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CF81F569-6CDE-4CEA-BE41-EA74376E7DE5}" xr6:coauthVersionLast="47" xr6:coauthVersionMax="47" xr10:uidLastSave="{00000000-0000-0000-0000-000000000000}"/>
  <bookViews>
    <workbookView xWindow="2685" yWindow="2685" windowWidth="15375" windowHeight="7875" tabRatio="705" firstSheet="18" activeTab="18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PublicHMOs" sheetId="64" r:id="rId16"/>
    <sheet name="PrivateHMOs" sheetId="65" r:id="rId17"/>
    <sheet name="Support" sheetId="2" r:id="rId18"/>
    <sheet name="DateChartSupport" sheetId="58" r:id="rId19"/>
    <sheet name="Report" sheetId="62" r:id="rId20"/>
    <sheet name="UserAccount" sheetId="59" r:id="rId21"/>
    <sheet name="DocumentDBS" sheetId="41" r:id="rId22"/>
    <sheet name="WebCredentials" sheetId="63" r:id="rId23"/>
    <sheet name="Almadina Rate" sheetId="3" r:id="rId24"/>
    <sheet name="Public+almadina Rate" sheetId="4" r:id="rId25"/>
    <sheet name="PendingDatabase" sheetId="7" r:id="rId26"/>
    <sheet name="PendingHELPER" sheetId="56" r:id="rId27"/>
    <sheet name="PublicDatabase" sheetId="6" r:id="rId28"/>
    <sheet name="MasterPublicDatabase" sheetId="13" r:id="rId29"/>
    <sheet name="DatabaseHELPER" sheetId="57" r:id="rId30"/>
    <sheet name="DefaultClaimsListBox" sheetId="8" r:id="rId31"/>
    <sheet name="AshmedClaimsListBox" sheetId="9" r:id="rId32"/>
    <sheet name="DefenseHelperSheet" sheetId="10" r:id="rId33"/>
    <sheet name="WellnessHelperSheet" sheetId="11" r:id="rId34"/>
    <sheet name="VenusHelperSheet" sheetId="15" r:id="rId35"/>
    <sheet name="THTHelperSheet" sheetId="17" r:id="rId36"/>
    <sheet name="SUNUHelperSheet" sheetId="19" r:id="rId37"/>
    <sheet name="SonghaiHelperSheet" sheetId="20" r:id="rId38"/>
    <sheet name="RodingHelperSheet" sheetId="22" r:id="rId39"/>
    <sheet name="RegenixHelperSheet" sheetId="23" r:id="rId40"/>
    <sheet name="PreciousHelperSheet" sheetId="27" r:id="rId41"/>
    <sheet name="AvonHelperSheet" sheetId="40" r:id="rId42"/>
    <sheet name="MPHelperSheet" sheetId="28" r:id="rId43"/>
    <sheet name="MarinaHelperSheet" sheetId="31" r:id="rId44"/>
    <sheet name="LBHelperSheet" sheetId="32" r:id="rId45"/>
    <sheet name="HPHelperSheet" sheetId="34" r:id="rId46"/>
    <sheet name="HSHelperSheet" sheetId="36" r:id="rId47"/>
    <sheet name="GNIHelperSheet" sheetId="38" r:id="rId48"/>
  </sheets>
  <functionGroups builtInGroupCount="19"/>
  <definedNames>
    <definedName name="_xlnm._FilterDatabase" localSheetId="23" hidden="1">'Almadina Rate'!$M$1:$N$51</definedName>
    <definedName name="_xlnm._FilterDatabase" localSheetId="9" hidden="1">ANCHOR!$A$1:$F$508</definedName>
    <definedName name="_xlnm._FilterDatabase" localSheetId="18" hidden="1">DateChartSupport!$R$1:$S$1</definedName>
    <definedName name="_xlnm._FilterDatabase" localSheetId="21" hidden="1">DocumentDBS!$A$2:$D$99982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8" hidden="1">MasterPublicDatabase!$A$1:$AC$47</definedName>
    <definedName name="_xlnm._FilterDatabase" localSheetId="25" hidden="1">PendingDatabase!$A$1:$V$2</definedName>
    <definedName name="_xlnm._FilterDatabase" localSheetId="26" hidden="1">PendingHELPER!$A$1:$U$4</definedName>
    <definedName name="_xlnm._FilterDatabase" localSheetId="24" hidden="1">'Public+almadina Rate'!$A$1:$B$3494</definedName>
    <definedName name="_xlnm._FilterDatabase" localSheetId="3" hidden="1">SUNU!$A$1:$F$566</definedName>
    <definedName name="_xlcn.WorksheetConnection_MasterPublicDatabaseAAD1" hidden="1">MasterPublicDatabase!$A:$AE</definedName>
    <definedName name="_xlcn.WorksheetConnection_NCMS019Copy.xlsmTable11" hidden="1">DateChartSupport!$R$1:$S$201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21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EmailAddress">OFFSET(Support!$AF$2,0,0,COUNTA(Support!$AF$2:$AF$1048576))</definedName>
    <definedName name="_xlnm.Extract" localSheetId="21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OFFSET(WebCredentials!$B$2,0,0,COUNTA(WebCredentials!$B$2:$B$1048576))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6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9">Report!$A$2:$I$11</definedName>
    <definedName name="PrivateHMO">OFFSET(PrivateHMOs!$B$2,0,0,COUNTA(PrivateHMOs!$B$2:$B$1048576))</definedName>
    <definedName name="PublicHMO">OFFSET(PublicHMOs!$B$2,0,0,COUNTA(PublicHMOs!$B$2:$B$1048576))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  <definedName name="UserNames">OFFSET(UserAccount!$B$2,0,0,COUNTA(UserAccount!$B$2:$B$1048576),)</definedName>
  </definedNames>
  <calcPr calcId="181029"/>
  <pivotCaches>
    <pivotCache cacheId="0" r:id="rId4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58" l="1"/>
  <c r="R2" i="58"/>
  <c r="R4" i="58"/>
  <c r="R6" i="58"/>
  <c r="R7" i="58"/>
  <c r="R8" i="58"/>
  <c r="R9" i="58"/>
  <c r="R10" i="58"/>
  <c r="S10" i="58" s="1"/>
  <c r="R11" i="58"/>
  <c r="R12" i="58"/>
  <c r="R13" i="58"/>
  <c r="R14" i="58"/>
  <c r="S14" i="58" s="1"/>
  <c r="R15" i="58"/>
  <c r="R16" i="58"/>
  <c r="R17" i="58"/>
  <c r="R18" i="58"/>
  <c r="R19" i="58"/>
  <c r="R20" i="58"/>
  <c r="R21" i="58"/>
  <c r="R22" i="58"/>
  <c r="R23" i="58"/>
  <c r="R24" i="58"/>
  <c r="R25" i="58"/>
  <c r="R26" i="58"/>
  <c r="R27" i="58"/>
  <c r="R28" i="58"/>
  <c r="R29" i="58"/>
  <c r="R30" i="58"/>
  <c r="R31" i="58"/>
  <c r="R32" i="58"/>
  <c r="R33" i="58"/>
  <c r="R34" i="58"/>
  <c r="R35" i="58"/>
  <c r="R36" i="58"/>
  <c r="R37" i="58"/>
  <c r="R38" i="58"/>
  <c r="R39" i="58"/>
  <c r="R40" i="58"/>
  <c r="R41" i="58"/>
  <c r="R42" i="58"/>
  <c r="R43" i="58"/>
  <c r="R44" i="58"/>
  <c r="R45" i="58"/>
  <c r="R46" i="58"/>
  <c r="R47" i="58"/>
  <c r="R48" i="58"/>
  <c r="R49" i="58"/>
  <c r="R50" i="58"/>
  <c r="R51" i="58"/>
  <c r="R52" i="58"/>
  <c r="R53" i="58"/>
  <c r="R54" i="58"/>
  <c r="R55" i="58"/>
  <c r="R56" i="58"/>
  <c r="R57" i="58"/>
  <c r="R58" i="58"/>
  <c r="R59" i="58"/>
  <c r="R60" i="58"/>
  <c r="R61" i="58"/>
  <c r="R62" i="58"/>
  <c r="R63" i="58"/>
  <c r="R64" i="58"/>
  <c r="R65" i="58"/>
  <c r="R66" i="58"/>
  <c r="R67" i="58"/>
  <c r="R68" i="58"/>
  <c r="R69" i="58"/>
  <c r="R70" i="58"/>
  <c r="R71" i="58"/>
  <c r="R72" i="58"/>
  <c r="R73" i="58"/>
  <c r="R74" i="58"/>
  <c r="R75" i="58"/>
  <c r="R76" i="58"/>
  <c r="R77" i="58"/>
  <c r="R78" i="58"/>
  <c r="R79" i="58"/>
  <c r="R80" i="58"/>
  <c r="R81" i="58"/>
  <c r="R82" i="58"/>
  <c r="R83" i="58"/>
  <c r="R84" i="58"/>
  <c r="R85" i="58"/>
  <c r="R86" i="58"/>
  <c r="R87" i="58"/>
  <c r="R88" i="58"/>
  <c r="R89" i="58"/>
  <c r="R90" i="58"/>
  <c r="R91" i="58"/>
  <c r="R92" i="58"/>
  <c r="R93" i="58"/>
  <c r="R94" i="58"/>
  <c r="R95" i="58"/>
  <c r="R96" i="58"/>
  <c r="R97" i="58"/>
  <c r="R98" i="58"/>
  <c r="R99" i="58"/>
  <c r="R100" i="58"/>
  <c r="R101" i="58"/>
  <c r="R102" i="58"/>
  <c r="R103" i="58"/>
  <c r="R104" i="58"/>
  <c r="R105" i="58"/>
  <c r="R106" i="58"/>
  <c r="R107" i="58"/>
  <c r="R108" i="58"/>
  <c r="R109" i="58"/>
  <c r="R110" i="58"/>
  <c r="R111" i="58"/>
  <c r="R112" i="58"/>
  <c r="R113" i="58"/>
  <c r="R114" i="58"/>
  <c r="R115" i="58"/>
  <c r="R116" i="58"/>
  <c r="R117" i="58"/>
  <c r="R118" i="58"/>
  <c r="R119" i="58"/>
  <c r="R120" i="58"/>
  <c r="R121" i="58"/>
  <c r="R122" i="58"/>
  <c r="R123" i="58"/>
  <c r="R124" i="58"/>
  <c r="R125" i="58"/>
  <c r="R126" i="58"/>
  <c r="R127" i="58"/>
  <c r="R128" i="58"/>
  <c r="R129" i="58"/>
  <c r="R130" i="58"/>
  <c r="R131" i="58"/>
  <c r="R132" i="58"/>
  <c r="R133" i="58"/>
  <c r="R134" i="58"/>
  <c r="R135" i="58"/>
  <c r="R136" i="58"/>
  <c r="R137" i="58"/>
  <c r="R138" i="58"/>
  <c r="R139" i="58"/>
  <c r="R140" i="58"/>
  <c r="R141" i="58"/>
  <c r="R142" i="58"/>
  <c r="R143" i="58"/>
  <c r="R144" i="58"/>
  <c r="R145" i="58"/>
  <c r="R146" i="58"/>
  <c r="R147" i="58"/>
  <c r="R148" i="58"/>
  <c r="R149" i="58"/>
  <c r="R150" i="58"/>
  <c r="R151" i="58"/>
  <c r="R152" i="58"/>
  <c r="R153" i="58"/>
  <c r="R154" i="58"/>
  <c r="R155" i="58"/>
  <c r="R156" i="58"/>
  <c r="R157" i="58"/>
  <c r="R158" i="58"/>
  <c r="R159" i="58"/>
  <c r="R160" i="58"/>
  <c r="R161" i="58"/>
  <c r="R162" i="58"/>
  <c r="R163" i="58"/>
  <c r="R164" i="58"/>
  <c r="R165" i="58"/>
  <c r="R166" i="58"/>
  <c r="R167" i="58"/>
  <c r="R168" i="58"/>
  <c r="R169" i="58"/>
  <c r="R170" i="58"/>
  <c r="R171" i="58"/>
  <c r="R172" i="58"/>
  <c r="R173" i="58"/>
  <c r="R174" i="58"/>
  <c r="R175" i="58"/>
  <c r="R176" i="58"/>
  <c r="R177" i="58"/>
  <c r="R178" i="58"/>
  <c r="R179" i="58"/>
  <c r="R180" i="58"/>
  <c r="R181" i="58"/>
  <c r="R182" i="58"/>
  <c r="R183" i="58"/>
  <c r="R184" i="58"/>
  <c r="R185" i="58"/>
  <c r="R186" i="58"/>
  <c r="R187" i="58"/>
  <c r="R188" i="58"/>
  <c r="R189" i="58"/>
  <c r="R190" i="58"/>
  <c r="R191" i="58"/>
  <c r="R192" i="58"/>
  <c r="R193" i="58"/>
  <c r="R194" i="58"/>
  <c r="R195" i="58"/>
  <c r="R196" i="58"/>
  <c r="R197" i="58"/>
  <c r="R198" i="58"/>
  <c r="R199" i="58"/>
  <c r="R200" i="58"/>
  <c r="R201" i="58"/>
  <c r="B2" i="2"/>
  <c r="B1" i="2"/>
  <c r="C14" i="2"/>
  <c r="B14" i="2"/>
  <c r="C13" i="2"/>
  <c r="B13" i="2"/>
  <c r="N3" i="59"/>
  <c r="N4" i="59"/>
  <c r="N5" i="59"/>
  <c r="N6" i="59"/>
  <c r="N7" i="59"/>
  <c r="N8" i="59"/>
  <c r="N9" i="59"/>
  <c r="N10" i="59"/>
  <c r="N11" i="59"/>
  <c r="N12" i="59"/>
  <c r="N13" i="59"/>
  <c r="N14" i="59"/>
  <c r="N15" i="59"/>
  <c r="N16" i="59"/>
  <c r="N17" i="59"/>
  <c r="N18" i="59"/>
  <c r="N19" i="59"/>
  <c r="N20" i="59"/>
  <c r="N21" i="59"/>
  <c r="N22" i="59"/>
  <c r="N23" i="59"/>
  <c r="N24" i="59"/>
  <c r="N25" i="59"/>
  <c r="N26" i="59"/>
  <c r="N27" i="59"/>
  <c r="N28" i="59"/>
  <c r="N29" i="59"/>
  <c r="N30" i="59"/>
  <c r="N31" i="59"/>
  <c r="N32" i="59"/>
  <c r="N33" i="59"/>
  <c r="N34" i="59"/>
  <c r="N35" i="59"/>
  <c r="N36" i="59"/>
  <c r="N37" i="59"/>
  <c r="N38" i="59"/>
  <c r="N39" i="59"/>
  <c r="N40" i="59"/>
  <c r="N41" i="59"/>
  <c r="N42" i="59"/>
  <c r="N43" i="59"/>
  <c r="N44" i="59"/>
  <c r="N45" i="59"/>
  <c r="N46" i="59"/>
  <c r="N47" i="59"/>
  <c r="N48" i="59"/>
  <c r="N49" i="59"/>
  <c r="N50" i="59"/>
  <c r="N51" i="59"/>
  <c r="N52" i="59"/>
  <c r="N53" i="59"/>
  <c r="N54" i="59"/>
  <c r="N55" i="59"/>
  <c r="N56" i="59"/>
  <c r="N57" i="59"/>
  <c r="N58" i="59"/>
  <c r="N59" i="59"/>
  <c r="N60" i="59"/>
  <c r="N61" i="59"/>
  <c r="N62" i="59"/>
  <c r="N63" i="59"/>
  <c r="N64" i="59"/>
  <c r="N65" i="59"/>
  <c r="N66" i="59"/>
  <c r="N67" i="59"/>
  <c r="N68" i="59"/>
  <c r="N69" i="59"/>
  <c r="N70" i="59"/>
  <c r="N71" i="59"/>
  <c r="N72" i="59"/>
  <c r="N73" i="59"/>
  <c r="N74" i="59"/>
  <c r="N75" i="59"/>
  <c r="N76" i="59"/>
  <c r="N77" i="59"/>
  <c r="N78" i="59"/>
  <c r="N79" i="59"/>
  <c r="N80" i="59"/>
  <c r="N81" i="59"/>
  <c r="N82" i="59"/>
  <c r="N83" i="59"/>
  <c r="N84" i="59"/>
  <c r="N85" i="59"/>
  <c r="N86" i="59"/>
  <c r="N87" i="59"/>
  <c r="N88" i="59"/>
  <c r="N89" i="59"/>
  <c r="N90" i="59"/>
  <c r="N91" i="59"/>
  <c r="N92" i="59"/>
  <c r="N93" i="59"/>
  <c r="N94" i="59"/>
  <c r="N95" i="59"/>
  <c r="N96" i="59"/>
  <c r="N97" i="59"/>
  <c r="N98" i="59"/>
  <c r="N99" i="59"/>
  <c r="N100" i="59"/>
  <c r="N101" i="59"/>
  <c r="N102" i="59"/>
  <c r="N103" i="59"/>
  <c r="N104" i="59"/>
  <c r="N105" i="59"/>
  <c r="N106" i="59"/>
  <c r="N107" i="59"/>
  <c r="N108" i="59"/>
  <c r="N109" i="59"/>
  <c r="N110" i="59"/>
  <c r="N111" i="59"/>
  <c r="N112" i="59"/>
  <c r="N113" i="59"/>
  <c r="N114" i="59"/>
  <c r="N115" i="59"/>
  <c r="N116" i="59"/>
  <c r="N117" i="59"/>
  <c r="N118" i="59"/>
  <c r="N119" i="59"/>
  <c r="N120" i="59"/>
  <c r="N121" i="59"/>
  <c r="N122" i="59"/>
  <c r="N123" i="59"/>
  <c r="N124" i="59"/>
  <c r="N125" i="59"/>
  <c r="N126" i="59"/>
  <c r="N127" i="59"/>
  <c r="N128" i="59"/>
  <c r="N129" i="59"/>
  <c r="N130" i="59"/>
  <c r="N131" i="59"/>
  <c r="N132" i="59"/>
  <c r="N133" i="59"/>
  <c r="N134" i="59"/>
  <c r="N135" i="59"/>
  <c r="N136" i="59"/>
  <c r="N137" i="59"/>
  <c r="N138" i="59"/>
  <c r="N139" i="59"/>
  <c r="N140" i="59"/>
  <c r="N141" i="59"/>
  <c r="N142" i="59"/>
  <c r="N143" i="59"/>
  <c r="N144" i="59"/>
  <c r="N145" i="59"/>
  <c r="N146" i="59"/>
  <c r="N147" i="59"/>
  <c r="N148" i="59"/>
  <c r="N149" i="59"/>
  <c r="N150" i="59"/>
  <c r="N151" i="59"/>
  <c r="N152" i="59"/>
  <c r="N153" i="59"/>
  <c r="N154" i="59"/>
  <c r="N155" i="59"/>
  <c r="N156" i="59"/>
  <c r="N157" i="59"/>
  <c r="N158" i="59"/>
  <c r="N159" i="59"/>
  <c r="N160" i="59"/>
  <c r="N161" i="59"/>
  <c r="N162" i="59"/>
  <c r="N163" i="59"/>
  <c r="N164" i="59"/>
  <c r="N165" i="59"/>
  <c r="N166" i="59"/>
  <c r="N167" i="59"/>
  <c r="N168" i="59"/>
  <c r="N169" i="59"/>
  <c r="N170" i="59"/>
  <c r="N171" i="59"/>
  <c r="N172" i="59"/>
  <c r="N173" i="59"/>
  <c r="N174" i="59"/>
  <c r="N175" i="59"/>
  <c r="N176" i="59"/>
  <c r="N177" i="59"/>
  <c r="N178" i="59"/>
  <c r="N179" i="59"/>
  <c r="N180" i="59"/>
  <c r="N181" i="59"/>
  <c r="N182" i="59"/>
  <c r="N183" i="59"/>
  <c r="N184" i="59"/>
  <c r="N185" i="59"/>
  <c r="N186" i="59"/>
  <c r="N187" i="59"/>
  <c r="N188" i="59"/>
  <c r="N189" i="59"/>
  <c r="N190" i="59"/>
  <c r="N191" i="59"/>
  <c r="N192" i="59"/>
  <c r="N193" i="59"/>
  <c r="N194" i="59"/>
  <c r="N195" i="59"/>
  <c r="N196" i="59"/>
  <c r="N197" i="59"/>
  <c r="N198" i="59"/>
  <c r="N199" i="59"/>
  <c r="N200" i="59"/>
  <c r="N201" i="59"/>
  <c r="N202" i="59"/>
  <c r="N203" i="59"/>
  <c r="N204" i="59"/>
  <c r="N205" i="59"/>
  <c r="N206" i="59"/>
  <c r="N207" i="59"/>
  <c r="N208" i="59"/>
  <c r="N209" i="59"/>
  <c r="N210" i="59"/>
  <c r="N211" i="59"/>
  <c r="N212" i="59"/>
  <c r="N213" i="59"/>
  <c r="N214" i="59"/>
  <c r="N215" i="59"/>
  <c r="N216" i="59"/>
  <c r="N217" i="59"/>
  <c r="N218" i="59"/>
  <c r="N219" i="59"/>
  <c r="N220" i="59"/>
  <c r="N221" i="59"/>
  <c r="N222" i="59"/>
  <c r="N223" i="59"/>
  <c r="N224" i="59"/>
  <c r="N225" i="59"/>
  <c r="N226" i="59"/>
  <c r="N227" i="59"/>
  <c r="N228" i="59"/>
  <c r="N229" i="59"/>
  <c r="N230" i="59"/>
  <c r="N231" i="59"/>
  <c r="N232" i="59"/>
  <c r="N233" i="59"/>
  <c r="N234" i="59"/>
  <c r="N235" i="59"/>
  <c r="N236" i="59"/>
  <c r="N237" i="59"/>
  <c r="N238" i="59"/>
  <c r="N239" i="59"/>
  <c r="N240" i="59"/>
  <c r="N241" i="59"/>
  <c r="N242" i="59"/>
  <c r="N243" i="59"/>
  <c r="N244" i="59"/>
  <c r="N245" i="59"/>
  <c r="N246" i="59"/>
  <c r="N247" i="59"/>
  <c r="N248" i="59"/>
  <c r="N249" i="59"/>
  <c r="N250" i="59"/>
  <c r="N251" i="59"/>
  <c r="N252" i="59"/>
  <c r="N253" i="59"/>
  <c r="N254" i="59"/>
  <c r="N255" i="59"/>
  <c r="N256" i="59"/>
  <c r="N257" i="59"/>
  <c r="N258" i="59"/>
  <c r="N259" i="59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V4" i="58"/>
  <c r="S4" i="58"/>
  <c r="S15" i="58"/>
  <c r="S31" i="58"/>
  <c r="S39" i="58"/>
  <c r="S51" i="58"/>
  <c r="S67" i="58"/>
  <c r="S87" i="58"/>
  <c r="S103" i="58"/>
  <c r="S123" i="58"/>
  <c r="S139" i="58"/>
  <c r="S159" i="58"/>
  <c r="S175" i="58"/>
  <c r="S187" i="58"/>
  <c r="S195" i="58"/>
  <c r="S8" i="58"/>
  <c r="S11" i="58"/>
  <c r="S19" i="58"/>
  <c r="S23" i="58"/>
  <c r="S27" i="58"/>
  <c r="S35" i="58"/>
  <c r="S43" i="58"/>
  <c r="S47" i="58"/>
  <c r="S55" i="58"/>
  <c r="S59" i="58"/>
  <c r="S63" i="58"/>
  <c r="S71" i="58"/>
  <c r="S75" i="58"/>
  <c r="S83" i="58"/>
  <c r="S91" i="58"/>
  <c r="S95" i="58"/>
  <c r="S99" i="58"/>
  <c r="S107" i="58"/>
  <c r="S115" i="58"/>
  <c r="S119" i="58"/>
  <c r="S127" i="58"/>
  <c r="S131" i="58"/>
  <c r="S135" i="58"/>
  <c r="S143" i="58"/>
  <c r="S147" i="58"/>
  <c r="S155" i="58"/>
  <c r="S163" i="58"/>
  <c r="S167" i="58"/>
  <c r="S171" i="58"/>
  <c r="S179" i="58"/>
  <c r="S183" i="58"/>
  <c r="S191" i="58"/>
  <c r="S199" i="58"/>
  <c r="S9" i="58"/>
  <c r="S5" i="58"/>
  <c r="S79" i="58"/>
  <c r="S111" i="58"/>
  <c r="S151" i="58"/>
  <c r="AF5" i="2"/>
  <c r="S7" i="58"/>
  <c r="R3" i="58"/>
  <c r="S6" i="58"/>
  <c r="S12" i="58"/>
  <c r="S13" i="58"/>
  <c r="S16" i="58"/>
  <c r="S17" i="58"/>
  <c r="S18" i="58"/>
  <c r="S20" i="58"/>
  <c r="S21" i="58"/>
  <c r="S22" i="58"/>
  <c r="S24" i="58"/>
  <c r="S25" i="58"/>
  <c r="S26" i="58"/>
  <c r="S28" i="58"/>
  <c r="S29" i="58"/>
  <c r="S30" i="58"/>
  <c r="S32" i="58"/>
  <c r="S33" i="58"/>
  <c r="S34" i="58"/>
  <c r="S36" i="58"/>
  <c r="S37" i="58"/>
  <c r="S38" i="58"/>
  <c r="S40" i="58"/>
  <c r="S41" i="58"/>
  <c r="S42" i="58"/>
  <c r="S44" i="58"/>
  <c r="S45" i="58"/>
  <c r="S46" i="58"/>
  <c r="S48" i="58"/>
  <c r="S49" i="58"/>
  <c r="S50" i="58"/>
  <c r="S52" i="58"/>
  <c r="S53" i="58"/>
  <c r="S54" i="58"/>
  <c r="S56" i="58"/>
  <c r="S57" i="58"/>
  <c r="S58" i="58"/>
  <c r="S60" i="58"/>
  <c r="S61" i="58"/>
  <c r="S62" i="58"/>
  <c r="S64" i="58"/>
  <c r="S65" i="58"/>
  <c r="S66" i="58"/>
  <c r="S68" i="58"/>
  <c r="S69" i="58"/>
  <c r="S70" i="58"/>
  <c r="S72" i="58"/>
  <c r="S73" i="58"/>
  <c r="S74" i="58"/>
  <c r="S76" i="58"/>
  <c r="S77" i="58"/>
  <c r="S78" i="58"/>
  <c r="S80" i="58"/>
  <c r="S81" i="58"/>
  <c r="S82" i="58"/>
  <c r="S84" i="58"/>
  <c r="S85" i="58"/>
  <c r="S86" i="58"/>
  <c r="S88" i="58"/>
  <c r="S89" i="58"/>
  <c r="S90" i="58"/>
  <c r="S92" i="58"/>
  <c r="S93" i="58"/>
  <c r="S94" i="58"/>
  <c r="S96" i="58"/>
  <c r="S97" i="58"/>
  <c r="S98" i="58"/>
  <c r="S100" i="58"/>
  <c r="S101" i="58"/>
  <c r="S102" i="58"/>
  <c r="S104" i="58"/>
  <c r="S105" i="58"/>
  <c r="S106" i="58"/>
  <c r="S108" i="58"/>
  <c r="S109" i="58"/>
  <c r="S110" i="58"/>
  <c r="S112" i="58"/>
  <c r="S113" i="58"/>
  <c r="S114" i="58"/>
  <c r="S116" i="58"/>
  <c r="S117" i="58"/>
  <c r="S118" i="58"/>
  <c r="S120" i="58"/>
  <c r="S121" i="58"/>
  <c r="S122" i="58"/>
  <c r="S124" i="58"/>
  <c r="S125" i="58"/>
  <c r="S126" i="58"/>
  <c r="S128" i="58"/>
  <c r="S129" i="58"/>
  <c r="S130" i="58"/>
  <c r="S132" i="58"/>
  <c r="S133" i="58"/>
  <c r="S134" i="58"/>
  <c r="S136" i="58"/>
  <c r="S137" i="58"/>
  <c r="S138" i="58"/>
  <c r="S140" i="58"/>
  <c r="S141" i="58"/>
  <c r="S142" i="58"/>
  <c r="S144" i="58"/>
  <c r="S145" i="58"/>
  <c r="S146" i="58"/>
  <c r="S148" i="58"/>
  <c r="S149" i="58"/>
  <c r="S150" i="58"/>
  <c r="S152" i="58"/>
  <c r="S153" i="58"/>
  <c r="S154" i="58"/>
  <c r="S156" i="58"/>
  <c r="S157" i="58"/>
  <c r="S158" i="58"/>
  <c r="S160" i="58"/>
  <c r="S161" i="58"/>
  <c r="S162" i="58"/>
  <c r="S164" i="58"/>
  <c r="S165" i="58"/>
  <c r="S166" i="58"/>
  <c r="S168" i="58"/>
  <c r="S169" i="58"/>
  <c r="S170" i="58"/>
  <c r="S172" i="58"/>
  <c r="S173" i="58"/>
  <c r="S174" i="58"/>
  <c r="S176" i="58"/>
  <c r="S177" i="58"/>
  <c r="S178" i="58"/>
  <c r="S180" i="58"/>
  <c r="S181" i="58"/>
  <c r="S182" i="58"/>
  <c r="S184" i="58"/>
  <c r="S185" i="58"/>
  <c r="S186" i="58"/>
  <c r="S188" i="58"/>
  <c r="S189" i="58"/>
  <c r="S190" i="58"/>
  <c r="S192" i="58"/>
  <c r="S193" i="58"/>
  <c r="S194" i="58"/>
  <c r="S196" i="58"/>
  <c r="S197" i="58"/>
  <c r="S198" i="58"/>
  <c r="S200" i="58"/>
  <c r="S201" i="58"/>
  <c r="N2" i="59"/>
  <c r="AM1" i="2"/>
  <c r="AJ5" i="2" s="1"/>
  <c r="V5" i="58"/>
  <c r="AL2" i="58"/>
  <c r="AL3" i="58"/>
  <c r="AL4" i="58"/>
  <c r="AL5" i="58"/>
  <c r="AL1" i="58"/>
  <c r="AJ1" i="58"/>
  <c r="AI1" i="58"/>
  <c r="G2" i="58"/>
  <c r="G8" i="62" s="1"/>
  <c r="H2" i="58"/>
  <c r="G7" i="62" s="1"/>
  <c r="AH1" i="58"/>
  <c r="V6" i="58"/>
  <c r="A5" i="62"/>
  <c r="C9" i="62"/>
  <c r="O2" i="58"/>
  <c r="O3" i="58"/>
  <c r="F2" i="58"/>
  <c r="C7" i="62" s="1"/>
  <c r="S3" i="58"/>
  <c r="D8" i="41"/>
  <c r="D7" i="41"/>
  <c r="D6" i="41"/>
  <c r="D5" i="41"/>
  <c r="D4" i="41"/>
  <c r="D3" i="41"/>
  <c r="AH1" i="13"/>
  <c r="AA1" i="7"/>
  <c r="J1" i="32"/>
  <c r="O1" i="40"/>
  <c r="Y1" i="2"/>
  <c r="V2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B4" i="62" l="1"/>
  <c r="S2" i="58"/>
  <c r="W4" i="58" s="1"/>
  <c r="A2" i="2"/>
  <c r="A4" i="2"/>
  <c r="W6" i="58"/>
  <c r="W3" i="58"/>
  <c r="V3" i="58"/>
  <c r="V2" i="58"/>
  <c r="V1" i="2"/>
  <c r="E2" i="58"/>
  <c r="D2" i="58" s="1"/>
  <c r="J2" i="58" s="1"/>
  <c r="G10" i="62" s="1"/>
  <c r="G11" i="62"/>
  <c r="V15" i="2"/>
  <c r="V14" i="2"/>
  <c r="W2" i="58" l="1"/>
  <c r="W5" i="58"/>
  <c r="C8" i="62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B1" authorId="0" shapeId="0" xr:uid="{C2C077B2-ED65-48B4-8A90-9841DB593F60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Date of masterdatabase… 
</t>
        </r>
      </text>
    </comment>
    <comment ref="E1" authorId="0" shapeId="0" xr:uid="{DA2035A9-2CA0-4C57-9794-08859191134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This Table feeds all claims form with their HMO CODE</t>
        </r>
      </text>
    </commen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  <comment ref="AO1" authorId="0" shapeId="0" xr:uid="{C1683306-BB82-4BAE-A376-3DC4C98B70A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permission checkbox, if a user has all buttons showing "on"… or the database reading all "true" then The checkbox should be ticked… this cell shows 1 as to yes… all "true" from database
</t>
        </r>
      </text>
    </comment>
    <comment ref="A2" authorId="0" shapeId="0" xr:uid="{978E59B3-3A40-409F-8532-D8CD3E43F66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portal claim Multipage ( show Page 1 to show on initialize, if user isnt permitted).. Vlookup picks from current user </t>
        </r>
      </text>
    </comment>
    <comment ref="B2" authorId="0" shapeId="0" xr:uid="{2EA3C4C8-47C3-43AD-AEC9-B91AC505C9F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End date of masterdatabase</t>
        </r>
      </text>
    </comment>
    <comment ref="A4" authorId="0" shapeId="0" xr:uid="{CF4667F7-6EFE-4A0B-AA78-63698FC1DBA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indicators ( hide charts and kpi if user isnt permitted).. Vlookup picks from current user </t>
        </r>
      </text>
    </comment>
    <comment ref="B4" authorId="0" shapeId="0" xr:uid="{34371342-1399-4FCD-A159-B890675D674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toGet Pendingdatabase sheetname to make importing claims from external sheet</t>
        </r>
      </text>
    </comment>
    <comment ref="B13" authorId="0" shapeId="0" xr:uid="{E0B5DD9D-88C6-4974-A8E6-76A4E5C5AD6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First Date of Database entry(For Exporting database to pdf)
</t>
        </r>
      </text>
    </comment>
    <comment ref="C13" authorId="0" shapeId="0" xr:uid="{98FA3199-25BC-4BA6-9E16-519BE2342A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when saving as pdf, you can save with symbols, so this date was converted to display only the text</t>
        </r>
      </text>
    </comment>
    <comment ref="B14" authorId="0" shapeId="0" xr:uid="{4F4C4458-0120-44F4-B987-B20550E9BA1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last Date of Database entry(For Exporting database to pdf)</t>
        </r>
      </text>
    </comment>
    <comment ref="C14" authorId="0" shapeId="0" xr:uid="{A3716249-7079-41F2-9255-08690139631A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when saving as pdf, you can save with symbols, so this date was converted to display only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H1" authorId="0" shapeId="0" xr:uid="{5F054F3A-C07B-4945-86BD-8AACB8AB37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Total Claims without date filter</t>
        </r>
      </text>
    </comment>
    <comment ref="AI1" authorId="0" shapeId="0" xr:uid="{B1FC1EC4-91BE-45EC-877D-0CB2924EC11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J1" authorId="0" shapeId="0" xr:uid="{478670C7-269B-466C-8BA1-81B72BB8DF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N1" authorId="0" shapeId="0" xr:uid="{0BBE033D-A3DD-4A34-9346-CEEB59B94AC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Used to get the ID to delete UserAccount from application. SN was not included in this table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1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1"/>
        </x15:connection>
      </ext>
    </extLst>
  </connection>
</connections>
</file>

<file path=xl/sharedStrings.xml><?xml version="1.0" encoding="utf-8"?>
<sst xmlns="http://schemas.openxmlformats.org/spreadsheetml/2006/main" count="46434" uniqueCount="13499">
  <si>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</si>
  <si>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</si>
  <si>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</si>
  <si>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</si>
  <si>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</si>
  <si>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</si>
  <si>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</si>
  <si>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</si>
  <si>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</si>
  <si>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</si>
  <si>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</si>
  <si>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</si>
  <si>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</si>
  <si>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</si>
  <si>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</si>
  <si>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</si>
  <si>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</si>
  <si>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</si>
  <si>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</si>
  <si>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</si>
  <si>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</si>
  <si>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</si>
  <si>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</si>
  <si>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</si>
  <si>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</si>
  <si>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</si>
  <si>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</si>
  <si>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</si>
  <si>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</si>
  <si>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</si>
  <si>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</si>
  <si>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</si>
  <si>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</si>
  <si>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</si>
  <si>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</si>
  <si>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</si>
  <si>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</si>
  <si>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</si>
  <si>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</si>
  <si>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</si>
  <si>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</si>
  <si>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</si>
  <si>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</si>
  <si>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</si>
  <si>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</si>
  <si>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</si>
  <si>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</si>
  <si>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</si>
  <si>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</si>
  <si>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</si>
  <si>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</si>
  <si>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</si>
  <si>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</si>
  <si>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</si>
  <si>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</si>
  <si>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</si>
  <si>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</si>
  <si>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</si>
  <si>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</si>
  <si>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</si>
  <si>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</si>
  <si>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</si>
  <si>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</si>
  <si>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</si>
  <si>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</si>
  <si>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</si>
  <si>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</si>
  <si>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</si>
  <si>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</si>
  <si>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</si>
  <si>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</si>
  <si>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</si>
  <si>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</si>
  <si>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</si>
  <si>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</si>
  <si>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</si>
  <si>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</si>
  <si>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</si>
  <si>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</si>
  <si>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</si>
  <si>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</si>
  <si>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</si>
  <si>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</si>
  <si>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</si>
  <si>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</si>
  <si>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</si>
  <si>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</si>
  <si>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</si>
  <si>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</si>
  <si>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</si>
  <si>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</si>
  <si>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</si>
  <si>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</si>
  <si>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</si>
  <si>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</si>
  <si>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</si>
  <si>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</si>
  <si>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</si>
  <si>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</si>
  <si>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</si>
  <si>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</si>
  <si>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</si>
  <si>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</si>
  <si>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</si>
  <si>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</si>
  <si>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</si>
  <si>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</si>
  <si>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</si>
  <si>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</si>
  <si>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</si>
  <si>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</si>
  <si>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</si>
  <si>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</si>
  <si>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</si>
  <si>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</si>
  <si>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</si>
  <si>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</si>
  <si>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</si>
  <si>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</si>
  <si>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</si>
  <si>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</si>
  <si>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</si>
  <si>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</si>
  <si>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</si>
  <si>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</si>
  <si>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</si>
  <si>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</si>
  <si>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</si>
  <si>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</si>
  <si>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</si>
  <si>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</si>
  <si>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</si>
  <si>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</si>
  <si>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</si>
  <si>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</si>
  <si>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</si>
  <si>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</si>
  <si>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</si>
  <si>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</si>
  <si>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</si>
  <si>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</si>
  <si>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</si>
  <si>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</si>
  <si>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</si>
  <si>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</si>
  <si>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</si>
  <si>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</si>
  <si>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</si>
  <si>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</si>
  <si>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</si>
  <si>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</si>
  <si>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</si>
  <si>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</si>
  <si>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</si>
  <si>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</si>
  <si>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</si>
  <si>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</si>
  <si>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</si>
  <si>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</si>
  <si>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</si>
  <si>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</si>
  <si>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</si>
  <si>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</si>
  <si>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</si>
  <si>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</si>
  <si>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</si>
  <si>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</si>
  <si>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</si>
  <si>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</si>
  <si>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</si>
  <si>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</si>
  <si>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</si>
  <si>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</si>
  <si>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</si>
  <si>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</si>
  <si>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</si>
  <si>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</si>
  <si>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</si>
  <si>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</si>
  <si>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</si>
  <si>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</si>
  <si>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</si>
  <si>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</si>
  <si>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</si>
  <si>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</si>
  <si>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</si>
  <si>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</si>
  <si>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</si>
  <si>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</si>
  <si>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</si>
  <si>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</si>
  <si>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</si>
  <si>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</si>
  <si>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</si>
  <si>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</si>
  <si>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</si>
  <si>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</si>
  <si>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</si>
  <si>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</si>
  <si>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</si>
  <si>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</si>
  <si>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</si>
  <si>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</si>
  <si>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</si>
  <si>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</si>
  <si>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</si>
  <si>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</si>
  <si>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</si>
  <si>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</si>
  <si>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</si>
  <si>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</si>
  <si>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</si>
  <si>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</si>
  <si>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</si>
  <si>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</si>
  <si>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</si>
  <si>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</si>
  <si>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</si>
  <si>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</si>
  <si>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</si>
  <si>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</si>
  <si>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</si>
  <si>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</si>
  <si>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</si>
  <si>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</si>
  <si>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</si>
  <si>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</si>
  <si>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</si>
  <si>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</si>
  <si>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</si>
  <si>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</si>
  <si>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</si>
  <si>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</si>
  <si>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</si>
  <si>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</si>
  <si>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</si>
  <si>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</si>
  <si>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</si>
  <si>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</si>
  <si>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</si>
  <si>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</si>
  <si>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</si>
  <si>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</si>
  <si>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</si>
  <si>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</si>
  <si>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</si>
  <si>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</si>
  <si>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</si>
  <si>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</si>
  <si>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</si>
  <si>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</si>
  <si>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</si>
  <si>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</si>
  <si>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</si>
  <si>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</si>
  <si>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</si>
  <si>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</si>
  <si>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</si>
  <si>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</si>
  <si>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</si>
  <si>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</si>
  <si>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</si>
  <si>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</si>
  <si>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</si>
  <si>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</si>
  <si>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</si>
  <si>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</si>
  <si>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</si>
  <si>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</si>
  <si>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</si>
  <si>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</si>
  <si>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</si>
  <si>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</si>
  <si>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</si>
  <si>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</si>
  <si>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</si>
  <si>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</si>
  <si>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</si>
  <si>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</si>
  <si>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</si>
  <si>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</si>
  <si>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</si>
  <si>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</si>
  <si>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</si>
  <si>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</si>
  <si>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</si>
  <si>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</si>
  <si>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</si>
  <si>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</si>
  <si>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</si>
  <si>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</si>
  <si>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</si>
  <si>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</si>
  <si>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</si>
  <si>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</si>
  <si>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</si>
  <si>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</si>
  <si>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</si>
  <si>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</si>
  <si>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</si>
  <si>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</si>
  <si>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</si>
  <si>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</si>
  <si>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</si>
  <si>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</si>
  <si>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</si>
  <si>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</si>
  <si>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</si>
  <si>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</si>
  <si>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</si>
  <si>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</si>
  <si>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</si>
  <si>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</si>
  <si>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</si>
  <si>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</si>
  <si>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</si>
  <si>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</si>
  <si>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</si>
  <si>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</si>
  <si>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</si>
  <si>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</si>
  <si>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</si>
  <si>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</si>
  <si>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</si>
  <si>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</si>
  <si>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</si>
  <si>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</si>
  <si>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</si>
  <si>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</si>
  <si>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</si>
  <si>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</si>
  <si>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</si>
  <si>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</si>
  <si>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</si>
  <si>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</si>
  <si>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</si>
  <si>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</si>
  <si>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</si>
  <si>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</si>
  <si>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</si>
  <si>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</si>
  <si>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</si>
  <si>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</si>
  <si>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</si>
  <si>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</si>
  <si>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</si>
  <si>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</si>
  <si>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</si>
  <si>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</si>
  <si>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</si>
  <si>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</si>
  <si>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</si>
  <si>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</si>
  <si>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</si>
  <si>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</si>
  <si>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</si>
  <si>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</si>
  <si>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</si>
  <si>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</si>
  <si>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</si>
  <si>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</si>
  <si>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</si>
  <si>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</si>
  <si>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</si>
  <si>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</si>
  <si>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</si>
  <si>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</si>
  <si>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</si>
  <si>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</si>
  <si>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</si>
  <si>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</si>
  <si>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</si>
  <si>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</si>
  <si>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</si>
  <si>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</si>
  <si>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</si>
  <si>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</si>
  <si>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</si>
  <si>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</si>
  <si>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</si>
  <si>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</si>
  <si>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</si>
  <si>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</si>
  <si>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</si>
  <si>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</si>
  <si>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</si>
  <si>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</si>
  <si>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</si>
  <si>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</si>
  <si>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</si>
  <si>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</si>
  <si>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</si>
  <si>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</si>
  <si>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</si>
  <si>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</si>
  <si>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</si>
  <si>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</si>
  <si>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</si>
  <si>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</si>
  <si>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</si>
  <si>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</si>
  <si>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</si>
  <si>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</si>
  <si>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</si>
  <si>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</si>
  <si>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</si>
  <si>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</si>
  <si>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</si>
  <si>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</si>
  <si>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</si>
  <si>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</si>
  <si>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</si>
  <si>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</si>
  <si>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</si>
  <si>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</si>
  <si>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</si>
  <si>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</si>
  <si>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</si>
  <si>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</si>
  <si>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</si>
  <si>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</si>
  <si>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</si>
  <si>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</si>
  <si>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</si>
  <si>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</si>
  <si>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</si>
  <si>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</si>
  <si>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</si>
  <si>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</si>
  <si>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</si>
  <si>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</si>
  <si>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</si>
  <si>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</si>
  <si>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</si>
  <si>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</si>
  <si>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</si>
  <si>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</si>
  <si>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</si>
  <si>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</si>
  <si>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</si>
  <si>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</si>
  <si>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</si>
  <si>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</si>
  <si>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</si>
  <si>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</si>
  <si>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</si>
  <si>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</si>
  <si>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</si>
  <si>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</si>
  <si>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</si>
  <si>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</si>
  <si>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</si>
  <si>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</si>
  <si>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</si>
  <si>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</si>
  <si>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</si>
  <si>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</si>
  <si>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</si>
  <si>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</si>
  <si>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</si>
  <si>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</si>
  <si>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</si>
  <si>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</si>
  <si>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</si>
  <si>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</si>
  <si>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</si>
  <si>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</si>
  <si>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</si>
  <si>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</si>
  <si>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</si>
  <si>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</si>
  <si>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</si>
  <si>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</si>
  <si>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</si>
  <si>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</si>
  <si>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</si>
  <si>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</si>
  <si>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</si>
  <si>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</si>
  <si>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</si>
  <si>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</si>
  <si>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</si>
  <si>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</si>
  <si>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</si>
  <si>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</si>
  <si>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</si>
  <si>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</si>
  <si>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</si>
  <si>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</si>
  <si>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</si>
  <si>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</si>
  <si>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</si>
  <si>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</si>
  <si>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</si>
  <si>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</si>
  <si>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</si>
  <si>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</si>
  <si>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</si>
  <si>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</si>
  <si>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</si>
  <si>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</si>
  <si>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</si>
  <si>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</si>
  <si>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</si>
  <si>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</si>
  <si>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</si>
  <si>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</si>
  <si>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</si>
  <si>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</si>
  <si>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</si>
  <si>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</si>
  <si>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</si>
  <si>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</si>
  <si>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</si>
  <si>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</si>
  <si>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</si>
  <si>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</si>
  <si>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</si>
  <si>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</si>
  <si>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</si>
  <si>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</si>
  <si>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</si>
  <si>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</si>
  <si>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</si>
  <si>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</si>
  <si>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</si>
  <si>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</si>
  <si>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</si>
  <si>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</si>
  <si>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</si>
  <si>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</si>
  <si>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</si>
  <si>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</si>
  <si>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</si>
  <si>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</si>
  <si>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</si>
  <si>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</si>
  <si>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</si>
  <si>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</si>
  <si>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</si>
  <si>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</si>
  <si>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</si>
  <si>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</si>
  <si>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</si>
  <si>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</si>
  <si>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</si>
  <si>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</si>
  <si>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</si>
  <si>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</si>
  <si>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</si>
  <si>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</si>
  <si>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</si>
  <si>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</si>
  <si>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</si>
  <si>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</si>
  <si>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</si>
  <si>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</si>
  <si>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</si>
  <si>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</si>
  <si>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</si>
  <si>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</si>
  <si>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</si>
  <si>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</si>
  <si>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</si>
  <si>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</si>
  <si>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</si>
  <si>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</si>
  <si>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</si>
  <si>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</si>
  <si>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</si>
  <si>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</si>
  <si>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</si>
  <si>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</si>
  <si>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</si>
  <si>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</si>
  <si>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</si>
  <si>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</si>
  <si>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</si>
  <si>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</si>
  <si>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</si>
  <si>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</si>
  <si>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</si>
  <si>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</si>
  <si>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</si>
  <si>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</si>
  <si>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</si>
  <si>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</si>
  <si>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</si>
  <si>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</si>
  <si>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</si>
  <si>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</si>
  <si>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</si>
  <si>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</si>
  <si>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</si>
  <si>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</si>
  <si>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</si>
  <si>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</si>
  <si>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</si>
  <si>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</si>
  <si>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</si>
  <si>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</si>
  <si>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</si>
  <si>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</si>
  <si>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</si>
  <si>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</si>
  <si>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</si>
  <si>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</si>
  <si>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</si>
  <si>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</si>
  <si>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</si>
  <si>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</si>
  <si>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</si>
  <si>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</si>
  <si>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</si>
  <si>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</si>
  <si>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</si>
  <si>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</si>
  <si>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</si>
  <si>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</si>
  <si>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</si>
  <si>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</si>
  <si>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</si>
  <si>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</si>
  <si>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</si>
  <si>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</si>
  <si>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</si>
  <si>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</si>
  <si>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</si>
  <si>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</si>
  <si>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</si>
  <si>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</si>
  <si>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</si>
  <si>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</si>
  <si>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</si>
  <si>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</si>
  <si>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</si>
  <si>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</si>
  <si>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</si>
  <si>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</si>
  <si>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</si>
  <si>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</si>
  <si>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</si>
  <si>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</si>
  <si>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</si>
  <si>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</si>
  <si>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</si>
  <si>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</si>
  <si>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</si>
  <si>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</si>
  <si>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</si>
  <si>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</si>
  <si>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</si>
  <si>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</si>
  <si>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</si>
  <si>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</si>
  <si>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</si>
  <si>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</si>
  <si>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</si>
  <si>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</si>
  <si>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</si>
  <si>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</si>
  <si>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</si>
  <si>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</si>
  <si>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</si>
  <si>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</si>
  <si>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</si>
  <si>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</si>
  <si>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</si>
  <si>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</si>
  <si>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</si>
  <si>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</si>
  <si>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</si>
  <si>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</si>
  <si>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</si>
  <si>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</si>
  <si>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</si>
  <si>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</si>
  <si>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</si>
  <si>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</si>
  <si>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</si>
  <si>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</si>
  <si>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</si>
  <si>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</si>
  <si>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</si>
  <si>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</si>
  <si>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</si>
  <si>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</si>
  <si>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</si>
  <si>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</si>
  <si>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</si>
  <si>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</si>
  <si>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</si>
  <si>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</si>
  <si>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</si>
  <si>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</si>
  <si>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</si>
  <si>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</si>
  <si>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</si>
  <si>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</si>
  <si>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</si>
  <si>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</si>
  <si>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</si>
  <si>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</si>
  <si>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</si>
  <si>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</si>
  <si>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</si>
  <si>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</si>
  <si>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</si>
  <si>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</si>
  <si>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</si>
  <si>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</si>
  <si>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</si>
  <si>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</si>
  <si>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</si>
  <si>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</si>
  <si>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</si>
  <si>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</si>
  <si>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</si>
  <si>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</si>
  <si>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</si>
  <si>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</si>
  <si>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</si>
  <si>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</si>
  <si>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</si>
  <si>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</si>
  <si>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</si>
  <si>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</si>
  <si>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</si>
  <si>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</si>
  <si>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</si>
  <si>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</si>
  <si>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</si>
  <si>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</si>
  <si>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</si>
  <si>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</si>
  <si>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</si>
  <si>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</si>
  <si>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</si>
  <si>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</si>
  <si>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</si>
  <si>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</si>
  <si>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</si>
  <si>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</si>
  <si>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</si>
  <si>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</si>
  <si>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</si>
  <si>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</si>
  <si>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</si>
  <si>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</si>
  <si>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</si>
  <si>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</si>
  <si>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</si>
  <si>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</si>
  <si>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</si>
  <si>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</si>
  <si>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</si>
  <si>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</si>
  <si>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</si>
  <si>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</si>
  <si>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</si>
  <si>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</si>
  <si>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</si>
  <si>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</si>
  <si>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</si>
  <si>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</si>
  <si>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</si>
  <si>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</si>
  <si>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</si>
  <si>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</si>
  <si>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</si>
  <si>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</si>
  <si>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</si>
  <si>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</si>
  <si>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</si>
  <si>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</si>
  <si>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</si>
  <si>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</si>
  <si>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</si>
  <si>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</si>
  <si>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</si>
  <si>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</si>
  <si>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</si>
  <si>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</si>
  <si>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</si>
  <si>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</si>
  <si>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</si>
  <si>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</si>
  <si>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</si>
  <si>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</si>
  <si>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</si>
  <si>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</si>
  <si>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</si>
  <si>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</si>
  <si>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</si>
  <si>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</si>
  <si>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</si>
  <si>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</si>
  <si>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</si>
  <si>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</si>
  <si>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</si>
  <si>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</si>
  <si>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</si>
  <si>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</si>
  <si>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</si>
  <si>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</si>
  <si>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</si>
  <si>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</si>
  <si>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</si>
  <si>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</si>
  <si>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</si>
  <si>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</si>
  <si>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</si>
  <si>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</si>
  <si>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</si>
  <si>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</si>
  <si>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</si>
  <si>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</si>
  <si>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</si>
  <si>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</si>
  <si>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</si>
  <si>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</si>
  <si>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</si>
  <si>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</si>
  <si>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</si>
  <si>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</si>
  <si>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</si>
  <si>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</si>
  <si>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</si>
  <si>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</si>
  <si>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</si>
  <si>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</si>
  <si>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</si>
  <si>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</si>
  <si>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</si>
  <si>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</si>
  <si>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</si>
  <si>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</si>
  <si>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</si>
  <si>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</si>
  <si>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</si>
  <si>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</si>
  <si>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</si>
  <si>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</si>
  <si>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</si>
  <si>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</si>
  <si>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</si>
  <si>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</si>
  <si>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</si>
  <si>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</si>
  <si>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</si>
  <si>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</si>
  <si>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</si>
  <si>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</si>
  <si>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</si>
  <si>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</si>
  <si>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</si>
  <si>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</si>
  <si>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</si>
  <si>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</si>
  <si>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</si>
  <si>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</si>
  <si>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</si>
  <si>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</si>
  <si>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</si>
  <si>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</si>
  <si>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</si>
  <si>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</si>
  <si>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</si>
  <si>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</si>
  <si>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</si>
  <si>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</si>
  <si>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</si>
  <si>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</si>
  <si>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</si>
  <si>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</si>
  <si>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</si>
  <si>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</si>
  <si>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</si>
  <si>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</si>
  <si>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</si>
  <si>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</si>
  <si>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</si>
  <si>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</si>
  <si>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</si>
  <si>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</si>
  <si>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</si>
  <si>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</si>
  <si>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</si>
  <si>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</si>
  <si>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</si>
  <si>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</si>
  <si>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</si>
  <si>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</si>
  <si>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</si>
  <si>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</si>
  <si>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</si>
  <si>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</si>
  <si>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</si>
  <si>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</si>
  <si>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</si>
  <si>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</si>
  <si>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</si>
  <si>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</si>
  <si>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</si>
  <si>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</si>
  <si>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</si>
  <si>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</si>
  <si>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</si>
  <si>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</si>
  <si>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</si>
  <si>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</si>
  <si>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</si>
  <si>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</si>
  <si>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</si>
  <si>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</si>
  <si>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</si>
  <si>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</si>
  <si>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</si>
  <si>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</si>
  <si>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</si>
  <si>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</si>
  <si>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</si>
  <si>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</si>
  <si>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</si>
  <si>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</si>
  <si>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</si>
  <si>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</si>
  <si>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</si>
  <si>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</si>
  <si>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</si>
  <si>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</si>
  <si>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</si>
  <si>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</si>
  <si>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</si>
  <si>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</si>
  <si>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</si>
  <si>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</si>
  <si>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</si>
  <si>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</si>
  <si>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</si>
  <si>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</si>
  <si>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</si>
  <si>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</si>
  <si>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</si>
  <si>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</si>
  <si>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</si>
  <si>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</si>
  <si>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</si>
  <si>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</si>
  <si>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</si>
  <si>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</si>
  <si>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</si>
  <si>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</si>
  <si>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</si>
  <si>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</si>
  <si>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</si>
  <si>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</si>
  <si>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</si>
  <si>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</si>
  <si>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</si>
  <si>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</si>
  <si>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</si>
  <si>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</si>
  <si>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</si>
  <si>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</si>
  <si>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</si>
  <si>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</si>
  <si>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</si>
  <si>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</si>
  <si>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</si>
  <si>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</si>
  <si>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</si>
  <si>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</si>
  <si>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</si>
  <si>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</si>
  <si>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</si>
  <si>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</si>
  <si>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</si>
  <si>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</si>
  <si>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</si>
  <si>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</si>
  <si>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</si>
  <si>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</si>
  <si>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</si>
  <si>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</si>
  <si>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</si>
  <si>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</si>
  <si>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</si>
  <si>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</si>
  <si>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</si>
  <si>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</si>
  <si>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</si>
  <si>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</si>
  <si>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</si>
  <si>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</si>
  <si>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</si>
  <si>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</si>
  <si>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</si>
  <si>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</si>
  <si>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</si>
  <si>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</si>
  <si>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</si>
  <si>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</si>
  <si>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</si>
  <si>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</si>
  <si>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</si>
  <si>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</si>
  <si>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</si>
  <si>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</si>
  <si>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</si>
  <si>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</si>
  <si>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</si>
  <si>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</si>
  <si>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</si>
  <si>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</si>
  <si>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</si>
  <si>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</si>
  <si>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</si>
  <si>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</si>
  <si>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</si>
  <si>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</si>
  <si>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</si>
  <si>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</si>
  <si>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</si>
  <si>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</si>
  <si>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</si>
  <si>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</si>
  <si>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</si>
  <si>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</si>
  <si>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</si>
  <si>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</si>
  <si>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</si>
  <si>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</si>
  <si>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</si>
  <si>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</si>
  <si>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</si>
  <si>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</si>
  <si>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</si>
  <si>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</si>
  <si>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</si>
  <si>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</si>
  <si>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</si>
  <si>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</si>
  <si>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</si>
  <si>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</si>
  <si>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</si>
  <si>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</si>
  <si>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</si>
  <si>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</si>
  <si>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</si>
  <si>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</si>
  <si>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</si>
  <si>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</si>
  <si>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</si>
  <si>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</si>
  <si>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</si>
  <si>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</si>
  <si>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</si>
  <si>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</si>
  <si>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</si>
  <si>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</si>
  <si>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</si>
  <si>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</si>
  <si>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</si>
  <si>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</si>
  <si>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</si>
  <si>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</si>
  <si>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</si>
  <si>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</si>
  <si>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</si>
  <si>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</si>
  <si>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</si>
  <si>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</si>
  <si>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</si>
  <si>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</si>
  <si>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</si>
  <si>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</si>
  <si>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</si>
  <si>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</si>
  <si>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</si>
  <si>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</si>
  <si>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</si>
  <si>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</si>
  <si>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</si>
  <si>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</si>
  <si>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</si>
  <si>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</si>
  <si>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</si>
  <si>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</si>
  <si>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</si>
  <si>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</si>
  <si>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</si>
  <si>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</si>
  <si>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</si>
  <si>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</si>
  <si>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</si>
  <si>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</si>
  <si>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</si>
  <si>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</si>
  <si>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</si>
  <si>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</si>
  <si>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</si>
  <si>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</si>
  <si>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</si>
  <si>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</si>
  <si>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</si>
  <si>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</si>
  <si>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</si>
  <si>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</si>
  <si>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</si>
  <si>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</si>
  <si>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</si>
  <si>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</si>
  <si>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</si>
  <si>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</si>
  <si>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</si>
  <si>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</si>
  <si>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</si>
  <si>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</si>
  <si>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</si>
  <si>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</si>
  <si>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</si>
  <si>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</si>
  <si>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</si>
  <si>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</si>
  <si>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</si>
  <si>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</si>
  <si>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</si>
  <si>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</si>
  <si>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</si>
  <si>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</si>
  <si>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</si>
  <si>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</si>
  <si>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</si>
  <si>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</si>
  <si>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</si>
  <si>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</si>
  <si>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</si>
  <si>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</si>
  <si>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</si>
  <si>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</si>
  <si>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</si>
  <si>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</si>
  <si>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</si>
  <si>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</si>
  <si>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</si>
  <si>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</si>
  <si>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</si>
  <si>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</si>
  <si>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</si>
  <si>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</si>
  <si>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</si>
  <si>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</si>
  <si>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</si>
  <si>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</si>
  <si>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</si>
  <si>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</si>
  <si>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</si>
  <si>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</si>
  <si>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</si>
  <si>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</si>
  <si>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</si>
  <si>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</si>
  <si>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</si>
  <si>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</si>
  <si>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</si>
  <si>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</si>
  <si>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</si>
  <si>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</si>
  <si>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</si>
  <si>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</si>
  <si>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</si>
  <si>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</si>
  <si>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</si>
  <si>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</si>
  <si>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</si>
  <si>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</si>
  <si>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</si>
  <si>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</si>
  <si>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</si>
  <si>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</si>
  <si>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</si>
  <si>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</si>
  <si>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</si>
  <si>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</si>
  <si>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</si>
  <si>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</si>
  <si>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</si>
  <si>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</si>
  <si>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</si>
  <si>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</si>
  <si>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</si>
  <si>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</si>
  <si>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</si>
  <si>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</si>
  <si>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</si>
  <si>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</si>
  <si>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</si>
  <si>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</si>
  <si>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</si>
  <si>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</si>
  <si>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</si>
  <si>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</si>
  <si>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</si>
  <si>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</si>
  <si>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</si>
  <si>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</si>
  <si>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</si>
  <si>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</si>
  <si>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</si>
  <si>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</si>
  <si>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</si>
  <si>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</si>
  <si>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</si>
  <si>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</si>
  <si>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</si>
  <si>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</si>
  <si>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</si>
  <si>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</si>
  <si>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</si>
  <si>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</si>
  <si>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</si>
  <si>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</si>
  <si>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</si>
  <si>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</si>
  <si>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</si>
  <si>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</si>
  <si>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</si>
  <si>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</si>
  <si>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</si>
  <si>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</si>
  <si>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</si>
  <si>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</si>
  <si>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</si>
  <si>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</si>
  <si>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</si>
  <si>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</si>
  <si>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</si>
  <si>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</si>
  <si>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</si>
  <si>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</si>
  <si>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</si>
  <si>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</si>
  <si>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</si>
  <si>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</si>
  <si>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</si>
  <si>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</si>
  <si>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</si>
  <si>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</si>
  <si>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</si>
  <si>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</si>
  <si>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</si>
  <si>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</si>
  <si>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</si>
  <si>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</si>
  <si>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</si>
  <si>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</si>
  <si>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</si>
  <si>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</si>
  <si>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</si>
  <si>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</si>
  <si>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</si>
  <si>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</si>
  <si>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</si>
  <si>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</si>
  <si>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</si>
  <si>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</si>
  <si>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</si>
  <si>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</si>
  <si>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</si>
  <si>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</si>
  <si>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</si>
  <si>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</si>
  <si>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</si>
  <si>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</si>
  <si>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</si>
  <si>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</si>
  <si>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</si>
  <si>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</si>
  <si>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</si>
  <si>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</si>
  <si>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</si>
  <si>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</si>
  <si>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</si>
  <si>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</si>
  <si>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</si>
  <si>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</si>
  <si>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</si>
  <si>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</si>
  <si>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</si>
  <si>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</si>
  <si>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</si>
  <si>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</si>
  <si>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</si>
  <si>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</si>
  <si>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</si>
  <si>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</si>
  <si>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</si>
  <si>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</si>
  <si>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</si>
  <si>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</si>
  <si>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</si>
  <si>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</si>
  <si>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</si>
  <si>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</si>
  <si>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</si>
  <si>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</si>
  <si>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</si>
  <si>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</si>
  <si>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</si>
  <si>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</si>
  <si>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</si>
  <si>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</si>
  <si>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</si>
  <si>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</si>
  <si>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</si>
  <si>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</si>
  <si>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</si>
  <si>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</si>
  <si>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</si>
  <si>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</si>
  <si>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</si>
  <si>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</si>
  <si>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</si>
  <si>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</si>
  <si>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</si>
  <si>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</si>
  <si>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</si>
  <si>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</si>
  <si>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</si>
  <si>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</si>
  <si>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</si>
  <si>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</si>
  <si>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</si>
  <si>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</si>
  <si>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</si>
  <si>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</si>
  <si>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</si>
  <si>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</si>
  <si>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</si>
  <si>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</si>
  <si>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</si>
  <si>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</si>
  <si>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</si>
  <si>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</si>
  <si>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</si>
  <si>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</si>
  <si>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</si>
  <si>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</si>
  <si>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</si>
  <si>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</si>
  <si>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</si>
  <si>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</si>
  <si>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</si>
  <si>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</si>
  <si>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</si>
  <si>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</si>
  <si>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</si>
  <si>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</si>
  <si>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</si>
  <si>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</si>
  <si>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</si>
  <si>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</si>
  <si>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</si>
  <si>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</si>
  <si>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</si>
  <si>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</si>
  <si>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</si>
  <si>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</si>
  <si>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</si>
  <si>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</si>
  <si>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</si>
  <si>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</si>
  <si>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</si>
  <si>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</si>
  <si>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</si>
  <si>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</si>
  <si>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</si>
  <si>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</si>
  <si>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</si>
  <si>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</si>
  <si>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</si>
  <si>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</si>
  <si>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</si>
  <si>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</si>
  <si>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</si>
  <si>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</si>
  <si>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</si>
  <si>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</si>
  <si>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</si>
  <si>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</si>
  <si>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</si>
  <si>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</si>
  <si>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</si>
  <si>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</si>
  <si>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</si>
  <si>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</si>
  <si>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</si>
  <si>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</si>
  <si>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</si>
  <si>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</si>
  <si>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</si>
  <si>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</si>
  <si>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</si>
  <si>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</si>
  <si>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</si>
  <si>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</si>
  <si>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</si>
  <si>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</si>
  <si>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</si>
  <si>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</si>
  <si>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</si>
  <si>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</si>
  <si>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</si>
  <si>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</si>
  <si>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</si>
  <si>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</si>
  <si>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</si>
  <si>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</si>
  <si>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</si>
  <si>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</si>
  <si>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</si>
  <si>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</si>
  <si>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</si>
  <si>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</si>
  <si>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</si>
  <si>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</si>
  <si>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</si>
  <si>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</si>
  <si>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</si>
  <si>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</si>
  <si>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</si>
  <si>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</si>
  <si>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</si>
  <si>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</si>
  <si>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</si>
  <si>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</si>
  <si>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</si>
  <si>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</si>
  <si>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</si>
  <si>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</si>
  <si>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</si>
  <si>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</si>
  <si>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</si>
  <si>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</si>
  <si>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</si>
  <si>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</si>
  <si>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</si>
  <si>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</si>
  <si>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</si>
  <si>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</si>
  <si>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</si>
  <si>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</si>
  <si>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</si>
  <si>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</si>
  <si>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</si>
  <si>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</si>
  <si>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</si>
  <si>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</si>
  <si>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</si>
  <si>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</si>
  <si>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</si>
  <si>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</si>
  <si>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</si>
  <si>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</si>
  <si>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</si>
  <si>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</si>
  <si>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</si>
  <si>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</si>
  <si>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</si>
  <si>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</si>
  <si>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</si>
  <si>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</si>
  <si>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</si>
  <si>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</si>
  <si>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</si>
  <si>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</si>
  <si>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</si>
  <si>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</si>
  <si>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</si>
  <si>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</si>
  <si>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</si>
  <si>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</si>
  <si>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</si>
  <si>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</si>
  <si>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</si>
  <si>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</si>
  <si>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</si>
  <si>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</si>
  <si>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</si>
  <si>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</si>
  <si>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</si>
  <si>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</si>
  <si>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</si>
  <si>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</si>
  <si>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</si>
  <si>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</si>
  <si>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</si>
  <si>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</si>
  <si>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</si>
  <si>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</si>
  <si>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</si>
  <si>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</si>
  <si>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</si>
  <si>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</si>
  <si>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</si>
  <si>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</si>
  <si>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</si>
  <si>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</si>
  <si>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</si>
  <si>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</si>
  <si>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</si>
  <si>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</si>
  <si>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</si>
  <si>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</si>
  <si>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</si>
  <si>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</si>
  <si>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</si>
  <si>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</si>
  <si>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</si>
  <si>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</si>
  <si>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</si>
  <si>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</si>
  <si>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</si>
  <si>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</si>
  <si>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</si>
  <si>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</si>
  <si>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</si>
  <si>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</si>
  <si>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</si>
  <si>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</si>
  <si>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</si>
  <si>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</si>
  <si>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</si>
  <si>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</si>
  <si>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</si>
  <si>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</si>
  <si>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</si>
  <si>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</si>
  <si>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</si>
  <si>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</si>
  <si>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</si>
  <si>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</si>
  <si>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</si>
  <si>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</si>
  <si>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</si>
  <si>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</si>
  <si>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</si>
  <si>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</si>
  <si>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</si>
  <si>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</si>
  <si>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</si>
  <si>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</si>
  <si>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</si>
  <si>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</si>
  <si>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</si>
  <si>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</si>
  <si>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</si>
  <si>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</si>
  <si>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</si>
  <si>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</si>
  <si>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</si>
  <si>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</si>
  <si>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</si>
  <si>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</si>
  <si>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</si>
  <si>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</si>
  <si>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</si>
  <si>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</si>
  <si>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</si>
  <si>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</si>
  <si>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</si>
  <si>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</si>
  <si>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</si>
  <si>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</si>
  <si>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</si>
  <si>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</si>
  <si>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</si>
  <si>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</si>
  <si>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</si>
  <si>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</si>
  <si>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</si>
  <si>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</si>
  <si>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</si>
  <si>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</si>
  <si>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</si>
  <si>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</si>
  <si>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</si>
  <si>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</si>
  <si>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</si>
  <si>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</si>
  <si>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</si>
  <si>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</si>
  <si>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</si>
  <si>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</si>
  <si>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</si>
  <si>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</si>
  <si>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</si>
  <si>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</si>
  <si>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</si>
  <si>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</si>
  <si>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</si>
  <si>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</si>
  <si>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</si>
  <si>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</si>
  <si>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</si>
  <si>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</si>
  <si>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</si>
  <si>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</si>
  <si>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</si>
  <si>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</si>
  <si>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</si>
  <si>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</si>
  <si>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</si>
  <si>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</si>
  <si>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</si>
  <si>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</si>
  <si>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</si>
  <si>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</si>
  <si>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</si>
  <si>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</si>
  <si>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</si>
  <si>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</si>
  <si>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</si>
  <si>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</si>
  <si>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</si>
  <si>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</si>
  <si>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</si>
  <si>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</si>
  <si>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</si>
  <si>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</si>
  <si>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</si>
  <si>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</si>
  <si>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</si>
  <si>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</si>
  <si>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</si>
  <si>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</si>
  <si>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</si>
  <si>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</si>
  <si>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</si>
  <si>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</si>
  <si>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</si>
  <si>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</si>
  <si>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</si>
  <si>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</si>
  <si>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</si>
  <si>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</si>
  <si>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</si>
  <si>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</si>
  <si>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</si>
  <si>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</si>
  <si>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</si>
  <si>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</si>
  <si>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</si>
  <si>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</si>
  <si>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</si>
  <si>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</si>
  <si>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</si>
  <si>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</si>
  <si>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</si>
  <si>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</si>
  <si>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</si>
  <si>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</si>
  <si>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</si>
  <si>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</si>
  <si>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</si>
  <si>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</si>
  <si>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</si>
  <si>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</si>
  <si>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</si>
  <si>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</si>
  <si>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</si>
  <si>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</si>
  <si>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</si>
  <si>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</si>
  <si>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</si>
  <si>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</si>
  <si>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</si>
  <si>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</si>
  <si>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</si>
  <si>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</si>
  <si>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</si>
  <si>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</si>
  <si>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</si>
  <si>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</si>
  <si>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</si>
  <si>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</si>
  <si>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</si>
  <si>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</si>
  <si>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</si>
  <si>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</si>
  <si>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</si>
  <si>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</si>
  <si>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</si>
  <si>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</si>
  <si>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</si>
  <si>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</si>
  <si>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</si>
  <si>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</si>
  <si>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</si>
  <si>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</si>
  <si>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</si>
  <si>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</si>
  <si>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</si>
  <si>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</si>
  <si>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</si>
  <si>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</si>
  <si>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</si>
  <si>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</si>
  <si>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</si>
  <si>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</si>
  <si>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</si>
  <si>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</si>
  <si>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</si>
  <si>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</si>
  <si>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</si>
  <si>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</si>
  <si>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</si>
  <si>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</si>
  <si>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</si>
  <si>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</si>
  <si>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</si>
  <si>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</si>
  <si>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</si>
  <si>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</si>
  <si>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</si>
  <si>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</si>
  <si>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</si>
  <si>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</si>
  <si>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</si>
  <si>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</si>
  <si>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</si>
  <si>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</si>
  <si>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</si>
  <si>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</si>
  <si>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</si>
  <si>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</si>
  <si>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</si>
  <si>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</si>
  <si>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</si>
  <si>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</si>
  <si>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</si>
  <si>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</si>
  <si>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</si>
  <si>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</si>
  <si>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</si>
  <si>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</si>
  <si>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</si>
  <si>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</si>
  <si>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</si>
  <si>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</si>
  <si>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</si>
  <si>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</si>
  <si>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</si>
  <si>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</si>
  <si>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</si>
  <si>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</si>
  <si>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</si>
  <si>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</si>
  <si>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</si>
  <si>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</si>
  <si>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</si>
  <si>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</si>
  <si>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</si>
  <si>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</si>
  <si>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</si>
  <si>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</si>
  <si>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</si>
  <si>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</si>
  <si>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</si>
  <si>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</si>
  <si>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</si>
  <si>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</si>
  <si>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</si>
  <si>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</si>
  <si>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</si>
  <si>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</si>
  <si>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</si>
  <si>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</si>
  <si>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</si>
  <si>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</si>
  <si>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</si>
  <si>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</si>
  <si>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</si>
  <si>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</si>
  <si>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</si>
  <si>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</si>
  <si>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</si>
  <si>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</si>
  <si>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</si>
  <si>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</si>
  <si>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</si>
  <si>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</si>
  <si>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</si>
  <si>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</si>
  <si>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</si>
  <si>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</si>
  <si>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</si>
  <si>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</si>
  <si>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</si>
  <si>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</si>
  <si>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</si>
  <si>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</si>
  <si>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</si>
  <si>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</si>
  <si>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</si>
  <si>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</si>
  <si>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</si>
  <si>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</si>
  <si>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</si>
  <si>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</si>
  <si>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</si>
  <si>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</si>
  <si>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</si>
  <si>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</si>
  <si>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</si>
  <si>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</si>
  <si>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</si>
  <si>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</si>
  <si>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</si>
  <si>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</si>
  <si>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</si>
  <si>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</si>
  <si>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</si>
  <si>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</si>
  <si>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</si>
  <si>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</si>
  <si>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</si>
  <si>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</si>
  <si>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</si>
  <si>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</si>
  <si>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</si>
  <si>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</si>
  <si>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</si>
  <si>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</si>
  <si>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</si>
  <si>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</si>
  <si>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</si>
  <si>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</si>
  <si>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</si>
  <si>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</si>
  <si>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</si>
  <si>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</si>
  <si>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</si>
  <si>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</si>
  <si>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</si>
  <si>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</si>
  <si>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</si>
  <si>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</si>
  <si>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</si>
  <si>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</si>
  <si>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</si>
  <si>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</si>
  <si>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</si>
  <si>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</si>
  <si>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</si>
  <si>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</si>
  <si>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</si>
  <si>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</si>
  <si>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</si>
  <si>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</si>
  <si>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</si>
  <si>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</si>
  <si>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</si>
  <si>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</si>
  <si>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</si>
  <si>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</si>
  <si>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</si>
  <si>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</si>
  <si>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</si>
  <si>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</si>
  <si>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</si>
  <si>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</si>
  <si>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</si>
  <si>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</si>
  <si>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</si>
  <si>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</si>
  <si>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</si>
  <si>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</si>
  <si>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</si>
  <si>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</si>
  <si>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</si>
  <si>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</si>
  <si>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</si>
  <si>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</si>
  <si>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</si>
  <si>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</si>
  <si>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</si>
  <si>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</si>
  <si>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</si>
  <si>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</si>
  <si>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</si>
  <si>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</si>
  <si>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</si>
  <si>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</si>
  <si>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</si>
  <si>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</si>
  <si>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</si>
  <si>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</si>
  <si>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</si>
  <si>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</si>
  <si>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</si>
  <si>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</si>
  <si>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</si>
  <si>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</si>
  <si>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</si>
  <si>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</si>
  <si>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</si>
  <si>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</si>
  <si>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</si>
  <si>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</si>
  <si>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</si>
  <si>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</si>
  <si>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</si>
  <si>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</si>
  <si>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</si>
  <si>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</si>
  <si>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</si>
  <si>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</si>
  <si>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</si>
  <si>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</si>
  <si>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</si>
  <si>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</si>
  <si>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</si>
  <si>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</si>
  <si>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</si>
  <si>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</si>
  <si>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</si>
  <si>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</si>
  <si>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</si>
  <si>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</si>
  <si>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</si>
  <si>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</si>
  <si>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</si>
  <si>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</si>
  <si>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</si>
  <si>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</si>
  <si>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</si>
  <si>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</si>
  <si>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</si>
  <si>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</si>
  <si>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</si>
  <si>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</si>
  <si>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</si>
  <si>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</si>
  <si>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</si>
  <si>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</si>
  <si>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</si>
  <si>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</si>
  <si>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</si>
  <si>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</si>
  <si>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</si>
  <si>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</si>
  <si>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</si>
  <si>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</si>
  <si>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</si>
  <si>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</si>
  <si>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</si>
  <si>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</si>
  <si>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</si>
  <si>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</si>
  <si>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</si>
  <si>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</si>
  <si>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</si>
  <si>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</si>
  <si>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</si>
  <si>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</si>
  <si>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</si>
  <si>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</si>
  <si>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</si>
  <si>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</si>
  <si>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</si>
  <si>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</si>
  <si>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</si>
  <si>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</si>
  <si>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</si>
  <si>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</si>
  <si>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</si>
  <si>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</si>
  <si>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</si>
  <si>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</si>
  <si>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</si>
  <si>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</si>
  <si>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</si>
  <si>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</si>
  <si>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</si>
  <si>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</si>
  <si>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</si>
  <si>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</si>
  <si>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</si>
  <si>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</si>
  <si>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</si>
  <si>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</si>
  <si>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</si>
  <si>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</si>
  <si>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</si>
  <si>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</si>
  <si>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</si>
  <si>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</si>
  <si>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</si>
  <si>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</si>
  <si>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</si>
  <si>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</si>
  <si>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</si>
  <si>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</si>
  <si>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</si>
  <si>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</si>
  <si>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</si>
  <si>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</si>
  <si>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</si>
  <si>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</si>
  <si>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</si>
  <si>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</si>
  <si>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</si>
  <si>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</si>
  <si>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</si>
  <si>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</si>
  <si>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</si>
  <si>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</si>
  <si>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</si>
  <si>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</si>
  <si>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</si>
  <si>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</si>
  <si>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</si>
  <si>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</si>
  <si>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</si>
  <si>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</si>
  <si>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</si>
  <si>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</si>
  <si>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</si>
  <si>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</si>
  <si>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</si>
  <si>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</si>
  <si>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</si>
  <si>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</si>
  <si>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</si>
  <si>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</si>
  <si>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</si>
  <si>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</si>
  <si>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</si>
  <si>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</si>
  <si>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</si>
  <si>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</si>
  <si>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</si>
  <si>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</si>
  <si>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</si>
  <si>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</si>
  <si>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</si>
  <si>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</si>
  <si>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</si>
  <si>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</si>
  <si>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</si>
  <si>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</si>
  <si>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</si>
  <si>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</si>
  <si>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</si>
  <si>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</si>
  <si>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</si>
  <si>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</si>
  <si>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</si>
  <si>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</si>
  <si>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</si>
  <si>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</si>
  <si>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</si>
  <si>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</si>
  <si>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</si>
  <si>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</si>
  <si>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</si>
  <si>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</si>
  <si>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</si>
  <si>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</si>
  <si>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</si>
  <si>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</si>
  <si>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</si>
  <si>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</si>
  <si>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</si>
  <si>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</si>
  <si>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</si>
  <si>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</si>
  <si>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</si>
  <si>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</si>
  <si>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</si>
  <si>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</si>
  <si>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</si>
  <si>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</si>
  <si>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</si>
  <si>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</si>
  <si>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</si>
  <si>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</si>
  <si>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</si>
  <si>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</si>
  <si>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</si>
  <si>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</si>
  <si>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</si>
  <si>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</si>
  <si>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</si>
  <si>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</si>
  <si>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</si>
  <si>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</si>
  <si>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</si>
  <si>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</si>
  <si>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</si>
  <si>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</si>
  <si>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</si>
  <si>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</si>
  <si>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</si>
  <si>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</si>
  <si>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</si>
  <si>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</si>
  <si>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</si>
  <si>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</si>
  <si>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</si>
  <si>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</si>
  <si>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</si>
  <si>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</si>
  <si>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</si>
  <si>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</si>
  <si>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</si>
  <si>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</si>
  <si>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</si>
  <si>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</si>
  <si>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</si>
  <si>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</si>
  <si>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</si>
  <si>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</si>
  <si>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</si>
  <si>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</si>
  <si>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</si>
  <si>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</si>
  <si>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</si>
  <si>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</si>
  <si>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</si>
  <si>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</si>
  <si>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</si>
  <si>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</si>
  <si>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</si>
  <si>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</si>
  <si>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</si>
  <si>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</si>
  <si>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</si>
  <si>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</si>
  <si>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</si>
  <si>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</si>
  <si>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</si>
  <si>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</si>
  <si>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</si>
  <si>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</si>
  <si>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</si>
  <si>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</si>
  <si>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</si>
  <si>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</si>
  <si>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</si>
  <si>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</si>
  <si>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</si>
  <si>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</si>
  <si>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</si>
  <si>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</si>
  <si>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</si>
  <si>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</si>
  <si>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</si>
  <si>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</si>
  <si>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</si>
  <si>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</si>
  <si>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</si>
  <si>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</si>
  <si>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</si>
  <si>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</si>
  <si>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</si>
  <si>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</si>
  <si>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</si>
  <si>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</si>
  <si>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</si>
  <si>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</si>
  <si>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</si>
  <si>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</si>
  <si>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</si>
  <si>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</si>
  <si>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</si>
  <si>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</si>
  <si>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</si>
  <si>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</si>
  <si>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</si>
  <si>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</si>
  <si>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</si>
  <si>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</si>
  <si>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</si>
  <si>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</si>
  <si>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</si>
  <si>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</si>
  <si>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</si>
  <si>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</si>
  <si>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</si>
  <si>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</si>
  <si>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</si>
  <si>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</si>
  <si>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</si>
  <si>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</si>
  <si>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</si>
  <si>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</si>
  <si>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</si>
  <si>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</si>
  <si>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</si>
  <si>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</si>
  <si>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</si>
  <si>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</si>
  <si>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</si>
  <si>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</si>
  <si>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</si>
  <si>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</si>
  <si>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</si>
  <si>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</si>
  <si>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</si>
  <si>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</si>
  <si>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</si>
  <si>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</si>
  <si>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</si>
  <si>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</si>
  <si>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</si>
  <si>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</si>
  <si>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</si>
  <si>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</si>
  <si>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</si>
  <si>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</si>
  <si>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</si>
  <si>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</si>
  <si>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</si>
  <si>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</si>
  <si>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</si>
  <si>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</si>
  <si>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</si>
  <si>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</si>
  <si>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</si>
  <si>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</si>
  <si>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</si>
  <si>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</si>
  <si>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</si>
  <si>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</si>
  <si>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</si>
  <si>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</si>
  <si>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</si>
  <si>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</si>
  <si>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</si>
  <si>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</si>
  <si>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</si>
  <si>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</si>
  <si>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</si>
  <si>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</si>
  <si>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</si>
  <si>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</si>
  <si>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</si>
  <si>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</si>
  <si>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</si>
  <si>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</si>
  <si>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</si>
  <si>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</si>
  <si>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</si>
  <si>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</si>
  <si>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</si>
  <si>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</si>
  <si>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</si>
  <si>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</si>
  <si>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</si>
  <si>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</si>
  <si>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</si>
  <si>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</si>
  <si>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</si>
  <si>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</si>
  <si>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</si>
  <si>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</si>
  <si>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</si>
  <si>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</si>
  <si>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</si>
  <si>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</si>
  <si>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</si>
  <si>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</si>
  <si>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</si>
  <si>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</si>
  <si>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</si>
  <si>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</si>
  <si>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</si>
  <si>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</si>
  <si>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</si>
  <si>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</si>
  <si>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</si>
  <si>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</si>
  <si>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</si>
  <si>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</si>
  <si>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</si>
  <si>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</si>
  <si>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</si>
  <si>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</si>
  <si>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</si>
  <si>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</si>
  <si>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</si>
  <si>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</si>
  <si>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</si>
  <si>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</si>
  <si>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</si>
  <si>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</si>
  <si>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</si>
  <si>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</si>
  <si>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</si>
  <si>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</si>
  <si>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</si>
  <si>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</si>
  <si>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</si>
  <si>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</si>
  <si>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</si>
  <si>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</si>
  <si>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</si>
  <si>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</si>
  <si>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</si>
  <si>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</si>
  <si>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</si>
  <si>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</si>
  <si>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</si>
  <si>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</si>
  <si>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</si>
  <si>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</si>
  <si>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</si>
  <si>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</si>
  <si>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</si>
  <si>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</si>
  <si>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</si>
  <si>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</si>
  <si>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</si>
  <si>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</si>
  <si>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</si>
  <si>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</si>
  <si>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</si>
  <si>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</si>
  <si>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</si>
  <si>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</si>
  <si>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</si>
  <si>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</si>
  <si>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</si>
  <si>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</si>
  <si>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</si>
  <si>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</si>
  <si>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</si>
  <si>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</si>
  <si>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</si>
  <si>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</si>
  <si>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</si>
  <si>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</si>
  <si>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</si>
  <si>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</si>
  <si>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</si>
  <si>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</si>
  <si>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</si>
  <si>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</si>
  <si>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</si>
  <si>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</si>
  <si>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</si>
  <si>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</si>
  <si>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</si>
  <si>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</si>
  <si>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</si>
  <si>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</si>
  <si>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</si>
  <si>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</si>
  <si>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</si>
  <si>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</si>
  <si>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</si>
  <si>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</si>
  <si>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</si>
  <si>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</si>
  <si>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</si>
  <si>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</si>
  <si>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</si>
  <si>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</si>
  <si>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</si>
  <si>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</si>
  <si>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</si>
  <si>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</si>
  <si>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</si>
  <si>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</si>
  <si>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</si>
  <si>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</si>
  <si>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</si>
  <si>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</si>
  <si>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</si>
  <si>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</si>
  <si>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</si>
  <si>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</si>
  <si>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</si>
  <si>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</si>
  <si>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</si>
  <si>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</si>
  <si>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</si>
  <si>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</si>
  <si>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</si>
  <si>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</si>
  <si>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</si>
  <si>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</si>
  <si>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</si>
  <si>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</si>
  <si>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</si>
  <si>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</si>
  <si>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</si>
  <si>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</si>
  <si>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</si>
  <si>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</si>
  <si>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</si>
  <si>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</si>
  <si>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</si>
  <si>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</si>
  <si>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</si>
  <si>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</si>
  <si>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</si>
  <si>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</si>
  <si>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</si>
  <si>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</si>
  <si>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</si>
  <si>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</si>
  <si>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</si>
  <si>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</si>
  <si>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</si>
  <si>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</si>
  <si>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</si>
  <si>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</si>
  <si>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</si>
  <si>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</si>
  <si>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</si>
  <si>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</si>
  <si>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</si>
  <si>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</si>
  <si>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</si>
  <si>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</si>
  <si>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</si>
  <si>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</si>
  <si>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</si>
  <si>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</si>
  <si>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</si>
  <si>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</si>
  <si>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</si>
  <si>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</si>
  <si>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</si>
  <si>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</si>
  <si>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</si>
  <si>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</si>
  <si>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</si>
  <si>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</si>
  <si>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</si>
  <si>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</si>
  <si>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</si>
  <si>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</si>
  <si>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</si>
  <si>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</si>
  <si>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</si>
  <si>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</si>
  <si>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</si>
  <si>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</si>
  <si>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</si>
  <si>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</si>
  <si>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</si>
  <si>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</si>
  <si>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</si>
  <si>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</si>
  <si>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</si>
  <si>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</si>
  <si>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</si>
  <si>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</si>
  <si>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</si>
  <si>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</si>
  <si>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</si>
  <si>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</si>
  <si>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</si>
  <si>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</si>
  <si>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</si>
  <si>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</si>
  <si>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</si>
  <si>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</si>
  <si>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</si>
  <si>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</si>
  <si>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</si>
  <si>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</si>
  <si>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</si>
  <si>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</si>
  <si>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</si>
  <si>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</si>
  <si>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</si>
  <si>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</si>
  <si>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</si>
  <si>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</si>
  <si>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</si>
  <si>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</si>
  <si>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</si>
  <si>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</si>
  <si>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</si>
  <si>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</si>
  <si>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</si>
  <si>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</si>
  <si>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</si>
  <si>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</si>
  <si>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</si>
  <si>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</si>
  <si>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</si>
  <si>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</si>
  <si>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</si>
  <si>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</si>
  <si>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</si>
  <si>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</si>
  <si>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</si>
  <si>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</si>
  <si>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</si>
  <si>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</si>
  <si>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</si>
  <si>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</si>
  <si>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</si>
  <si>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</si>
  <si>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</si>
  <si>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</si>
  <si>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</si>
  <si>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</si>
  <si>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</si>
  <si>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</si>
  <si>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</si>
  <si>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</si>
  <si>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</si>
  <si>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</si>
  <si>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</si>
  <si>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</si>
  <si>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</si>
  <si>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</si>
  <si>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</si>
  <si>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</si>
  <si>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</si>
  <si>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</si>
  <si>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</si>
  <si>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</si>
  <si>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</si>
  <si>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</si>
  <si>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</si>
  <si>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</si>
  <si>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</si>
  <si>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</si>
  <si>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</si>
  <si>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</si>
  <si>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</si>
  <si>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</si>
  <si>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</si>
  <si>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</si>
  <si>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</si>
  <si>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</si>
  <si>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</si>
  <si>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</si>
  <si>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</si>
  <si>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</si>
  <si>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</si>
  <si>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</si>
  <si>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</si>
  <si>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</si>
  <si>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</si>
  <si>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</si>
  <si>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</si>
  <si>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</si>
  <si>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</si>
  <si>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</si>
  <si>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</si>
  <si>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</si>
  <si>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</si>
  <si>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</si>
  <si>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</si>
  <si>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</si>
  <si>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</si>
  <si>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</si>
  <si>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</si>
  <si>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</si>
  <si>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</si>
  <si>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</si>
  <si>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</si>
  <si>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</si>
  <si>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</si>
  <si>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</si>
  <si>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</si>
  <si>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</si>
  <si>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</si>
  <si>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</si>
  <si>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</si>
  <si>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</si>
  <si>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</si>
  <si>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</si>
  <si>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</si>
  <si>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</si>
  <si>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</si>
  <si>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</si>
  <si>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</si>
  <si>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</si>
  <si>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</si>
  <si>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</si>
  <si>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</si>
  <si>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</si>
  <si>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</si>
  <si>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</si>
  <si>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</si>
  <si>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</si>
  <si>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</si>
  <si>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</si>
  <si>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</si>
  <si>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</si>
  <si>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</si>
  <si>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</si>
  <si>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</si>
  <si>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</si>
  <si>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</si>
  <si>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</si>
  <si>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</si>
  <si>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</si>
  <si>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</si>
  <si>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</si>
  <si>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</si>
  <si>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</si>
  <si>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</si>
  <si>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</si>
  <si>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</si>
  <si>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</si>
  <si>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</si>
  <si>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</si>
  <si>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</si>
  <si>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</si>
  <si>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</si>
  <si>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</si>
  <si>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</si>
  <si>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</si>
  <si>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</si>
  <si>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</si>
  <si>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</si>
  <si>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</si>
  <si>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</si>
  <si>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</si>
  <si>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</si>
  <si>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</si>
  <si>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</si>
  <si>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</si>
  <si>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</si>
  <si>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</si>
  <si>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</si>
  <si>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</si>
  <si>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</si>
  <si>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</si>
  <si>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</si>
  <si>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</si>
  <si>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</si>
  <si>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</si>
  <si>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</si>
  <si>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</si>
  <si>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</si>
  <si>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</si>
  <si>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</si>
  <si>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</si>
  <si>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</si>
  <si>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</si>
  <si>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</si>
  <si>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</si>
  <si>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</si>
  <si>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</si>
  <si>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</si>
  <si>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</si>
  <si>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</si>
  <si>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</si>
  <si>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</si>
  <si>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</si>
  <si>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</si>
  <si>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</si>
  <si>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</si>
  <si>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</si>
  <si>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</si>
  <si>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</si>
  <si>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</si>
  <si>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</si>
  <si>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</si>
  <si>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</si>
  <si>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</si>
  <si>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</si>
  <si>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</si>
  <si>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</si>
  <si>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</si>
  <si>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</si>
  <si>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</si>
  <si>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</si>
  <si>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</si>
  <si>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</si>
  <si>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</si>
  <si>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</si>
  <si>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</si>
  <si>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</si>
  <si>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</si>
  <si>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</si>
  <si>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</si>
  <si>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</si>
  <si>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</si>
  <si>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</si>
  <si>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</si>
  <si>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</si>
  <si>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</si>
  <si>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</si>
  <si>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</si>
  <si>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</si>
  <si>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</si>
  <si>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</si>
  <si>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</si>
  <si>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</si>
  <si>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</si>
  <si>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</si>
  <si>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</si>
  <si>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</si>
  <si>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</si>
  <si>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</si>
  <si>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</si>
  <si>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</si>
  <si>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</si>
  <si>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</si>
  <si>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</si>
  <si>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</si>
  <si>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</si>
  <si>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</si>
  <si>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</si>
  <si>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</si>
  <si>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</si>
  <si>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</si>
  <si>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</si>
  <si>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</si>
  <si>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</si>
  <si>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</si>
  <si>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</si>
  <si>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</si>
  <si>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</si>
  <si>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</si>
  <si>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</si>
  <si>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</si>
  <si>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</si>
  <si>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</si>
  <si>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</si>
  <si>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</si>
  <si>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</si>
  <si>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</si>
  <si>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</si>
  <si>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</si>
  <si>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</si>
  <si>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</si>
  <si>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</si>
  <si>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</si>
  <si>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</si>
  <si>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</si>
  <si>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</si>
  <si>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</si>
  <si>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</si>
  <si>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</si>
  <si>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</si>
  <si>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</si>
  <si>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</si>
  <si>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</si>
  <si>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</si>
  <si>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</si>
  <si>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</si>
  <si>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</si>
  <si>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</si>
  <si>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</si>
  <si>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</si>
  <si>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</si>
  <si>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</si>
  <si>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</si>
  <si>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</si>
  <si>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</si>
  <si>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</si>
  <si>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</si>
  <si>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</si>
  <si>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</si>
  <si>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</si>
  <si>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</si>
  <si>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</si>
  <si>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</si>
  <si>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</si>
  <si>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</si>
  <si>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</si>
  <si>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</si>
  <si>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</si>
  <si>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</si>
  <si>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</si>
  <si>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</si>
  <si>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</si>
  <si>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</si>
  <si>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</si>
  <si>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</si>
  <si>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</si>
  <si>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</si>
  <si>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</si>
  <si>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</si>
  <si>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</si>
  <si>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</si>
  <si>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</si>
  <si>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</si>
  <si>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</si>
  <si>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</si>
  <si>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</si>
  <si>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</si>
  <si>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</si>
  <si>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</si>
  <si>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</si>
  <si>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</si>
  <si>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</si>
  <si>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</si>
  <si>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</si>
  <si>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</si>
  <si>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</si>
  <si>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</si>
  <si>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</si>
  <si>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</si>
  <si>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</si>
  <si>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</si>
  <si>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</si>
  <si>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</si>
  <si>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</si>
  <si>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</si>
  <si>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</si>
  <si>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</si>
  <si>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</si>
  <si>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</si>
  <si>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</si>
  <si>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</si>
  <si>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</si>
  <si>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</si>
  <si>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</si>
  <si>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</si>
  <si>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</si>
  <si>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</si>
  <si>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</si>
  <si>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</si>
  <si>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</si>
  <si>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</si>
  <si>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</si>
  <si>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</si>
  <si>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</si>
  <si>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</si>
  <si>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</si>
  <si>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</si>
  <si>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</si>
  <si>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</si>
  <si>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</si>
  <si>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</si>
  <si>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</si>
  <si>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</si>
  <si>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</si>
  <si>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</si>
  <si>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</si>
  <si>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</si>
  <si>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</si>
  <si>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</si>
  <si>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</si>
  <si>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</si>
  <si>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</si>
  <si>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</si>
  <si>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</si>
  <si>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</si>
  <si>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</si>
  <si>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</si>
  <si>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</si>
  <si>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</si>
  <si>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</si>
  <si>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</si>
  <si>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</si>
  <si>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</si>
  <si>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</si>
  <si>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</si>
  <si>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</si>
  <si>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</si>
  <si>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</si>
  <si>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</si>
  <si>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</si>
  <si>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</si>
  <si>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</si>
  <si>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</si>
  <si>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</si>
  <si>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</si>
  <si>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</si>
  <si>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</si>
  <si>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</si>
  <si>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</si>
  <si>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</si>
  <si>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</si>
  <si>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</si>
  <si>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</si>
  <si>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</si>
  <si>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</si>
  <si>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</si>
  <si>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</si>
  <si>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</si>
  <si>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</si>
  <si>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</si>
  <si>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</si>
  <si>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</si>
  <si>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</si>
  <si>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</si>
  <si>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</si>
  <si>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</si>
  <si>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</si>
  <si>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</si>
  <si>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</si>
  <si>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</si>
  <si>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</si>
  <si>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</si>
  <si>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</si>
  <si>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</si>
  <si>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</si>
  <si>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</si>
  <si>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</si>
  <si>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</si>
  <si>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</si>
  <si>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</si>
  <si>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</si>
  <si>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</si>
  <si>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</si>
  <si>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</si>
  <si>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</si>
  <si>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</si>
  <si>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</si>
  <si>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</si>
  <si>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</si>
  <si>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</si>
  <si>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</si>
  <si>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</si>
  <si>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</si>
  <si>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</si>
  <si>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</si>
  <si>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</si>
  <si>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</si>
  <si>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</si>
  <si>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</si>
  <si>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</si>
  <si>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</si>
  <si>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</si>
  <si>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</si>
  <si>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</si>
  <si>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</si>
  <si>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</si>
  <si>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</si>
  <si>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</si>
  <si>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</si>
  <si>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</si>
  <si>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</si>
  <si>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</si>
  <si>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</si>
  <si>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</si>
  <si>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</si>
  <si>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</si>
  <si>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</si>
  <si>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</si>
  <si>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</si>
  <si>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</si>
  <si>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</si>
  <si>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</si>
  <si>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</si>
  <si>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</si>
  <si>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</si>
  <si>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</si>
  <si>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</si>
  <si>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</si>
  <si>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</si>
  <si>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</si>
  <si>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</si>
  <si>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</si>
  <si>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</si>
  <si>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</si>
  <si>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</si>
  <si>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</si>
  <si>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</si>
  <si>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</si>
  <si>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</si>
  <si>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</si>
  <si>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</si>
  <si>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</si>
  <si>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</si>
  <si>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</si>
  <si>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</si>
  <si>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</si>
  <si>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</si>
  <si>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</si>
  <si>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</si>
  <si>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</si>
  <si>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</si>
  <si>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</si>
  <si>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</si>
  <si>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</si>
  <si>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</si>
  <si>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</si>
  <si>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</si>
  <si>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</si>
  <si>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</si>
  <si>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</si>
  <si>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</si>
  <si>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</si>
  <si>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</si>
  <si>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</si>
  <si>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</si>
  <si>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</si>
  <si>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</si>
  <si>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</si>
  <si>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</si>
  <si>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</si>
  <si>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</si>
  <si>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</si>
  <si>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</si>
  <si>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</si>
  <si>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</si>
  <si>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</si>
  <si>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</si>
  <si>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</si>
  <si>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</si>
  <si>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</si>
  <si>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</si>
  <si>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</si>
  <si>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</si>
  <si>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</si>
  <si>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</si>
  <si>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</si>
  <si>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</si>
  <si>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</si>
  <si>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</si>
  <si>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</si>
  <si>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</si>
  <si>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</si>
  <si>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</si>
  <si>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</si>
  <si>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</si>
  <si>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</si>
  <si>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</si>
  <si>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</si>
  <si>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</si>
  <si>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</si>
  <si>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</si>
  <si>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</si>
  <si>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</si>
  <si>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</si>
  <si>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</si>
  <si>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</si>
  <si>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</si>
  <si>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</si>
  <si>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</si>
  <si>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</si>
  <si>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</si>
  <si>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</si>
  <si>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</si>
  <si>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</si>
  <si>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</si>
  <si>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</si>
  <si>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</si>
  <si>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</si>
  <si>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</si>
  <si>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</si>
  <si>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</si>
  <si>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</si>
  <si>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</si>
  <si>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</si>
  <si>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</si>
  <si>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</si>
  <si>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</si>
  <si>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</si>
  <si>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</si>
  <si>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</si>
  <si>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</si>
  <si>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</si>
  <si>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</si>
  <si>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</si>
  <si>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</si>
  <si>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</si>
  <si>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</si>
  <si>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</si>
  <si>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</si>
  <si>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</si>
  <si>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</si>
  <si>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</si>
  <si>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</si>
  <si>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</si>
  <si>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</si>
  <si>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</si>
  <si>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</si>
  <si>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</si>
  <si>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</si>
  <si>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</si>
  <si>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</si>
  <si>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</si>
  <si>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</si>
  <si>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</si>
  <si>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</si>
  <si>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</si>
  <si>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</si>
  <si>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</si>
  <si>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</si>
  <si>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</si>
  <si>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</si>
  <si>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</si>
  <si>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</si>
  <si>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</si>
  <si>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</si>
  <si>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</si>
  <si>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</si>
  <si>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</si>
  <si>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</si>
  <si>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</si>
  <si>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</si>
  <si>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</si>
  <si>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</si>
  <si>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</si>
  <si>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</si>
  <si>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</si>
  <si>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</si>
  <si>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</si>
  <si>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</si>
  <si>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</si>
  <si>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</si>
  <si>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</si>
  <si>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</si>
  <si>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</si>
  <si>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</si>
  <si>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</si>
  <si>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</si>
  <si>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</si>
  <si>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</si>
  <si>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</si>
  <si>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</si>
  <si>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</si>
  <si>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</si>
  <si>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</si>
  <si>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</si>
  <si>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</si>
  <si>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</si>
  <si>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</si>
  <si>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</si>
  <si>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</si>
  <si>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</si>
  <si>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</si>
  <si>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</si>
  <si>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</si>
  <si>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</si>
  <si>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</si>
  <si>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</si>
  <si>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</si>
  <si>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</si>
  <si>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</si>
  <si>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</si>
  <si>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</si>
  <si>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</si>
  <si>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</si>
  <si>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</si>
  <si>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</si>
  <si>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</si>
  <si>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</si>
  <si>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</si>
  <si>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</si>
  <si>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</si>
  <si>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</si>
  <si>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</si>
  <si>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</si>
  <si>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</si>
  <si>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</si>
  <si>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</si>
  <si>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</si>
  <si>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</si>
  <si>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</si>
  <si>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</si>
  <si>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</si>
  <si>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</si>
  <si>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</si>
  <si>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</si>
  <si>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</si>
  <si>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</si>
  <si>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</si>
  <si>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</si>
  <si>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</si>
  <si>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</si>
  <si>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</si>
  <si>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</si>
  <si>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</si>
  <si>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</si>
  <si>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</si>
  <si>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</si>
  <si>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</si>
  <si>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</si>
  <si>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</si>
  <si>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</si>
  <si>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</si>
  <si>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</si>
  <si>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</si>
  <si>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</si>
  <si>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</si>
  <si>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</si>
  <si>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</si>
  <si>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</si>
  <si>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</si>
  <si>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</si>
  <si>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</si>
  <si>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</si>
  <si>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</si>
  <si>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</si>
  <si>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</si>
  <si>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</si>
  <si>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</si>
  <si>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</si>
  <si>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</si>
  <si>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</si>
  <si>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</si>
  <si>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</si>
  <si>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</si>
  <si>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</si>
  <si>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</si>
  <si>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</si>
  <si>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</si>
  <si>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</si>
  <si>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</si>
  <si>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</si>
  <si>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</si>
  <si>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</si>
  <si>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</si>
  <si>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</si>
  <si>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</si>
  <si>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</si>
  <si>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</si>
  <si>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</si>
  <si>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</si>
  <si>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</si>
  <si>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</si>
  <si>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</si>
  <si>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</si>
  <si>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</si>
  <si>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</si>
  <si>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</si>
  <si>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</si>
  <si>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</si>
  <si>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</si>
  <si>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</si>
  <si>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</si>
  <si>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</si>
  <si>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</si>
  <si>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</si>
  <si>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</si>
  <si>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</si>
  <si>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</si>
  <si>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</si>
  <si>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</si>
  <si>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</si>
  <si>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</si>
  <si>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</si>
  <si>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</si>
  <si>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</si>
  <si>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</si>
  <si>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</si>
  <si>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</si>
  <si>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</si>
  <si>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</si>
  <si>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</si>
  <si>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</si>
  <si>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</si>
  <si>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</si>
  <si>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</si>
  <si>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</si>
  <si>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</si>
  <si>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</si>
  <si>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</si>
  <si>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</si>
  <si>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</si>
  <si>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</si>
  <si>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</si>
  <si>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</si>
  <si>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</si>
  <si>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</si>
  <si>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</si>
  <si>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</si>
  <si>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</si>
  <si>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</si>
  <si>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</si>
  <si>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</si>
  <si>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</si>
  <si>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</si>
  <si>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</si>
  <si>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</si>
  <si>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</si>
  <si>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</si>
  <si>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</si>
  <si>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</si>
  <si>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</si>
  <si>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</si>
  <si>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</si>
  <si>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</si>
  <si>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</si>
  <si>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</si>
  <si>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</si>
  <si>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</si>
  <si>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</si>
  <si>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</si>
  <si>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</si>
  <si>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</si>
  <si>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</si>
  <si>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</si>
  <si>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</si>
  <si>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</si>
  <si>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</si>
  <si>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</si>
  <si>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</si>
  <si>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</si>
  <si>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</si>
  <si>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</si>
  <si>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</si>
  <si>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</si>
  <si>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</si>
  <si>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</si>
  <si>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</si>
  <si>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</si>
  <si>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</si>
  <si>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</si>
  <si>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</si>
  <si>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</si>
  <si>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</si>
  <si>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</si>
  <si>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</si>
  <si>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</si>
  <si>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</si>
  <si>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</si>
  <si>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</si>
  <si>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</si>
  <si>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</si>
  <si>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</si>
  <si>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</si>
  <si>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</si>
  <si>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</si>
  <si>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</si>
  <si>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</si>
  <si>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</si>
  <si>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</si>
  <si>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</si>
  <si>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</si>
  <si>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</si>
  <si>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</si>
  <si>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</si>
  <si>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</si>
  <si>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</si>
  <si>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</si>
  <si>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</si>
  <si>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</si>
  <si>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</si>
  <si>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</si>
  <si>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</si>
  <si>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</si>
  <si>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</si>
  <si>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</si>
  <si>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</si>
  <si>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</si>
  <si>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</si>
  <si>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</si>
  <si>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</si>
  <si>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</si>
  <si>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</si>
  <si>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</si>
  <si>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</si>
  <si>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</si>
  <si>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</si>
  <si>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</si>
  <si>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</si>
  <si>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</si>
  <si>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</si>
  <si>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</si>
  <si>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</si>
  <si>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</si>
  <si>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</si>
  <si>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</si>
  <si>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</si>
  <si>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</si>
  <si>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</si>
  <si>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</si>
  <si>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</si>
  <si>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</si>
  <si>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</si>
  <si>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</si>
  <si>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</si>
  <si>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</si>
  <si>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</si>
  <si>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</si>
  <si>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</si>
  <si>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</si>
  <si>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</si>
  <si>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</si>
  <si>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</si>
  <si>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</si>
  <si>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</si>
  <si>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</si>
  <si>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</si>
  <si>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</si>
  <si>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</si>
  <si>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</si>
  <si>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</si>
  <si>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</si>
  <si>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</si>
  <si>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</si>
  <si>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</si>
  <si>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</si>
  <si>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</si>
  <si>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</si>
  <si>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</si>
  <si>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</si>
  <si>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</si>
  <si>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</si>
  <si>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</si>
  <si>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</si>
  <si>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</si>
  <si>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</si>
  <si>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</si>
  <si>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</si>
  <si>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</si>
  <si>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</si>
  <si>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</si>
  <si>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</si>
  <si>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</si>
  <si>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</si>
  <si>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</si>
  <si>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</si>
  <si>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</si>
  <si>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</si>
  <si>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</si>
  <si>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</si>
  <si>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</si>
  <si>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</si>
  <si>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</si>
  <si>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</si>
  <si>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</si>
  <si>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</si>
  <si>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</si>
  <si>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</si>
  <si>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</si>
  <si>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</si>
  <si>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</si>
  <si>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</si>
  <si>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</si>
  <si>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</si>
  <si>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</si>
  <si>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</si>
  <si>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</si>
  <si>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</si>
  <si>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</si>
  <si>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</si>
  <si>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</si>
  <si>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</si>
  <si>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</si>
  <si>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</si>
  <si>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</si>
  <si>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</si>
  <si>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</si>
  <si>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</si>
  <si>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</si>
  <si>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</si>
  <si>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</si>
  <si>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</si>
  <si>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</si>
  <si>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</si>
  <si>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</si>
  <si>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</si>
  <si>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</si>
  <si>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</si>
  <si>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</si>
  <si>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</si>
  <si>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</si>
  <si>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</si>
  <si>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</si>
  <si>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</si>
  <si>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</si>
  <si>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</si>
  <si>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</si>
  <si>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</si>
  <si>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</si>
  <si>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</si>
  <si>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</si>
  <si>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</si>
  <si>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</si>
  <si>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</si>
  <si>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</si>
  <si>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</si>
  <si>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</si>
  <si>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</si>
  <si>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</si>
  <si>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</si>
  <si>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</si>
  <si>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</si>
  <si>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</si>
  <si>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</si>
  <si>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</si>
  <si>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</si>
  <si>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</si>
  <si>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</si>
  <si>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</si>
  <si>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</si>
  <si>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</si>
  <si>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</si>
  <si>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</si>
  <si>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</si>
  <si>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</si>
  <si>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</si>
  <si>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</si>
  <si>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</si>
  <si>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</si>
  <si>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</si>
  <si>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</si>
  <si>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</si>
  <si>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</si>
  <si>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</si>
  <si>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</si>
  <si>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</si>
  <si>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</si>
  <si>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</si>
  <si>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</si>
  <si>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</si>
  <si>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</si>
  <si>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</si>
  <si>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</si>
  <si>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</si>
  <si>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</si>
  <si>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</si>
  <si>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</si>
  <si>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</si>
  <si>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</si>
  <si>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</si>
  <si>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</si>
  <si>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</si>
  <si>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</si>
  <si>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</si>
  <si>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</si>
  <si>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</si>
  <si>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</si>
  <si>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</si>
  <si>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</si>
  <si>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</si>
  <si>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</si>
  <si>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</si>
  <si>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</si>
  <si>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</si>
  <si>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</si>
  <si>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</si>
  <si>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</si>
  <si>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</si>
  <si>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</si>
  <si>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</si>
  <si>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</si>
  <si>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</si>
  <si>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</si>
  <si>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</si>
  <si>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</si>
  <si>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</si>
  <si>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</si>
  <si>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</si>
  <si>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</si>
  <si>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</si>
  <si>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</si>
  <si>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</si>
  <si>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</si>
  <si>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</si>
  <si>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</si>
  <si>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</si>
  <si>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</si>
  <si>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</si>
  <si>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</si>
  <si>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</si>
  <si>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</si>
  <si>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</si>
  <si>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</si>
  <si>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</si>
  <si>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</si>
  <si>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</si>
  <si>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</si>
  <si>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</si>
  <si>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</si>
  <si>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</si>
  <si>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</si>
  <si>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</si>
  <si>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</si>
  <si>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</si>
  <si>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</si>
  <si>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</si>
  <si>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</si>
  <si>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</si>
  <si>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</si>
  <si>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</si>
  <si>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</si>
  <si>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</si>
  <si>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</si>
  <si>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</si>
  <si>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</si>
  <si>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</si>
  <si>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</si>
  <si>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</si>
  <si>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</si>
  <si>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</si>
  <si>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</si>
  <si>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</si>
  <si>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</si>
  <si>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</si>
  <si>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</si>
  <si>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</si>
  <si>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</si>
  <si>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</si>
  <si>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</si>
  <si>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</si>
  <si>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</si>
  <si>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</si>
  <si>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</si>
  <si>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</si>
  <si>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</si>
  <si>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</si>
  <si>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</si>
  <si>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</si>
  <si>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</si>
  <si>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</si>
  <si>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</si>
  <si>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</si>
  <si>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</si>
  <si>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</si>
  <si>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</si>
  <si>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</si>
  <si>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</si>
  <si>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</si>
  <si>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</si>
  <si>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</si>
  <si>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</si>
  <si>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</si>
  <si>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</si>
  <si>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</si>
  <si>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</si>
  <si>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</si>
  <si>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</si>
  <si>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</si>
  <si>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</si>
  <si>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</si>
  <si>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</si>
  <si>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</si>
  <si>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</si>
  <si>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</si>
  <si>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</si>
  <si>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</si>
  <si>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</si>
  <si>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</si>
  <si>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</si>
  <si>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</si>
  <si>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</si>
  <si>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</si>
  <si>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</si>
  <si>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</si>
  <si>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</si>
  <si>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</si>
  <si>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</si>
  <si>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</si>
  <si>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</si>
  <si>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</si>
  <si>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</si>
  <si>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</si>
  <si>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</si>
  <si>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</si>
  <si>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</si>
  <si>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</si>
  <si>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</si>
  <si>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</si>
  <si>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</si>
  <si>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</si>
  <si>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</si>
  <si>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</si>
  <si>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</si>
  <si>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</si>
  <si>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</si>
  <si>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</si>
  <si>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</si>
  <si>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</si>
  <si>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</si>
  <si>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</si>
  <si>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</si>
  <si>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</si>
  <si>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</si>
  <si>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</si>
  <si>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</si>
  <si>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</si>
  <si>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</si>
  <si>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</si>
  <si>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</si>
  <si>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</si>
  <si>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</si>
  <si>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</si>
  <si>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</si>
  <si>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</si>
  <si>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</si>
  <si>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</si>
  <si>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</si>
  <si>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</si>
  <si>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</si>
  <si>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</si>
  <si>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</si>
  <si>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</si>
  <si>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</si>
  <si>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</si>
  <si>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</si>
  <si>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</si>
  <si>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</si>
  <si>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</si>
  <si>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</si>
  <si>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</si>
  <si>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</si>
  <si>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</si>
  <si>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</si>
  <si>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</si>
  <si>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</si>
  <si>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</si>
  <si>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</si>
  <si>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</si>
  <si>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</si>
  <si>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</si>
  <si>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</si>
  <si>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</si>
  <si>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</si>
  <si>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</si>
  <si>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</si>
  <si>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</si>
  <si>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</si>
  <si>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</si>
  <si>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</si>
  <si>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</si>
  <si>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</si>
  <si>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</si>
  <si>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</si>
  <si>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</si>
  <si>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</si>
  <si>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</si>
  <si>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</si>
  <si>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</si>
  <si>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</si>
  <si>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</si>
  <si>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</si>
  <si>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</si>
  <si>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</si>
  <si>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</si>
  <si>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</si>
  <si>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</si>
  <si>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</si>
  <si>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</si>
  <si>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</si>
  <si>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</si>
  <si>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</si>
  <si>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</si>
  <si>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</si>
  <si>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</si>
  <si>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</si>
  <si>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</si>
  <si>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</si>
  <si>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</si>
  <si>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</si>
  <si>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</si>
  <si>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</si>
  <si>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</si>
  <si>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</si>
  <si>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</si>
  <si>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</si>
  <si>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</si>
  <si>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</si>
  <si>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</si>
  <si>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</si>
  <si>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</si>
  <si>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</si>
  <si>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</si>
  <si>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</si>
  <si>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</si>
  <si>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</si>
  <si>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</si>
  <si>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</si>
  <si>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</si>
  <si>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</si>
  <si>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</si>
  <si>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</si>
  <si>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</si>
  <si>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</si>
  <si>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</si>
  <si>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</si>
  <si>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</si>
  <si>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</si>
  <si>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</si>
  <si>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</si>
  <si>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</si>
  <si>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</si>
  <si>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</si>
  <si>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</si>
  <si>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</si>
  <si>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</si>
  <si>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</si>
  <si>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</si>
  <si>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</si>
  <si>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</si>
  <si>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</si>
  <si>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</si>
  <si>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</si>
  <si>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</si>
  <si>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</si>
  <si>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</si>
  <si>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</si>
  <si>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</si>
  <si>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</si>
  <si>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</si>
  <si>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</si>
  <si>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</si>
  <si>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</si>
  <si>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</si>
  <si>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</si>
  <si>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</si>
  <si>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</si>
  <si>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</si>
  <si>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</si>
  <si>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</si>
  <si>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</si>
  <si>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</si>
  <si>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</si>
  <si>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</si>
  <si>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</si>
  <si>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</si>
  <si>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</si>
  <si>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</si>
  <si>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</si>
  <si>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</si>
  <si>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</si>
  <si>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</si>
  <si>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</si>
  <si>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</si>
  <si>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</si>
  <si>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</si>
  <si>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</si>
  <si>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</si>
  <si>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</si>
  <si>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</si>
  <si>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</si>
  <si>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</si>
  <si>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</si>
  <si>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</si>
  <si>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</si>
  <si>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</si>
  <si>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</si>
  <si>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</si>
  <si>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</si>
  <si>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</si>
  <si>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</si>
  <si>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</si>
  <si>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</si>
  <si>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</si>
  <si>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</si>
  <si>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</si>
  <si>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</si>
  <si>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</si>
  <si>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</si>
  <si>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</si>
  <si>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</si>
  <si>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</si>
  <si>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</si>
  <si>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</si>
  <si>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</si>
  <si>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</si>
  <si>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</si>
  <si>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</si>
  <si>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</si>
  <si>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</si>
  <si>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</si>
  <si>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</si>
  <si>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</si>
  <si>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</si>
  <si>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</si>
  <si>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</si>
  <si>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</si>
  <si>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</si>
  <si>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</si>
  <si>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</si>
  <si>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</si>
  <si>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</si>
  <si>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</si>
  <si>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</si>
  <si>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</si>
  <si>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</si>
  <si>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</si>
  <si>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</si>
  <si>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</si>
  <si>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</si>
  <si>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</si>
  <si>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</si>
  <si>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</si>
  <si>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</si>
  <si>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</si>
  <si>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</si>
  <si>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</si>
  <si>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</si>
  <si>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</si>
  <si>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</si>
  <si>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</si>
  <si>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</si>
  <si>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</si>
  <si>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</si>
  <si>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</si>
  <si>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</si>
  <si>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</si>
  <si>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</si>
  <si>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</si>
  <si>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</si>
  <si>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</si>
  <si>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</si>
  <si>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</si>
  <si>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</si>
  <si>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</si>
  <si>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</si>
  <si>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</si>
  <si>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</si>
  <si>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</si>
  <si>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</si>
  <si>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</si>
  <si>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</si>
  <si>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</si>
  <si>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</si>
  <si>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</si>
  <si>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</si>
  <si>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</si>
  <si>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</si>
  <si>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</si>
  <si>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</si>
  <si>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</si>
  <si>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</si>
  <si>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</si>
  <si>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</si>
  <si>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</si>
  <si>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</si>
  <si>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</si>
  <si>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</si>
  <si>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</si>
  <si>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</si>
  <si>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</si>
  <si>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</si>
  <si>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</si>
  <si>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</si>
  <si>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</si>
  <si>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</si>
  <si>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</si>
  <si>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</si>
  <si>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</si>
  <si>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</si>
  <si>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</si>
  <si>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</si>
  <si>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</si>
  <si>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</si>
  <si>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</si>
  <si>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</si>
  <si>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</si>
  <si>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</si>
  <si>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</si>
  <si>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</si>
  <si>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</si>
  <si>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</si>
  <si>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</si>
  <si>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</si>
  <si>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</si>
  <si>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</si>
  <si>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</si>
  <si>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</si>
  <si>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</si>
  <si>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</si>
  <si>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</si>
  <si>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</si>
  <si>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</si>
  <si>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</si>
  <si>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</si>
  <si>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</si>
  <si>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</si>
  <si>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</si>
  <si>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</si>
  <si>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</si>
  <si>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</si>
  <si>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</si>
  <si>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</si>
  <si>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</si>
  <si>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</si>
  <si>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</si>
  <si>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</si>
  <si>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</si>
  <si>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</si>
  <si>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</si>
  <si>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</si>
  <si>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</si>
  <si>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</si>
  <si>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</si>
  <si>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</si>
  <si>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</si>
  <si>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</si>
  <si>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</si>
  <si>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</si>
  <si>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</si>
  <si>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</si>
  <si>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</si>
  <si>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</si>
  <si>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</si>
  <si>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</si>
  <si>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</si>
  <si>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</si>
  <si>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</si>
  <si>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</si>
  <si>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</si>
  <si>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</si>
  <si>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</si>
  <si>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</si>
  <si>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</si>
  <si>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</si>
  <si>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</si>
  <si>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</si>
  <si>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</si>
  <si>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</si>
  <si>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</si>
  <si>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</si>
  <si>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</si>
  <si>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</si>
  <si>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</si>
  <si>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</si>
  <si>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</si>
  <si>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</si>
  <si>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</si>
  <si>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</si>
  <si>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</si>
  <si>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</si>
  <si>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</si>
  <si>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</si>
  <si>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</si>
  <si>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</si>
  <si>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</si>
  <si>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</si>
  <si>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</si>
  <si>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</si>
  <si>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</si>
  <si>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</si>
  <si>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</si>
  <si>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</si>
  <si>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</si>
  <si>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</si>
  <si>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</si>
  <si>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</si>
  <si>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</si>
  <si>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</si>
  <si>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</si>
  <si>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</si>
  <si>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</si>
  <si>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</si>
  <si>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</si>
  <si>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</si>
  <si>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</si>
  <si>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</si>
  <si>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</si>
  <si>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</si>
  <si>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</si>
  <si>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</si>
  <si>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</si>
  <si>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</si>
  <si>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</si>
  <si>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</si>
  <si>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</si>
  <si>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</si>
  <si>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</si>
  <si>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</si>
  <si>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</si>
  <si>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</si>
  <si>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</si>
  <si>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</si>
  <si>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</si>
  <si>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</si>
  <si>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</si>
  <si>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</si>
  <si>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</si>
  <si>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</si>
  <si>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</si>
  <si>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</si>
  <si>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</si>
  <si>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</si>
  <si>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</si>
  <si>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</si>
  <si>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</si>
  <si>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</si>
  <si>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</si>
  <si>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</si>
  <si>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</si>
  <si>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</si>
  <si>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</si>
  <si>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</si>
  <si>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</si>
  <si>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</si>
  <si>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</si>
  <si>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</si>
  <si>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</si>
  <si>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</si>
  <si>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</si>
  <si>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</si>
  <si>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</si>
  <si>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</si>
  <si>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</si>
  <si>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</si>
  <si>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</si>
  <si>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</si>
  <si>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</si>
  <si>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</si>
  <si>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</si>
  <si>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</si>
  <si>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</si>
  <si>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</si>
  <si>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</si>
  <si>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</si>
  <si>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</si>
  <si>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</si>
  <si>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</si>
  <si>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</si>
  <si>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</si>
  <si>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</si>
  <si>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</si>
  <si>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</si>
  <si>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</si>
  <si>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</si>
  <si>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</si>
  <si>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</si>
  <si>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</si>
  <si>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</si>
  <si>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</si>
  <si>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</si>
  <si>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</si>
  <si>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</si>
  <si>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</si>
  <si>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</si>
  <si>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</si>
  <si>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</si>
  <si>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</si>
  <si>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</si>
  <si>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</si>
  <si>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</si>
  <si>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</si>
  <si>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</si>
  <si>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</si>
  <si>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</si>
  <si>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</si>
  <si>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</si>
  <si>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</si>
  <si>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</si>
  <si>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</si>
  <si>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</si>
  <si>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</si>
  <si>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</si>
  <si>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</si>
  <si>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</si>
  <si>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</si>
  <si>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</si>
  <si>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</si>
  <si>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</si>
  <si>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</si>
  <si>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</si>
  <si>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</si>
  <si>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</si>
  <si>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</si>
  <si>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</si>
  <si>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</si>
  <si>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</si>
  <si>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</si>
  <si>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</si>
  <si>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</si>
  <si>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</si>
  <si>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</si>
  <si>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</si>
  <si>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</si>
  <si>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</si>
  <si>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</si>
  <si>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</si>
  <si>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</si>
  <si>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</si>
  <si>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</si>
  <si>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</si>
  <si>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</si>
  <si>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</si>
  <si>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</si>
  <si>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</si>
  <si>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</si>
  <si>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</si>
  <si>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</si>
  <si>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</si>
  <si>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</si>
  <si>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</si>
  <si>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</si>
  <si>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</si>
  <si>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</si>
  <si>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</si>
  <si>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</si>
  <si>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</si>
  <si>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</si>
  <si>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</si>
  <si>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</si>
  <si>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</si>
  <si>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</si>
  <si>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</si>
  <si>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</si>
  <si>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</si>
  <si>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</si>
  <si>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</si>
  <si>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</si>
  <si>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</si>
  <si>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</si>
  <si>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</si>
  <si>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</si>
  <si>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</si>
  <si>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</si>
  <si>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</si>
  <si>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</si>
  <si>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</si>
  <si>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</si>
  <si>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</si>
  <si>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</si>
  <si>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</si>
  <si>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</si>
  <si>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</si>
  <si>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</si>
  <si>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</si>
  <si>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</si>
  <si>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</si>
  <si>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</si>
  <si>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</si>
  <si>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</si>
  <si>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</si>
  <si>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</si>
  <si>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</si>
  <si>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</si>
  <si>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</si>
  <si>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</si>
  <si>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</si>
  <si>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</si>
  <si>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</si>
  <si>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</si>
  <si>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</si>
  <si>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</si>
  <si>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</si>
  <si>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</si>
  <si>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</si>
  <si>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</si>
  <si>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</si>
  <si>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</si>
  <si>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</si>
  <si>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</si>
  <si>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</si>
  <si>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</si>
  <si>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</si>
  <si>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</si>
  <si>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</si>
  <si>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</si>
  <si>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</si>
  <si>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</si>
  <si>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</si>
  <si>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</si>
  <si>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</si>
  <si>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</si>
  <si>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</si>
  <si>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</si>
  <si>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</si>
  <si>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</si>
  <si>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</si>
  <si>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</si>
  <si>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</si>
  <si>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</si>
  <si>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</si>
  <si>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</si>
  <si>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</si>
  <si>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</si>
  <si>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</si>
  <si>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</si>
  <si>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</si>
  <si>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</si>
  <si>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</si>
  <si>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</si>
  <si>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</si>
  <si>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</si>
  <si>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</si>
  <si>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</si>
  <si>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</si>
  <si>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</si>
  <si>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</si>
  <si>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</si>
  <si>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</si>
  <si>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</si>
  <si>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</si>
  <si>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</si>
  <si>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</si>
  <si>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</si>
  <si>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</si>
  <si>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</si>
  <si>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</si>
  <si>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</si>
  <si>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</si>
  <si>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</si>
  <si>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</si>
  <si>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</si>
  <si>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</si>
  <si>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</si>
  <si>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</si>
  <si>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</si>
  <si>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</si>
  <si>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</si>
  <si>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</si>
  <si>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</si>
  <si>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</si>
  <si>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</si>
  <si>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</si>
  <si>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</si>
  <si>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</si>
  <si>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</si>
  <si>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</si>
  <si>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</si>
  <si>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</si>
  <si>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</si>
  <si>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</si>
  <si>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</si>
  <si>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</si>
  <si>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</si>
  <si>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</si>
  <si>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</si>
  <si>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</si>
  <si>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</si>
  <si>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</si>
  <si>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</si>
  <si>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</si>
  <si>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</si>
  <si>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</si>
  <si>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</si>
  <si>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</si>
  <si>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</si>
  <si>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</si>
  <si>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</si>
  <si>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</si>
  <si>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</si>
  <si>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</si>
  <si>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</si>
  <si>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</si>
  <si>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</si>
  <si>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</si>
  <si>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</si>
  <si>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</si>
  <si>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</si>
  <si>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</si>
  <si>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</si>
  <si>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</si>
  <si>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</si>
  <si>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</si>
  <si>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</si>
  <si>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</si>
  <si>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</si>
  <si>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</si>
  <si>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</si>
  <si>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</si>
  <si>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</si>
  <si>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</si>
  <si>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</si>
  <si>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</si>
  <si>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</si>
  <si>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</si>
  <si>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</si>
  <si>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</si>
  <si>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</si>
  <si>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</si>
  <si>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</si>
  <si>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</si>
  <si>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</si>
  <si>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</si>
  <si>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</si>
  <si>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</si>
  <si>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</si>
  <si>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</si>
  <si>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</si>
  <si>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</si>
  <si>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</si>
  <si>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</si>
  <si>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</si>
  <si>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</si>
  <si>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</si>
  <si>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</si>
  <si>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</si>
  <si>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</si>
  <si>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</si>
  <si>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</si>
  <si>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</si>
  <si>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</si>
  <si>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</si>
  <si>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</si>
  <si>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</si>
  <si>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</si>
  <si>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</si>
  <si>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</si>
  <si>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</si>
  <si>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</si>
  <si>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</si>
  <si>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</si>
  <si>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</si>
  <si>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</si>
  <si>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</si>
  <si>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</si>
  <si>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</si>
  <si>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</si>
  <si>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</si>
  <si>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</si>
  <si>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</si>
  <si>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</si>
  <si>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</si>
  <si>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</si>
  <si>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</si>
  <si>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</si>
  <si>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</si>
  <si>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</si>
  <si>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</si>
  <si>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</si>
  <si>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</si>
  <si>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</si>
  <si>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</si>
  <si>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</si>
  <si>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</si>
  <si>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</si>
  <si>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</si>
  <si>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</si>
  <si>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</si>
  <si>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</si>
  <si>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</si>
  <si>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</si>
  <si>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</si>
  <si>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</si>
  <si>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</si>
  <si>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</si>
  <si>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</si>
  <si>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</si>
  <si>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</si>
  <si>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</si>
  <si>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</si>
  <si>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</si>
  <si>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</si>
  <si>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</si>
  <si>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</si>
  <si>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</si>
  <si>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</si>
  <si>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</si>
  <si>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</si>
  <si>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</si>
  <si>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</si>
  <si>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</si>
  <si>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</si>
  <si>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</si>
  <si>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</si>
  <si>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</si>
  <si>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</si>
  <si>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</si>
  <si>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</si>
  <si>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</si>
  <si>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</si>
  <si>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</si>
  <si>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</si>
  <si>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</si>
  <si>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</si>
  <si>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</si>
  <si>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</si>
  <si>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</si>
  <si>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</si>
  <si>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</si>
  <si>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</si>
  <si>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</si>
  <si>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</si>
  <si>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</si>
  <si>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</si>
  <si>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</si>
  <si>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</si>
  <si>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</si>
  <si>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</si>
  <si>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</si>
  <si>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</si>
  <si>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</si>
  <si>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</si>
  <si>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</si>
  <si>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</si>
  <si>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</si>
  <si>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</si>
  <si>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</si>
  <si>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</si>
  <si>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</si>
  <si>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</si>
  <si>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</si>
  <si>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</si>
  <si>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</si>
  <si>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</si>
  <si>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</si>
  <si>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</si>
  <si>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</si>
  <si>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</si>
  <si>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</si>
  <si>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</si>
  <si>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</si>
  <si>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</si>
  <si>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</si>
  <si>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</si>
  <si>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</si>
  <si>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</si>
  <si>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</si>
  <si>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</si>
  <si>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</si>
  <si>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</si>
  <si>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</si>
  <si>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</si>
  <si>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</si>
  <si>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</si>
  <si>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</si>
  <si>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</si>
  <si>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</si>
  <si>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</si>
  <si>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</si>
  <si>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</si>
  <si>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</si>
  <si>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</si>
  <si>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</si>
  <si>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</si>
  <si>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</si>
  <si>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</si>
  <si>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</si>
  <si>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</si>
  <si>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</si>
  <si>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</si>
  <si>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</si>
  <si>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</si>
  <si>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</si>
  <si>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</si>
  <si>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</si>
  <si>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</si>
  <si>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</si>
  <si>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</si>
  <si>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</si>
  <si>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</si>
  <si>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</si>
  <si>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</si>
  <si>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</si>
  <si>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</si>
  <si>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</si>
  <si>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</si>
  <si>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</si>
  <si>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</si>
  <si>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</si>
  <si>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</si>
  <si>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</si>
  <si>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</si>
  <si>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</si>
  <si>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</si>
  <si>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</si>
  <si>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</si>
  <si>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</si>
  <si>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</si>
  <si>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</si>
  <si>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</si>
  <si>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</si>
  <si>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</si>
  <si>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</si>
  <si>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</si>
  <si>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</si>
  <si>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</si>
  <si>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</si>
  <si>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</si>
  <si>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</si>
  <si>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</si>
  <si>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</si>
  <si>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</si>
  <si>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</si>
  <si>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</si>
  <si>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</si>
  <si>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</si>
  <si>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</si>
  <si>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</si>
  <si>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</si>
  <si>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</si>
  <si>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</si>
  <si>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</si>
  <si>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</si>
  <si>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</si>
  <si>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</si>
  <si>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</si>
  <si>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</si>
  <si>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</si>
  <si>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</si>
  <si>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</si>
  <si>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</si>
  <si>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</si>
  <si>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</si>
  <si>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</si>
  <si>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</si>
  <si>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</si>
  <si>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</si>
  <si>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</si>
  <si>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</si>
  <si>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</si>
  <si>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</si>
  <si>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</si>
  <si>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</si>
  <si>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</si>
  <si>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</si>
  <si>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</si>
  <si>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</si>
  <si>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</si>
  <si>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</si>
  <si>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</si>
  <si>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</si>
  <si>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</si>
  <si>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</si>
  <si>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</si>
  <si>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</si>
  <si>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</si>
  <si>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</si>
  <si>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</si>
  <si>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</si>
  <si>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</si>
  <si>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</si>
  <si>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</si>
  <si>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</si>
  <si>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</si>
  <si>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</si>
  <si>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</si>
  <si>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</si>
  <si>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</si>
  <si>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</si>
  <si>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</si>
  <si>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</si>
  <si>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</si>
  <si>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</si>
  <si>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</si>
  <si>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</si>
  <si>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</si>
  <si>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</si>
  <si>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</si>
  <si>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</si>
  <si>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</si>
  <si>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</si>
  <si>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</si>
  <si>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</si>
  <si>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</si>
  <si>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</si>
  <si>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</si>
  <si>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</si>
  <si>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</si>
  <si>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</si>
  <si>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</si>
  <si>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</si>
  <si>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</si>
  <si>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</si>
  <si>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</si>
  <si>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</si>
  <si>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</si>
  <si>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</si>
  <si>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</si>
  <si>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</si>
  <si>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</si>
  <si>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</si>
  <si>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</si>
  <si>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</si>
  <si>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</si>
  <si>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</si>
  <si>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</si>
  <si>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</si>
  <si>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</si>
  <si>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</si>
  <si>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</si>
  <si>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</si>
  <si>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</si>
  <si>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</si>
  <si>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</si>
  <si>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</si>
  <si>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</si>
  <si>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</si>
  <si>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</si>
  <si>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</si>
  <si>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</si>
  <si>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</si>
  <si>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</si>
  <si>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</si>
  <si>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</si>
  <si>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</si>
  <si>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</si>
  <si>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</si>
  <si>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</si>
  <si>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</si>
  <si>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</si>
  <si>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</si>
  <si>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</si>
  <si>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</si>
  <si>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</si>
  <si>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</si>
  <si>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</si>
  <si>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</si>
  <si>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</si>
  <si>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</si>
  <si>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</si>
  <si>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</si>
  <si>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</si>
  <si>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</si>
  <si>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</si>
  <si>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</si>
  <si>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</si>
  <si>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</si>
  <si>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</si>
  <si>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</si>
  <si>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</si>
  <si>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</si>
  <si>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</si>
  <si>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</si>
  <si>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</si>
  <si>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</si>
  <si>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</si>
  <si>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</si>
  <si>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</si>
  <si>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</si>
  <si>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</si>
  <si>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</si>
  <si>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</si>
  <si>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</si>
  <si>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</si>
  <si>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</si>
  <si>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</si>
  <si>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</si>
  <si>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</si>
  <si>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</si>
  <si>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</si>
  <si>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</si>
  <si>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</si>
  <si>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</si>
  <si>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</si>
  <si>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</si>
  <si>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</si>
  <si>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</si>
  <si>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</si>
  <si>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</si>
  <si>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</si>
  <si>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</si>
  <si>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</si>
  <si>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</si>
  <si>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</si>
  <si>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</si>
  <si>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</si>
  <si>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</si>
  <si>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</si>
  <si>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</si>
  <si>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</si>
  <si>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</si>
  <si>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</si>
  <si>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</si>
  <si>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</si>
  <si>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</si>
  <si>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</si>
  <si>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</si>
  <si>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</si>
  <si>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</si>
  <si>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</si>
  <si>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</si>
  <si>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</si>
  <si>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</si>
  <si>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</si>
  <si>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</si>
  <si>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</si>
  <si>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</si>
  <si>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</si>
  <si>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</si>
  <si>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</si>
  <si>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</si>
  <si>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</si>
  <si>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</si>
  <si>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</si>
  <si>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</si>
  <si>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</si>
  <si>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</si>
  <si>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</si>
  <si>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</si>
  <si>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</si>
  <si>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</si>
  <si>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</si>
  <si>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</si>
  <si>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</si>
  <si>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</si>
  <si>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</si>
  <si>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</si>
  <si>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</si>
  <si>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</si>
  <si>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</si>
  <si>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</si>
  <si>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</si>
  <si>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</si>
  <si>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</si>
  <si>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</si>
  <si>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</si>
  <si>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</si>
  <si>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</si>
  <si>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</si>
  <si>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</si>
  <si>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</si>
  <si>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</si>
  <si>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</si>
  <si>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</si>
  <si>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</si>
  <si>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</si>
  <si>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</si>
  <si>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</si>
  <si>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</si>
  <si>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</si>
  <si>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</si>
  <si>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</si>
  <si>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</si>
  <si>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</si>
  <si>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</si>
  <si>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</si>
  <si>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</si>
  <si>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</si>
  <si>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</si>
  <si>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</si>
  <si>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</si>
  <si>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</si>
  <si>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</si>
  <si>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</si>
  <si>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</si>
  <si>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</si>
  <si>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</si>
  <si>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</si>
  <si>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</si>
  <si>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</si>
  <si>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</si>
  <si>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</si>
  <si>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</si>
  <si>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</si>
  <si>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</si>
  <si>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</si>
  <si>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</si>
  <si>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</si>
  <si>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</si>
  <si>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</si>
  <si>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</si>
  <si>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</si>
  <si>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</si>
  <si>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</si>
  <si>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</si>
  <si>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</si>
  <si>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</si>
  <si>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</si>
  <si>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</si>
  <si>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</si>
  <si>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</si>
  <si>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</si>
  <si>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</si>
  <si>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</si>
  <si>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</si>
  <si>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</si>
  <si>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</si>
  <si>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</si>
  <si>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</si>
  <si>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</si>
  <si>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</si>
  <si>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</si>
  <si>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</si>
  <si>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</si>
  <si>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</si>
  <si>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</si>
  <si>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</si>
  <si>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</si>
  <si>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</si>
  <si>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</si>
  <si>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</si>
  <si>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</si>
  <si>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</si>
  <si>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</si>
  <si>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</si>
  <si>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</si>
  <si>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</si>
  <si>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</si>
  <si>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</si>
  <si>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</si>
  <si>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</si>
  <si>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</si>
  <si>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</si>
  <si>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</si>
  <si>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</si>
  <si>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</si>
  <si>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</si>
  <si>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</si>
  <si>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</si>
  <si>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</si>
  <si>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</si>
  <si>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</si>
  <si>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</si>
  <si>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</si>
  <si>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</si>
  <si>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</si>
  <si>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</si>
  <si>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</si>
  <si>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</si>
  <si>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</si>
  <si>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</si>
  <si>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</si>
  <si>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</si>
  <si>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</si>
  <si>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</si>
  <si>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</si>
  <si>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</si>
  <si>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</si>
  <si>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</si>
  <si>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</si>
  <si>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</si>
  <si>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</si>
  <si>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</si>
  <si>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</si>
  <si>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</si>
  <si>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</si>
  <si>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</si>
  <si>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</si>
  <si>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</si>
  <si>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</si>
  <si>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</si>
  <si>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</si>
  <si>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</si>
  <si>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</si>
  <si>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</si>
  <si>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</si>
  <si>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</si>
  <si>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</si>
  <si>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</si>
  <si>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</si>
  <si>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</si>
  <si>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</si>
  <si>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</si>
  <si>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</si>
  <si>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</si>
  <si>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</si>
  <si>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</si>
  <si>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</si>
  <si>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</si>
  <si>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</si>
  <si>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</si>
  <si>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</si>
  <si>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</si>
  <si>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</si>
  <si>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</si>
  <si>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</si>
  <si>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</si>
  <si>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</si>
  <si>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</si>
  <si>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</si>
  <si>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</si>
  <si>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</si>
  <si>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</si>
  <si>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</si>
  <si>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</si>
  <si>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</si>
  <si>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</si>
  <si>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</si>
  <si>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</si>
  <si>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</si>
  <si>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</si>
  <si>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</si>
  <si>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</si>
  <si>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</si>
  <si>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</si>
  <si>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</si>
  <si>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</si>
  <si>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</si>
  <si>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</si>
  <si>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</si>
  <si>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</si>
  <si>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</si>
  <si>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</si>
  <si>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</si>
  <si>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</si>
  <si>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</si>
  <si>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</si>
  <si>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</si>
  <si>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</si>
  <si>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</si>
  <si>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</si>
  <si>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</si>
  <si>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</si>
  <si>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</si>
  <si>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</si>
  <si>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</si>
  <si>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</si>
  <si>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</si>
  <si>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</si>
  <si>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</si>
  <si>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</si>
  <si>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</si>
  <si>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</si>
  <si>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</si>
  <si>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</si>
  <si>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</si>
  <si>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</si>
  <si>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</si>
  <si>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</si>
  <si>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</si>
  <si>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</si>
  <si>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</si>
  <si>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</si>
  <si>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</si>
  <si>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</si>
  <si>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</si>
  <si>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</si>
  <si>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</si>
  <si>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</si>
  <si>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</si>
  <si>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</si>
  <si>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</si>
  <si>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</si>
  <si>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</si>
  <si>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</si>
  <si>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</si>
  <si>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</si>
  <si>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</si>
  <si>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</si>
  <si>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</si>
  <si>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</si>
  <si>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</si>
  <si>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</si>
  <si>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</si>
  <si>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</si>
  <si>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</si>
  <si>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</si>
  <si>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</si>
  <si>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</si>
  <si>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</si>
  <si>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</si>
  <si>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</si>
  <si>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</si>
  <si>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</si>
  <si>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</si>
  <si>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</si>
  <si>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</si>
  <si>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</si>
  <si>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</si>
  <si>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</si>
  <si>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</si>
  <si>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</si>
  <si>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</si>
  <si>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</si>
  <si>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</si>
  <si>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</si>
  <si>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</si>
  <si>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</si>
  <si>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</si>
  <si>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</si>
  <si>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</si>
  <si>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</si>
  <si>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</si>
  <si>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</si>
  <si>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</si>
  <si>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</si>
  <si>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</si>
  <si>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</si>
  <si>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</si>
  <si>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</si>
  <si>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</si>
  <si>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</si>
  <si>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</si>
  <si>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</si>
  <si>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</si>
  <si>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</si>
  <si>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</si>
  <si>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</si>
  <si>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</si>
  <si>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</si>
  <si>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</si>
  <si>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</si>
  <si>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</si>
  <si>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</si>
  <si>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</si>
  <si>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</si>
  <si>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</si>
  <si>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</si>
  <si>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</si>
  <si>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</si>
  <si>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</si>
  <si>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</si>
  <si>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</si>
  <si>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</si>
  <si>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</si>
  <si>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</si>
  <si>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</si>
  <si>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</si>
  <si>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</si>
  <si>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</si>
  <si>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</si>
  <si>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</si>
  <si>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</si>
  <si>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</si>
  <si>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</si>
  <si>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</si>
  <si>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</si>
  <si>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</si>
  <si>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</si>
  <si>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</si>
  <si>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</si>
  <si>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</si>
  <si>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</si>
  <si>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</si>
  <si>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</si>
  <si>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</si>
  <si>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</si>
  <si>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</si>
  <si>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</si>
  <si>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</si>
  <si>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</si>
  <si>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</si>
  <si>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</si>
  <si>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</si>
  <si>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</si>
  <si>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</si>
  <si>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</si>
  <si>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</si>
  <si>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</si>
  <si>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</si>
  <si>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</si>
  <si>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</si>
  <si>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</si>
  <si>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</si>
  <si>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</si>
  <si>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</si>
  <si>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</si>
  <si>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</si>
  <si>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</si>
  <si>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</si>
  <si>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</si>
  <si>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</si>
  <si>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</si>
  <si>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</si>
  <si>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</si>
  <si>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</si>
  <si>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</si>
  <si>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</si>
  <si>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</si>
  <si>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</si>
  <si>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</si>
  <si>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</si>
  <si>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</si>
  <si>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</si>
  <si>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</si>
  <si>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</si>
  <si>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</si>
  <si>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</si>
  <si>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</si>
  <si>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</si>
  <si>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</si>
  <si>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</si>
  <si>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</si>
  <si>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</si>
  <si>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</si>
  <si>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</si>
  <si>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</si>
  <si>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</si>
  <si>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</si>
  <si>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</si>
  <si>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</si>
  <si>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</si>
  <si>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</si>
  <si>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</si>
  <si>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</si>
  <si>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</si>
  <si>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</si>
  <si>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</si>
  <si>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</si>
  <si>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</si>
  <si>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</si>
  <si>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</si>
  <si>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</si>
  <si>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</si>
  <si>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</si>
  <si>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</si>
  <si>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</si>
  <si>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</si>
  <si>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</si>
  <si>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</si>
  <si>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</si>
  <si>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</si>
  <si>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</si>
  <si>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</si>
  <si>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</si>
  <si>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</si>
  <si>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</si>
  <si>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</si>
  <si>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</si>
  <si>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</si>
  <si>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</si>
  <si>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</si>
  <si>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</si>
  <si>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</si>
  <si>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</si>
  <si>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</si>
  <si>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</si>
  <si>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</si>
  <si>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</si>
  <si>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</si>
  <si>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</si>
  <si>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</si>
  <si>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</si>
  <si>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</si>
  <si>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</si>
  <si>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</si>
  <si>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</si>
  <si>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</si>
  <si>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</si>
  <si>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</si>
  <si>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</si>
  <si>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</si>
  <si>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</si>
  <si>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</si>
  <si>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</si>
  <si>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</si>
  <si>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</si>
  <si>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</si>
  <si>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</si>
  <si>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</si>
  <si>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</si>
  <si>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</si>
  <si>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</si>
  <si>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</si>
  <si>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</si>
  <si>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</si>
  <si>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</si>
  <si>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</si>
  <si>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</si>
  <si>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</si>
  <si>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</si>
  <si>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</si>
  <si>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</si>
  <si>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</si>
  <si>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</si>
  <si>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</si>
  <si>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</si>
  <si>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</si>
  <si>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</si>
  <si>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</si>
  <si>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</si>
  <si>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</si>
  <si>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</si>
  <si>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</si>
  <si>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</si>
  <si>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</si>
  <si>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</si>
  <si>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</si>
  <si>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</si>
  <si>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</si>
  <si>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</si>
  <si>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</si>
  <si>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</si>
  <si>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</si>
  <si>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</si>
  <si>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</si>
  <si>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</si>
  <si>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</si>
  <si>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</si>
  <si>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</si>
  <si>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</si>
  <si>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</si>
  <si>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</si>
  <si>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</si>
  <si>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</si>
  <si>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</si>
  <si>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</si>
  <si>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</si>
  <si>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</si>
  <si>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</si>
  <si>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</si>
  <si>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</si>
  <si>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</si>
  <si>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</si>
  <si>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</si>
  <si>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</si>
  <si>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</si>
  <si>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</si>
  <si>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</si>
  <si>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</si>
  <si>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</si>
  <si>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</si>
  <si>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</si>
  <si>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</si>
  <si>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</si>
  <si>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</si>
  <si>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</si>
  <si>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</si>
  <si>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</si>
  <si>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</si>
  <si>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</si>
  <si>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</si>
  <si>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</si>
  <si>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</si>
  <si>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</si>
  <si>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</si>
  <si>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</si>
  <si>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</si>
  <si>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</si>
  <si>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</si>
  <si>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</si>
  <si>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</si>
  <si>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</si>
  <si>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</si>
  <si>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</si>
  <si>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</si>
  <si>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</si>
  <si>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</si>
  <si>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</si>
  <si>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</si>
  <si>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</si>
  <si>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</si>
  <si>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</si>
  <si>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</si>
  <si>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</si>
  <si>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</si>
  <si>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</si>
  <si>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</si>
  <si>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</si>
  <si>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</si>
  <si>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</si>
  <si>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</si>
  <si>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</si>
  <si>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</si>
  <si>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</si>
  <si>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</si>
  <si>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</si>
  <si>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</si>
  <si>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</si>
  <si>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</si>
  <si>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</si>
  <si>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</si>
  <si>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</si>
  <si>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</si>
  <si>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</si>
  <si>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</si>
  <si>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</si>
  <si>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</si>
  <si>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</si>
  <si>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</si>
  <si>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</si>
  <si>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</si>
  <si>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</si>
  <si>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</si>
  <si>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</si>
  <si>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</si>
  <si>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</si>
  <si>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</si>
  <si>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</si>
  <si>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</si>
  <si>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</si>
  <si>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</si>
  <si>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</si>
  <si>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</si>
  <si>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</si>
  <si>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</si>
  <si>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</si>
  <si>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</si>
  <si>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</si>
  <si>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</si>
  <si>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</si>
  <si>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</si>
  <si>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</si>
  <si>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</si>
  <si>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</si>
  <si>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</si>
  <si>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</si>
  <si>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</si>
  <si>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</si>
  <si>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</si>
  <si>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</si>
  <si>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</si>
  <si>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</si>
  <si>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</si>
  <si>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</si>
  <si>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</si>
  <si>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</si>
  <si>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</si>
  <si>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</si>
  <si>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</si>
  <si>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</si>
  <si>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</si>
  <si>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</si>
  <si>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</si>
  <si>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</si>
  <si>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</si>
  <si>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</si>
  <si>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</si>
  <si>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</si>
  <si>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</si>
  <si>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</si>
  <si>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</si>
  <si>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</si>
  <si>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</si>
  <si>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</si>
  <si>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</si>
  <si>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</si>
  <si>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</si>
  <si>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</si>
  <si>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</si>
  <si>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</si>
  <si>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</si>
  <si>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</si>
  <si>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</si>
  <si>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</si>
  <si>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</si>
  <si>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</si>
  <si>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</si>
  <si>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</si>
  <si>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</si>
  <si>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</si>
  <si>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</si>
  <si>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</si>
  <si>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</si>
  <si>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</si>
  <si>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</si>
  <si>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</si>
  <si>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</si>
  <si>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</si>
  <si>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</si>
  <si>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</si>
  <si>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</si>
  <si>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</si>
  <si>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</si>
  <si>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</si>
  <si>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</si>
  <si>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</si>
  <si>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</si>
  <si>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</si>
  <si>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</si>
  <si>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</si>
  <si>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</si>
  <si>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</si>
  <si>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</si>
  <si>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</si>
  <si>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</si>
  <si>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</si>
  <si>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</si>
  <si>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</si>
  <si>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</si>
  <si>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</si>
  <si>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</si>
  <si>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</si>
  <si>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</si>
  <si>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</si>
  <si>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</si>
  <si>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</si>
  <si>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</si>
  <si>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</si>
  <si>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</si>
  <si>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</si>
  <si>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</si>
  <si>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</si>
  <si>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</si>
  <si>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</si>
  <si>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</si>
  <si>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</si>
  <si>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</si>
  <si>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</si>
  <si>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</si>
  <si>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</si>
  <si>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</si>
  <si>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</si>
  <si>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</si>
  <si>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</si>
  <si>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</si>
  <si>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</si>
  <si>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</si>
  <si>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</si>
  <si>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</si>
  <si>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</si>
  <si>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</si>
  <si>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</si>
  <si>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</si>
  <si>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</si>
  <si>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</si>
  <si>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</si>
  <si>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</si>
  <si>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</si>
  <si>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</si>
  <si>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</si>
  <si>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</si>
  <si>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</si>
  <si>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</si>
  <si>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</si>
  <si>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</si>
  <si>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</si>
  <si>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</si>
  <si>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</si>
  <si>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</si>
  <si>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</si>
  <si>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</si>
  <si>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</si>
  <si>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</si>
  <si>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</si>
  <si>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</si>
  <si>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</si>
  <si>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</si>
  <si>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</si>
  <si>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</si>
  <si>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</si>
  <si>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</si>
  <si>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</si>
  <si>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</si>
  <si>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</si>
  <si>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</si>
  <si>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</si>
  <si>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</si>
  <si>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</si>
  <si>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</si>
  <si>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</si>
  <si>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</si>
  <si>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</si>
  <si>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</si>
  <si>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</si>
  <si>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</si>
  <si>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</si>
  <si>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</si>
  <si>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</si>
  <si>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</si>
  <si>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</si>
  <si>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</si>
  <si>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</si>
  <si>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</si>
  <si>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</si>
  <si>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</si>
  <si>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</si>
  <si>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</si>
  <si>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</si>
  <si>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</si>
  <si>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</si>
  <si>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</si>
  <si>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</si>
  <si>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</si>
  <si>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</si>
  <si>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</si>
  <si>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</si>
  <si>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</si>
  <si>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</si>
  <si>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</si>
  <si>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</si>
  <si>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</si>
  <si>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</si>
  <si>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</si>
  <si>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</si>
  <si>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</si>
  <si>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</si>
  <si>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</si>
  <si>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</si>
  <si>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</si>
  <si>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</si>
  <si>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</si>
  <si>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</si>
  <si>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</si>
  <si>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</si>
  <si>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</si>
  <si>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</si>
  <si>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</si>
  <si>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</si>
  <si>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</si>
  <si>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</si>
  <si>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</si>
  <si>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</si>
  <si>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</si>
  <si>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</si>
  <si>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</si>
  <si>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</si>
  <si>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</si>
  <si>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</si>
  <si>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</si>
  <si>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</si>
  <si>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</si>
  <si>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</si>
  <si>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</si>
  <si>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</si>
  <si>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</si>
  <si>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</si>
  <si>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</si>
  <si>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</si>
  <si>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</si>
  <si>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</si>
  <si>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</si>
  <si>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</si>
  <si>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</si>
  <si>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</si>
  <si>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</si>
  <si>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</si>
  <si>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</si>
  <si>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</si>
  <si>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</si>
  <si>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</si>
  <si>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</si>
  <si>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</si>
  <si>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</si>
  <si>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</si>
  <si>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</si>
  <si>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</si>
  <si>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</si>
  <si>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</si>
  <si>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</si>
  <si>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</si>
  <si>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</si>
  <si>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</si>
  <si>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</si>
  <si>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</si>
  <si>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</si>
  <si>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</si>
  <si>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</si>
  <si>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</si>
  <si>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</si>
  <si>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</si>
  <si>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</si>
  <si>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</si>
  <si>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</si>
  <si>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</si>
  <si>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</si>
  <si>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</si>
  <si>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</si>
  <si>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</si>
  <si>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</si>
  <si>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</si>
  <si>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</si>
  <si>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</si>
  <si>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</si>
  <si>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</si>
  <si>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</si>
  <si>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</si>
  <si>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</si>
  <si>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</si>
  <si>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</si>
  <si>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</si>
  <si>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</si>
  <si>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</si>
  <si>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</si>
  <si>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</si>
  <si>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</si>
  <si>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</si>
  <si>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</si>
  <si>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</si>
  <si>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</si>
  <si>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</si>
  <si>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</si>
  <si>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</si>
  <si>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</si>
  <si>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</si>
  <si>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</si>
  <si>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</si>
  <si>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</si>
  <si>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</si>
  <si>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</si>
  <si>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</si>
  <si>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</si>
  <si>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</si>
  <si>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</si>
  <si>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</si>
  <si>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</si>
  <si>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</si>
  <si>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</si>
  <si>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</si>
  <si>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</si>
  <si>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</si>
  <si>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</si>
  <si>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</si>
  <si>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</si>
  <si>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</si>
  <si>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</si>
  <si>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</si>
  <si>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</si>
  <si>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</si>
  <si>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</si>
  <si>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</si>
  <si>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</si>
  <si>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</si>
  <si>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</si>
  <si>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</si>
  <si>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</si>
  <si>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</si>
  <si>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</si>
  <si>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</si>
  <si>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</si>
  <si>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</si>
  <si>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</si>
  <si>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</si>
  <si>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</si>
  <si>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</si>
  <si>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</si>
  <si>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</si>
  <si>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</si>
  <si>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</si>
  <si>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</si>
  <si>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</si>
  <si>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</si>
  <si>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</si>
  <si>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</si>
  <si>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</si>
  <si>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</si>
  <si>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</si>
  <si>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</si>
  <si>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</si>
  <si>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</si>
  <si>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</si>
  <si>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</si>
  <si>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</si>
  <si>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</si>
  <si>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</si>
  <si>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</si>
  <si>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</si>
  <si>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</si>
  <si>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</si>
  <si>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</si>
  <si>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</si>
  <si>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</si>
  <si>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</si>
  <si>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</si>
  <si>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</si>
  <si>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</si>
  <si>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</si>
  <si>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</si>
  <si>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</si>
  <si>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</si>
  <si>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</si>
  <si>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</si>
  <si>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</si>
  <si>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</si>
  <si>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</si>
  <si>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</si>
  <si>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</si>
  <si>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</si>
  <si>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</si>
  <si>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</si>
  <si>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</si>
  <si>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</si>
  <si>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</si>
  <si>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</si>
  <si>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</si>
  <si>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</si>
  <si>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</si>
  <si>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</si>
  <si>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</si>
  <si>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</si>
  <si>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</si>
  <si>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</si>
  <si>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</si>
  <si>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</si>
  <si>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</si>
  <si>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</si>
  <si>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</si>
  <si>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</si>
  <si>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</si>
  <si>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</si>
  <si>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</si>
  <si>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</si>
  <si>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</si>
  <si>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</si>
  <si>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</si>
  <si>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</si>
  <si>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</si>
  <si>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</si>
  <si>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</si>
  <si>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</si>
  <si>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</si>
  <si>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</si>
  <si>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</si>
  <si>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</si>
  <si>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</si>
  <si>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</si>
  <si>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</si>
  <si>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</si>
  <si>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</si>
  <si>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</si>
  <si>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</si>
  <si>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</si>
  <si>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</si>
  <si>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</si>
  <si>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</si>
  <si>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</si>
  <si>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</si>
  <si>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</si>
  <si>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</si>
  <si>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</si>
  <si>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</si>
  <si>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</si>
  <si>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</si>
  <si>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</si>
  <si>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</si>
  <si>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</si>
  <si>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</si>
  <si>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</si>
  <si>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</si>
  <si>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</si>
  <si>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</si>
  <si>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</si>
  <si>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</si>
  <si>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</si>
  <si>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</si>
  <si>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</si>
  <si>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</si>
  <si>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</si>
  <si>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</si>
  <si>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</si>
  <si>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</si>
  <si>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</si>
  <si>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</si>
  <si>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</si>
  <si>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</si>
  <si>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</si>
  <si>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</si>
  <si>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</si>
  <si>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</si>
  <si>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</si>
  <si>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</si>
  <si>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</si>
  <si>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</si>
  <si>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</si>
  <si>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</si>
  <si>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</si>
  <si>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</si>
  <si>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</si>
  <si>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</si>
  <si>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</si>
  <si>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</si>
  <si>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</si>
  <si>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</si>
  <si>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</si>
  <si>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</si>
  <si>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</si>
  <si>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</si>
  <si>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</si>
  <si>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</si>
  <si>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</si>
  <si>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</si>
  <si>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</si>
  <si>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</si>
  <si>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</si>
  <si>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</si>
  <si>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</si>
  <si>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</si>
  <si>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</si>
  <si>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</si>
  <si>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</si>
  <si>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</si>
  <si>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</si>
  <si>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</si>
  <si>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</si>
  <si>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</si>
  <si>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</si>
  <si>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</si>
  <si>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</si>
  <si>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</si>
  <si>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</si>
  <si>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</si>
  <si>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</si>
  <si>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</si>
  <si>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</si>
  <si>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</si>
  <si>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</si>
  <si>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</si>
  <si>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</si>
  <si>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</si>
  <si>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</si>
  <si>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</si>
  <si>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</si>
  <si>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</si>
  <si>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</si>
  <si>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</si>
  <si>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</si>
  <si>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</si>
  <si>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</si>
  <si>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</si>
  <si>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</si>
  <si>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</si>
  <si>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</si>
  <si>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</si>
  <si>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</si>
  <si>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</si>
  <si>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</si>
  <si>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</si>
  <si>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</si>
  <si>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</si>
  <si>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</si>
  <si>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</si>
  <si>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</si>
  <si>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</si>
  <si>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</si>
  <si>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</si>
  <si>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</si>
  <si>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</si>
  <si>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</si>
  <si>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</si>
  <si>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</si>
  <si>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</si>
  <si>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</si>
  <si>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</si>
  <si>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</si>
  <si>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</si>
  <si>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</si>
  <si>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</si>
  <si>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</si>
  <si>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</si>
  <si>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</si>
  <si>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</si>
  <si>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</si>
  <si>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</si>
  <si>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</si>
  <si>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</si>
  <si>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</si>
  <si>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</si>
  <si>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</si>
  <si>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</si>
  <si>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</si>
  <si>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</si>
  <si>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</si>
  <si>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</si>
  <si>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</si>
  <si>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</si>
  <si>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</si>
  <si>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</si>
  <si>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</si>
  <si>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</si>
  <si>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</si>
  <si>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</si>
  <si>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</si>
  <si>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</si>
  <si>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</si>
  <si>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</si>
  <si>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</si>
  <si>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</si>
  <si>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</si>
  <si>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</si>
  <si>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</si>
  <si>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</si>
  <si>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</si>
  <si>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</si>
  <si>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</si>
  <si>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</si>
  <si>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</si>
  <si>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</si>
  <si>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</si>
  <si>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</si>
  <si>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</si>
  <si>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</si>
  <si>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</si>
  <si>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</si>
  <si>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</si>
  <si>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</si>
  <si>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</si>
  <si>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</si>
  <si>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</si>
  <si>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</si>
  <si>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</si>
  <si>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</si>
  <si>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</si>
  <si>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</si>
  <si>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</si>
  <si>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</si>
  <si>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</si>
  <si>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</si>
  <si>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</si>
  <si>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</si>
  <si>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</si>
  <si>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</si>
  <si>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</si>
  <si>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</si>
  <si>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</si>
  <si>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</si>
  <si>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</si>
  <si>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</si>
  <si>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</si>
  <si>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</si>
  <si>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</si>
  <si>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</si>
  <si>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</si>
  <si>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</si>
  <si>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</si>
  <si>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</si>
  <si>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</si>
  <si>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</si>
  <si>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</si>
  <si>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</si>
  <si>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</si>
  <si>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</si>
  <si>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</si>
  <si>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</si>
  <si>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</si>
  <si>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</si>
  <si>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</si>
  <si>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</si>
  <si>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</si>
  <si>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</si>
  <si>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</si>
  <si>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</si>
  <si>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</si>
  <si>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</si>
  <si>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</si>
  <si>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</si>
  <si>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</si>
  <si>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</si>
  <si>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</si>
  <si>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</si>
  <si>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</si>
  <si>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</si>
  <si>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</si>
  <si>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</si>
  <si>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</si>
  <si>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</si>
  <si>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</si>
  <si>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</si>
  <si>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</si>
  <si>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</si>
  <si>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</si>
  <si>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</si>
  <si>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</si>
  <si>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</si>
  <si>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</si>
  <si>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</si>
  <si>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</si>
  <si>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</si>
  <si>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</si>
  <si>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</si>
  <si>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</si>
  <si>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</si>
  <si>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</si>
  <si>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</si>
  <si>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</si>
  <si>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</si>
  <si>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</si>
  <si>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</si>
  <si>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</si>
  <si>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</si>
  <si>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</si>
  <si>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</si>
  <si>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</si>
  <si>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</si>
  <si>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</si>
  <si>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</si>
  <si>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</si>
  <si>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</si>
  <si>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</si>
  <si>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</si>
  <si>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</si>
  <si>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</si>
  <si>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</si>
  <si>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</si>
  <si>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</si>
  <si>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</si>
  <si>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</si>
  <si>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</si>
  <si>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</si>
  <si>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</si>
  <si>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</si>
  <si>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</si>
  <si>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</si>
  <si>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</si>
  <si>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</si>
  <si>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</si>
  <si>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</si>
  <si>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</si>
  <si>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</si>
  <si>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</si>
  <si>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</si>
  <si>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</si>
  <si>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</si>
  <si>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</si>
  <si>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</si>
  <si>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</si>
  <si>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</si>
  <si>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</si>
  <si>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</si>
  <si>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</si>
  <si>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</si>
  <si>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</si>
  <si>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</si>
  <si>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</si>
  <si>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</si>
  <si>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</si>
  <si>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</si>
  <si>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</si>
  <si>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</si>
  <si>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</si>
  <si>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</si>
  <si>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</si>
  <si>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</si>
  <si>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</si>
  <si>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</si>
  <si>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</si>
  <si>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</si>
  <si>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</si>
  <si>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</si>
  <si>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</si>
  <si>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</si>
  <si>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</si>
  <si>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</si>
  <si>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</si>
  <si>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</si>
  <si>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</si>
  <si>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</si>
  <si>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</si>
  <si>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</si>
  <si>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</si>
  <si>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</si>
  <si>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</si>
  <si>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</si>
  <si>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</si>
  <si>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</si>
  <si>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</si>
  <si>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</si>
  <si>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</si>
  <si>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</si>
  <si>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</si>
  <si>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</si>
  <si>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</si>
  <si>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</si>
  <si>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</si>
  <si>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</si>
  <si>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</si>
  <si>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</si>
  <si>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</si>
  <si>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</si>
  <si>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</si>
  <si>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</si>
  <si>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</si>
  <si>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</si>
  <si>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</si>
  <si>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</si>
  <si>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</si>
  <si>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</si>
  <si>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</si>
  <si>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</si>
  <si>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</si>
  <si>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</si>
  <si>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</si>
  <si>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</si>
  <si>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</si>
  <si>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</si>
  <si>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</si>
  <si>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</si>
  <si>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</si>
  <si>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</si>
  <si>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</si>
  <si>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</si>
  <si>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</si>
  <si>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</si>
  <si>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</si>
  <si>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</si>
  <si>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</si>
  <si>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</si>
  <si>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</si>
  <si>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</si>
  <si>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</si>
  <si>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</si>
  <si>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</si>
  <si>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</si>
  <si>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</si>
  <si>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</si>
  <si>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</si>
  <si>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</si>
  <si>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</si>
  <si>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</si>
  <si>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</si>
  <si>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</si>
  <si>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</si>
  <si>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</si>
  <si>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</si>
  <si>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</si>
  <si>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</si>
  <si>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</si>
  <si>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</si>
  <si>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</si>
  <si>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</si>
  <si>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</si>
  <si>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</si>
  <si>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</si>
  <si>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</si>
  <si>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</si>
  <si>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</si>
  <si>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</si>
  <si>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</si>
  <si>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</si>
  <si>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</si>
  <si>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</si>
  <si>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</si>
  <si>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</si>
  <si>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</si>
  <si>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</si>
  <si>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</si>
  <si>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</si>
  <si>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</si>
  <si>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</si>
  <si>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</si>
  <si>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</si>
  <si>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</si>
  <si>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</si>
  <si>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</si>
  <si>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</si>
  <si>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</si>
  <si>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</si>
  <si>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</si>
  <si>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</si>
  <si>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</si>
  <si>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</si>
  <si>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</si>
  <si>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</si>
  <si>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</si>
  <si>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</si>
  <si>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</si>
  <si>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</si>
  <si>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</si>
  <si>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</si>
  <si>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</si>
  <si>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</si>
  <si>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</si>
  <si>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</si>
  <si>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</si>
  <si>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</si>
  <si>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</si>
  <si>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</si>
  <si>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</si>
  <si>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</si>
  <si>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</si>
  <si>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</si>
  <si>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</si>
  <si>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</si>
  <si>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</si>
  <si>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</si>
  <si>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</si>
  <si>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</si>
  <si>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</si>
  <si>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</si>
  <si>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</si>
  <si>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</si>
  <si>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</si>
  <si>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</si>
  <si>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</si>
  <si>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</si>
  <si>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</si>
  <si>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</si>
  <si>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</si>
  <si>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</si>
  <si>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</si>
  <si>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</si>
  <si>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</si>
  <si>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</si>
  <si>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</si>
  <si>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</si>
  <si>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</si>
  <si>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</si>
  <si>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</si>
  <si>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</si>
  <si>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</si>
  <si>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</si>
  <si>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</si>
  <si>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</si>
  <si>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</si>
  <si>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</si>
  <si>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</si>
  <si>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</si>
  <si>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</si>
  <si>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</si>
  <si>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</si>
  <si>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</si>
  <si>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</si>
  <si>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</si>
  <si>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</si>
  <si>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</si>
  <si>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</si>
  <si>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</si>
  <si>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</si>
  <si>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</si>
  <si>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</si>
  <si>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</si>
  <si>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</si>
  <si>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</si>
  <si>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</si>
  <si>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</si>
  <si>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</si>
  <si>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</si>
  <si>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</si>
  <si>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</si>
  <si>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</si>
  <si>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</si>
  <si>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</si>
  <si>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</si>
  <si>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</si>
  <si>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</si>
  <si>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</si>
  <si>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</si>
  <si>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</si>
  <si>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</si>
  <si>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</si>
  <si>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</si>
  <si>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</si>
  <si>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</si>
  <si>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</si>
  <si>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</si>
  <si>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</si>
  <si>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</si>
  <si>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</si>
  <si>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</si>
  <si>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</si>
  <si>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</si>
  <si>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</si>
  <si>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</si>
  <si>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</si>
  <si>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</si>
  <si>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</si>
  <si>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</si>
  <si>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</si>
  <si>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</si>
  <si>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</si>
  <si>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</si>
  <si>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</si>
  <si>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</si>
  <si>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</si>
  <si>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</si>
  <si>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</si>
  <si>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</si>
  <si>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</si>
  <si>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</si>
  <si>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</si>
  <si>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</si>
  <si>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</si>
  <si>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</si>
  <si>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</si>
  <si>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</si>
  <si>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</si>
  <si>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</si>
  <si>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</si>
  <si>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</si>
  <si>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</si>
  <si>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</si>
  <si>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</si>
  <si>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</si>
  <si>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</si>
  <si>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</si>
  <si>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</si>
  <si>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</si>
  <si>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</si>
  <si>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</si>
  <si>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</si>
  <si>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</si>
  <si>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</si>
  <si>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</si>
  <si>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</si>
  <si>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</si>
  <si>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</si>
  <si>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</si>
  <si>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</si>
  <si>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</si>
  <si>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</si>
  <si>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</si>
  <si>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</si>
  <si>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</si>
  <si>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</si>
  <si>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</si>
  <si>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</si>
  <si>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</si>
  <si>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</si>
  <si>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</si>
  <si>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</si>
  <si>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</si>
  <si>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</si>
  <si>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</si>
  <si>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</si>
  <si>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</si>
  <si>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</si>
  <si>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</si>
  <si>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</si>
  <si>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</si>
  <si>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</si>
  <si>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</si>
  <si>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</si>
  <si>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</si>
  <si>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</si>
  <si>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</si>
  <si>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</si>
  <si>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</si>
  <si>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</si>
  <si>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</si>
  <si>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</si>
  <si>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</si>
  <si>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</si>
  <si>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</si>
  <si>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</si>
  <si>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</si>
  <si>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</si>
  <si>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</si>
  <si>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</si>
  <si>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</si>
  <si>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</si>
  <si>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</si>
  <si>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</si>
  <si>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</si>
  <si>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</si>
  <si>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</si>
  <si>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</si>
  <si>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</si>
  <si>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</si>
  <si>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</si>
  <si>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</si>
  <si>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</si>
  <si>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</si>
  <si>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</si>
  <si>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</si>
  <si>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</si>
  <si>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</si>
  <si>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</si>
  <si>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</si>
  <si>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</si>
  <si>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</si>
  <si>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</si>
  <si>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</si>
  <si>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</si>
  <si>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</si>
  <si>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</si>
  <si>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</si>
  <si>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</si>
  <si>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</si>
  <si>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</si>
  <si>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</si>
  <si>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</si>
  <si>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</si>
  <si>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</si>
  <si>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</si>
  <si>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</si>
  <si>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</si>
  <si>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</si>
  <si>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</si>
  <si>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</si>
  <si>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</si>
  <si>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</si>
  <si>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</si>
  <si>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</si>
  <si>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</si>
  <si>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</si>
  <si>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</si>
  <si>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</si>
  <si>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</si>
  <si>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</si>
  <si>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</si>
  <si>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</si>
  <si>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</si>
  <si>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</si>
  <si>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</si>
  <si>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</si>
  <si>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</si>
  <si>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</si>
  <si>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</si>
  <si>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</si>
  <si>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</si>
  <si>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</si>
  <si>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</si>
  <si>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</si>
  <si>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</si>
  <si>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</si>
  <si>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</si>
  <si>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</si>
  <si>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</si>
  <si>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</si>
  <si>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</si>
  <si>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</si>
  <si>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</si>
  <si>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</si>
  <si>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</si>
  <si>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</si>
  <si>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</si>
  <si>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</si>
  <si>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</si>
  <si>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</si>
  <si>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</si>
  <si>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</si>
  <si>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</si>
  <si>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</si>
  <si>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</si>
  <si>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</si>
  <si>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</si>
  <si>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</si>
  <si>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</si>
  <si>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</si>
  <si>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</si>
  <si>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</si>
  <si>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</si>
  <si>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</si>
  <si>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</si>
  <si>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</si>
  <si>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</si>
  <si>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</si>
  <si>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</si>
  <si>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</si>
  <si>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</si>
  <si>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</si>
  <si>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</si>
  <si>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</si>
  <si>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</si>
  <si>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</si>
  <si>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</si>
  <si>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</si>
  <si>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</si>
  <si>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</si>
  <si>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</si>
  <si>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</si>
  <si>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</si>
  <si>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</si>
  <si>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</si>
  <si>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</si>
  <si>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</si>
  <si>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</si>
  <si>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</si>
  <si>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</si>
  <si>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</si>
  <si>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</si>
  <si>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</si>
  <si>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</si>
  <si>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</si>
  <si>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</si>
  <si>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</si>
  <si>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</si>
  <si>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</si>
  <si>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</si>
  <si>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</si>
  <si>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</si>
  <si>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</si>
  <si>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</si>
  <si>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</si>
  <si>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</si>
  <si>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</si>
  <si>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</si>
  <si>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</si>
  <si>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</si>
  <si>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</si>
  <si>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</si>
  <si>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</si>
  <si>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</si>
  <si>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</si>
  <si>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</si>
  <si>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</si>
  <si>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</si>
  <si>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</si>
  <si>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</si>
  <si>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</si>
  <si>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</si>
  <si>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</si>
  <si>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</si>
  <si>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</si>
  <si>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</si>
  <si>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</si>
  <si>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</si>
  <si>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</si>
  <si>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</si>
  <si>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</si>
  <si>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</si>
  <si>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</si>
  <si>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</si>
  <si>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</si>
  <si>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</si>
  <si>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</si>
  <si>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</si>
  <si>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</si>
  <si>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</si>
  <si>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</si>
  <si>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</si>
  <si>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</si>
  <si>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</si>
  <si>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</si>
  <si>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</si>
  <si>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</si>
  <si>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</si>
  <si>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</si>
  <si>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</si>
  <si>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</si>
  <si>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</si>
  <si>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</si>
  <si>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</si>
  <si>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</si>
  <si>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</si>
  <si>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</si>
  <si>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</si>
  <si>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</si>
  <si>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</si>
  <si>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</si>
  <si>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</si>
  <si>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</si>
  <si>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</si>
  <si>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</si>
  <si>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</si>
  <si>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</si>
  <si>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</si>
  <si>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</si>
  <si>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</si>
  <si>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</si>
  <si>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</si>
  <si>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</si>
  <si>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</si>
  <si>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</si>
  <si>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</si>
  <si>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</si>
  <si>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</si>
  <si>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</si>
  <si>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</si>
  <si>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</si>
  <si>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</si>
  <si>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</si>
  <si>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</si>
  <si>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</si>
  <si>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</si>
  <si>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</si>
  <si>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</si>
  <si>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</si>
  <si>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</si>
  <si>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</si>
  <si>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</si>
  <si>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</si>
  <si>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</si>
  <si>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</si>
  <si>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</si>
  <si>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</si>
  <si>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</si>
  <si>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</si>
  <si>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</si>
  <si>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</si>
  <si>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</si>
  <si>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</si>
  <si>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</si>
  <si>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</si>
  <si>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</si>
  <si>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</si>
  <si>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</si>
  <si>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</si>
  <si>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</si>
  <si>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</si>
  <si>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</si>
  <si>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</si>
  <si>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</si>
  <si>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</si>
  <si>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</si>
  <si>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</si>
  <si>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</si>
  <si>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</si>
  <si>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</si>
  <si>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</si>
  <si>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</si>
  <si>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</si>
  <si>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</si>
  <si>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</si>
  <si>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</si>
  <si>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</si>
  <si>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</si>
  <si>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</si>
  <si>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</si>
  <si>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</si>
  <si>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</si>
  <si>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</si>
  <si>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</si>
  <si>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</si>
  <si>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</si>
  <si>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</si>
  <si>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</si>
  <si>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</si>
  <si>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</si>
  <si>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</si>
  <si>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</si>
  <si>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</si>
  <si>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</si>
  <si>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</si>
  <si>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</si>
  <si>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</si>
  <si>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</si>
  <si>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</si>
  <si>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</si>
  <si>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</si>
  <si>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</si>
  <si>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</si>
  <si>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</si>
  <si>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</si>
  <si>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</si>
  <si>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</si>
  <si>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</si>
  <si>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</si>
  <si>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</si>
  <si>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</si>
  <si>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</si>
  <si>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</si>
  <si>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</si>
  <si>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</si>
  <si>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</si>
  <si>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</si>
  <si>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</si>
  <si>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</si>
  <si>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</si>
  <si>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</si>
  <si>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</si>
  <si>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</si>
  <si>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</si>
  <si>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</si>
  <si>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</si>
  <si>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</si>
  <si>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</si>
  <si>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</si>
  <si>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</si>
  <si>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</si>
  <si>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</si>
  <si>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</si>
  <si>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</si>
  <si>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</si>
  <si>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</si>
  <si>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</si>
  <si>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</si>
  <si>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</si>
  <si>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</si>
  <si>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</si>
  <si>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</si>
  <si>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</si>
  <si>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</si>
  <si>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</si>
  <si>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</si>
  <si>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</si>
  <si>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</si>
  <si>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</si>
  <si>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</si>
  <si>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</si>
  <si>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</si>
  <si>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</si>
  <si>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</si>
  <si>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</si>
  <si>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</si>
  <si>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</si>
  <si>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</si>
  <si>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</si>
  <si>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</si>
  <si>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</si>
  <si>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</si>
  <si>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</si>
  <si>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</si>
  <si>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</si>
  <si>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</si>
  <si>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</si>
  <si>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</si>
  <si>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</si>
  <si>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</si>
  <si>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</si>
  <si>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</si>
  <si>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</si>
  <si>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</si>
  <si>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</si>
  <si>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</si>
  <si>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</si>
  <si>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</si>
  <si>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</si>
  <si>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</si>
  <si>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</si>
  <si>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</si>
  <si>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</si>
  <si>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</si>
  <si>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</si>
  <si>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</si>
  <si>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</si>
  <si>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</si>
  <si>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</si>
  <si>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</si>
  <si>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</si>
  <si>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</si>
  <si>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</si>
  <si>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</si>
  <si>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</si>
  <si>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</si>
  <si>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</si>
  <si>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</si>
  <si>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</si>
  <si>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</si>
  <si>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</si>
  <si>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</si>
  <si>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</si>
  <si>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</si>
  <si>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</si>
  <si>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</si>
  <si>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</si>
  <si>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</si>
  <si>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</si>
  <si>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</si>
  <si>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</si>
  <si>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</si>
  <si>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</si>
  <si>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</si>
  <si>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</si>
  <si>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</si>
  <si>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</si>
  <si>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</si>
  <si>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</si>
  <si>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</si>
  <si>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</si>
  <si>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</si>
  <si>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</si>
  <si>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</si>
  <si>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</si>
  <si>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</si>
  <si>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</si>
  <si>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</si>
  <si>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</si>
  <si>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</si>
  <si>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</si>
  <si>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</si>
  <si>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</si>
  <si>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</si>
  <si>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</si>
  <si>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</si>
  <si>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</si>
  <si>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</si>
  <si>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</si>
  <si>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</si>
  <si>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</si>
  <si>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</si>
  <si>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</si>
  <si>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</si>
  <si>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</si>
  <si>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</si>
  <si>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</si>
  <si>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</si>
  <si>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</si>
  <si>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</si>
  <si>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</si>
  <si>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</si>
  <si>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</si>
  <si>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</si>
  <si>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</si>
  <si>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</si>
  <si>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</si>
  <si>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</si>
  <si>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</si>
  <si>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</si>
  <si>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</si>
  <si>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</si>
  <si>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</si>
  <si>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</si>
  <si>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</si>
  <si>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</si>
  <si>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</si>
  <si>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</si>
  <si>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</si>
  <si>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</si>
  <si>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</si>
  <si>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</si>
  <si>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</si>
  <si>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</si>
  <si>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</si>
  <si>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</si>
  <si>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</si>
  <si>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</si>
  <si>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</si>
  <si>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</si>
  <si>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</si>
  <si>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</si>
  <si>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</si>
  <si>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</si>
  <si>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</si>
  <si>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</si>
  <si>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</si>
  <si>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</si>
  <si>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</si>
  <si>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</si>
  <si>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</si>
  <si>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</si>
  <si>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</si>
  <si>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</si>
  <si>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</si>
  <si>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</si>
  <si>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</si>
  <si>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</si>
  <si>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</si>
  <si>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</si>
  <si>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</si>
  <si>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</si>
  <si>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</si>
  <si>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</si>
  <si>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</si>
  <si>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</si>
  <si>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</si>
  <si>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</si>
  <si>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</si>
  <si>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</si>
  <si>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</si>
  <si>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</si>
  <si>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</si>
  <si>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</si>
  <si>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</si>
  <si>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</si>
  <si>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</si>
  <si>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</si>
  <si>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</si>
  <si>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</si>
  <si>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</si>
  <si>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</si>
  <si>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</si>
  <si>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</si>
  <si>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</si>
  <si>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</si>
  <si>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</si>
  <si>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</si>
  <si>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</si>
  <si>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</si>
  <si>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</si>
  <si>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</si>
  <si>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</si>
  <si>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</si>
  <si>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</si>
  <si>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</si>
  <si>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</si>
  <si>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</si>
  <si>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</si>
  <si>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</si>
  <si>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</si>
  <si>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</si>
  <si>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</si>
  <si>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</si>
  <si>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</si>
  <si>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</si>
  <si>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</si>
  <si>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</si>
  <si>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</si>
  <si>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</si>
  <si>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</si>
  <si>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</si>
  <si>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</si>
  <si>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</si>
  <si>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</si>
  <si>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</si>
  <si>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</si>
  <si>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</si>
  <si>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</si>
  <si>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</si>
  <si>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</si>
  <si>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</si>
  <si>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</si>
  <si>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</si>
  <si>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</si>
  <si>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</si>
  <si>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</si>
  <si>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</si>
  <si>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</si>
  <si>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</si>
  <si>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</si>
  <si>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</si>
  <si>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</si>
  <si>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</si>
  <si>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</si>
  <si>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</si>
  <si>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</si>
  <si>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</si>
  <si>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</si>
  <si>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</si>
  <si>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</si>
  <si>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</si>
  <si>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</si>
  <si>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</si>
  <si>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</si>
  <si>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</si>
  <si>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</si>
  <si>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</si>
  <si>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</si>
  <si>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</si>
  <si>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</si>
  <si>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</si>
  <si>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</si>
  <si>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</si>
  <si>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</si>
  <si>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</si>
  <si>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</si>
  <si>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</si>
  <si>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</si>
  <si>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</si>
  <si>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</si>
  <si>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</si>
  <si>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</si>
  <si>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</si>
  <si>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</si>
  <si>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</si>
  <si>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</si>
  <si>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</si>
  <si>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</si>
  <si>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</si>
  <si>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</si>
  <si>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</si>
  <si>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</si>
  <si>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</si>
  <si>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</si>
  <si>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</si>
  <si>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</si>
  <si>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</si>
  <si>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</si>
  <si>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</si>
  <si>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</si>
  <si>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</si>
  <si>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</si>
  <si>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</si>
  <si>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</si>
  <si>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</si>
  <si>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</si>
  <si>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</si>
  <si>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</si>
  <si>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</si>
  <si>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</si>
  <si>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</si>
  <si>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</si>
  <si>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</si>
  <si>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</si>
  <si>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</si>
  <si>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</si>
  <si>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</si>
  <si>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</si>
  <si>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</si>
  <si>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</si>
  <si>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</si>
  <si>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</si>
  <si>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</si>
  <si>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</si>
  <si>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</si>
  <si>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</si>
  <si>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</si>
  <si>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</si>
  <si>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</si>
  <si>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</si>
  <si>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</si>
  <si>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</si>
  <si>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</si>
  <si>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</si>
  <si>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</si>
  <si>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</si>
  <si>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</si>
  <si>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</si>
  <si>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</si>
  <si>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</si>
  <si>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</si>
  <si>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</si>
  <si>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</si>
  <si>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</si>
  <si>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</si>
  <si>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</si>
  <si>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</si>
  <si>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</si>
  <si>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</si>
  <si>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</si>
  <si>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</si>
  <si>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</si>
  <si>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</si>
  <si>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</si>
  <si>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</si>
  <si>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</si>
  <si>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</si>
  <si>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</si>
  <si>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</si>
  <si>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</si>
  <si>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</si>
  <si>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</si>
  <si>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</si>
  <si>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</si>
  <si>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</si>
  <si>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</si>
  <si>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</si>
  <si>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</si>
  <si>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</si>
  <si>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</si>
  <si>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</si>
  <si>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</si>
  <si>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</si>
  <si>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</si>
  <si>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</si>
  <si>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</si>
  <si>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</si>
  <si>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</si>
  <si>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</si>
  <si>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</si>
  <si>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</si>
  <si>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</si>
  <si>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</si>
  <si>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</si>
  <si>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</si>
  <si>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</si>
  <si>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</si>
  <si>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</si>
  <si>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</si>
  <si>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</si>
  <si>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</si>
  <si>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</si>
  <si>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</si>
  <si>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</si>
  <si>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</si>
  <si>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</si>
  <si>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</si>
  <si>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</si>
  <si>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</si>
  <si>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</si>
  <si>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</si>
  <si>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</si>
  <si>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</si>
  <si>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</si>
  <si>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</si>
  <si>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</si>
  <si>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</si>
  <si>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</si>
  <si>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</si>
  <si>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</si>
  <si>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</si>
  <si>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</si>
  <si>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</si>
  <si>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</si>
  <si>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</si>
  <si>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</si>
  <si>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</si>
  <si>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</si>
  <si>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</si>
  <si>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</si>
  <si>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</si>
  <si>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</si>
  <si>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</si>
  <si>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</si>
  <si>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</si>
  <si>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</si>
  <si>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</si>
  <si>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</si>
  <si>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</si>
  <si>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</si>
  <si>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</si>
  <si>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</si>
  <si>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</si>
  <si>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</si>
  <si>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</si>
  <si>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</si>
  <si>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</si>
  <si>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</si>
  <si>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</si>
  <si>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</si>
  <si>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</si>
  <si>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</si>
  <si>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</si>
  <si>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</si>
  <si>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</si>
  <si>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</si>
  <si>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</si>
  <si>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</si>
  <si>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</si>
  <si>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</si>
  <si>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</si>
  <si>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</si>
  <si>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</si>
  <si>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</si>
  <si>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</si>
  <si>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</si>
  <si>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</si>
  <si>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</si>
  <si>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</si>
  <si>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</si>
  <si>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</si>
  <si>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</si>
  <si>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</si>
  <si>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</si>
  <si>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</si>
  <si>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</si>
  <si>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</si>
  <si>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</si>
  <si>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</si>
  <si>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</si>
  <si>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</si>
  <si>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</si>
  <si>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</si>
  <si>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</si>
  <si>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</si>
  <si>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</si>
  <si>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</si>
  <si>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</si>
  <si>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</si>
  <si>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</si>
  <si>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</si>
  <si>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</si>
  <si>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</si>
  <si>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</si>
  <si>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</si>
  <si>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</si>
  <si>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</si>
  <si>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</si>
  <si>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</si>
  <si>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</si>
  <si>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</si>
  <si>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</si>
  <si>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</si>
  <si>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</si>
  <si>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</si>
  <si>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</si>
  <si>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</si>
  <si>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</si>
  <si>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</si>
  <si>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</si>
  <si>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</si>
  <si>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</si>
  <si>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</si>
  <si>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</si>
  <si>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</si>
  <si>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</si>
  <si>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</si>
  <si>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</si>
  <si>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</si>
  <si>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</si>
  <si>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</si>
  <si>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</si>
  <si>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</si>
  <si>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</si>
  <si>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</si>
  <si>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</si>
  <si>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</si>
  <si>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</si>
  <si>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</si>
  <si>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</si>
  <si>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</si>
  <si>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</si>
  <si>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</si>
  <si>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</si>
  <si>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</si>
  <si>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</si>
  <si>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</si>
  <si>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</si>
  <si>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</si>
  <si>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</si>
  <si>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</si>
  <si>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</si>
  <si>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</si>
  <si>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</si>
  <si>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</si>
  <si>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</si>
  <si>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</si>
  <si>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</si>
  <si>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</si>
  <si>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</si>
  <si>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</si>
  <si>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</si>
  <si>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</si>
  <si>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</si>
  <si>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</si>
  <si>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</si>
  <si>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</si>
  <si>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</si>
  <si>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</si>
  <si>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</si>
  <si>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</si>
  <si>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</si>
  <si>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</si>
  <si>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</si>
  <si>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</si>
  <si>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</si>
  <si>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</si>
  <si>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</si>
  <si>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</si>
  <si>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</si>
  <si>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</si>
  <si>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</si>
  <si>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</si>
  <si>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</si>
  <si>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</si>
  <si>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</si>
  <si>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</si>
  <si>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</si>
  <si>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</si>
  <si>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</si>
  <si>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</si>
  <si>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</si>
  <si>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</si>
  <si>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</si>
  <si>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</si>
  <si>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</si>
  <si>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</si>
  <si>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</si>
  <si>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</si>
  <si>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</si>
  <si>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</si>
  <si>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</si>
  <si>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</si>
  <si>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</si>
  <si>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</si>
  <si>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</si>
  <si>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</si>
  <si>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</si>
  <si>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</si>
  <si>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</si>
  <si>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</si>
  <si>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</si>
  <si>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</si>
  <si>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</si>
  <si>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</si>
  <si>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</si>
  <si>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</si>
  <si>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</si>
  <si>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</si>
  <si>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</si>
  <si>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</si>
  <si>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</si>
  <si>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</si>
  <si>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</si>
  <si>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</si>
  <si>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</si>
  <si>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</si>
  <si>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</si>
  <si>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</si>
  <si>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</si>
  <si>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</si>
  <si>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</si>
  <si>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</si>
  <si>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</si>
  <si>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</si>
  <si>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</si>
  <si>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</si>
  <si>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</si>
  <si>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</si>
  <si>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</si>
  <si>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</si>
  <si>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</si>
  <si>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</si>
  <si>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</si>
  <si>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</si>
  <si>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</si>
  <si>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</si>
  <si>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</si>
  <si>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</si>
  <si>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</si>
  <si>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</si>
  <si>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</si>
  <si>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</si>
  <si>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</si>
  <si>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</si>
  <si>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</si>
  <si>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</si>
  <si>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</si>
  <si>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</si>
  <si>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</si>
  <si>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</si>
  <si>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</si>
  <si>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</si>
  <si>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</si>
  <si>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</si>
  <si>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</si>
  <si>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</si>
  <si>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</si>
  <si>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</si>
  <si>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</si>
  <si>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</si>
  <si>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</si>
  <si>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</si>
  <si>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</si>
  <si>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</si>
  <si>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</si>
  <si>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</si>
  <si>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</si>
  <si>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</si>
  <si>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</si>
  <si>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</si>
  <si>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</si>
  <si>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</si>
  <si>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</si>
  <si>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</si>
  <si>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</si>
  <si>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</si>
  <si>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</si>
  <si>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</si>
  <si>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</si>
  <si>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</si>
  <si>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</si>
  <si>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</si>
  <si>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</si>
  <si>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</si>
  <si>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</si>
  <si>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</si>
  <si>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</si>
  <si>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</si>
  <si>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</si>
  <si>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</si>
  <si>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</si>
  <si>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</si>
  <si>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</si>
  <si>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</si>
  <si>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</si>
  <si>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</si>
  <si>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</si>
  <si>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</si>
  <si>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</si>
  <si>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</si>
  <si>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</si>
  <si>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</si>
  <si>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</si>
  <si>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</si>
  <si>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</si>
  <si>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</si>
  <si>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</si>
  <si>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</si>
  <si>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</si>
  <si>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</si>
  <si>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</si>
  <si>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</si>
  <si>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</si>
  <si>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</si>
  <si>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</si>
  <si>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</si>
  <si>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</si>
  <si>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</si>
  <si>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</si>
  <si>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</si>
  <si>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</si>
  <si>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</si>
  <si>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</si>
  <si>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</si>
  <si>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</si>
  <si>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</si>
  <si>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</si>
  <si>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</si>
  <si>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</si>
  <si>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</si>
  <si>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</si>
  <si>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</si>
  <si>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</si>
  <si>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</si>
  <si>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</si>
  <si>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</si>
  <si>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</si>
  <si>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</si>
  <si>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</si>
  <si>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</si>
  <si>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</si>
  <si>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</si>
  <si>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</si>
  <si>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</si>
  <si>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</si>
  <si>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</si>
  <si>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</si>
  <si>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</si>
  <si>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</si>
  <si>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</si>
  <si>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</si>
  <si>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</si>
  <si>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</si>
  <si>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</si>
  <si>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</si>
  <si>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</si>
  <si>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</si>
  <si>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</si>
  <si>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</si>
  <si>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</si>
  <si>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</si>
  <si>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</si>
  <si>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</si>
  <si>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</si>
  <si>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</si>
  <si>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</si>
  <si>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</si>
  <si>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</si>
  <si>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</si>
  <si>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</si>
  <si>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</si>
  <si>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</si>
  <si>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</si>
  <si>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</si>
  <si>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</si>
  <si>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</si>
  <si>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</si>
  <si>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</si>
  <si>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</si>
  <si>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</si>
  <si>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</si>
  <si>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</si>
  <si>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</si>
  <si>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</si>
  <si>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</si>
  <si>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</si>
  <si>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</si>
  <si>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</si>
  <si>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</si>
  <si>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</si>
  <si>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</si>
  <si>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</si>
  <si>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</si>
  <si>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</si>
  <si>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</si>
  <si>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</si>
  <si>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</si>
  <si>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</si>
  <si>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</si>
  <si>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</si>
  <si>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</si>
  <si>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</si>
  <si>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</si>
  <si>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</si>
  <si>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</si>
  <si>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</si>
  <si>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</si>
  <si>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</si>
  <si>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</si>
  <si>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</si>
  <si>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</si>
  <si>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</si>
  <si>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</si>
  <si>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</si>
  <si>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</si>
  <si>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</si>
  <si>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</si>
  <si>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</si>
  <si>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</si>
  <si>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</si>
  <si>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</si>
  <si>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</si>
  <si>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</si>
  <si>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</si>
  <si>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</si>
  <si>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</si>
  <si>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</si>
  <si>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</si>
  <si>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</si>
  <si>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</si>
  <si>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</si>
  <si>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</si>
  <si>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</si>
  <si>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</si>
  <si>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</si>
  <si>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</si>
  <si>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</si>
  <si>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</si>
  <si>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</si>
  <si>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</si>
  <si>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</si>
  <si>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</si>
  <si>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</si>
  <si>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</si>
  <si>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</si>
  <si>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</si>
  <si>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</si>
  <si>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</si>
  <si>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</si>
  <si>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</si>
  <si>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</si>
  <si>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</si>
  <si>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</si>
  <si>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</si>
  <si>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</si>
  <si>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</si>
  <si>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</si>
  <si>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</si>
  <si>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</si>
  <si>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</si>
  <si>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</si>
  <si>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</si>
  <si>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</si>
  <si>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</si>
  <si>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</si>
  <si>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</si>
  <si>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</si>
  <si>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</si>
  <si>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</si>
  <si>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</si>
  <si>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</si>
  <si>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</si>
  <si>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</si>
  <si>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</si>
  <si>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</si>
  <si>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</si>
  <si>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</si>
  <si>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</si>
  <si>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</si>
  <si>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</si>
  <si>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</si>
  <si>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</si>
  <si>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</si>
  <si>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</si>
  <si>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</si>
  <si>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</si>
  <si>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</si>
  <si>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</si>
  <si>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</si>
  <si>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</si>
  <si>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</si>
  <si>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</si>
  <si>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</si>
  <si>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</si>
  <si>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</si>
  <si>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</si>
  <si>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</si>
  <si>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</si>
  <si>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</si>
  <si>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</si>
  <si>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</si>
  <si>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</si>
  <si>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</si>
  <si>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</si>
  <si>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</si>
  <si>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</si>
  <si>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</si>
  <si>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</si>
  <si>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</si>
  <si>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</si>
  <si>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</si>
  <si>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</si>
  <si>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</si>
  <si>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</si>
  <si>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</si>
  <si>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</si>
  <si>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</si>
  <si>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</si>
  <si>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</si>
  <si>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</si>
  <si>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</si>
  <si>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</si>
  <si>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</si>
  <si>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</si>
  <si>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</si>
  <si>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</si>
  <si>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</si>
  <si>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</si>
  <si>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</si>
  <si>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</si>
  <si>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</si>
  <si>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</si>
  <si>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</si>
  <si>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</si>
  <si>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</si>
  <si>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</si>
  <si>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</si>
  <si>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</si>
  <si>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</si>
  <si>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</si>
  <si>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</si>
  <si>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</si>
  <si>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</si>
  <si>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</si>
  <si>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</si>
  <si>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</si>
  <si>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</si>
  <si>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</si>
  <si>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</si>
  <si>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</si>
  <si>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</si>
  <si>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</si>
  <si>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</si>
  <si>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</si>
  <si>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</si>
  <si>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</si>
  <si>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</si>
  <si>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</si>
  <si>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</si>
  <si>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</si>
  <si>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</si>
  <si>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</si>
  <si>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</si>
  <si>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</si>
  <si>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</si>
  <si>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</si>
  <si>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</si>
  <si>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</si>
  <si>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</si>
  <si>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</si>
  <si>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</si>
  <si>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</si>
  <si>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</si>
  <si>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</si>
  <si>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</si>
  <si>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</si>
  <si>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</si>
  <si>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</si>
  <si>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</si>
  <si>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</si>
  <si>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</si>
  <si>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</si>
  <si>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</si>
  <si>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</si>
  <si>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</si>
  <si>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</si>
  <si>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</si>
  <si>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</si>
  <si>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</si>
  <si>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</si>
  <si>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</si>
  <si>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</si>
  <si>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</si>
  <si>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</si>
  <si>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</si>
  <si>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</si>
  <si>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</si>
  <si>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</si>
  <si>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</si>
  <si>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</si>
  <si>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</si>
  <si>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</si>
  <si>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</si>
  <si>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</si>
  <si>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</si>
  <si>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</si>
  <si>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</si>
  <si>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</si>
  <si>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</si>
  <si>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</si>
  <si>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</si>
  <si>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</si>
  <si>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</si>
  <si>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</si>
  <si>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</si>
  <si>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</si>
  <si>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</si>
  <si>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</si>
  <si>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</si>
  <si>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</si>
  <si>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</si>
  <si>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</si>
  <si>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</si>
  <si>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</si>
  <si>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</si>
  <si>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</si>
  <si>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</si>
  <si>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</si>
  <si>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</si>
  <si>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</si>
  <si>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</si>
  <si>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</si>
  <si>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</si>
  <si>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</si>
  <si>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</si>
  <si>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</si>
  <si>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</si>
  <si>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</si>
  <si>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</si>
  <si>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</si>
  <si>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</si>
  <si>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</si>
  <si>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</si>
  <si>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</si>
  <si>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</si>
  <si>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</si>
  <si>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</si>
  <si>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</si>
  <si>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</si>
  <si>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</si>
  <si>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</si>
  <si>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</si>
  <si>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</si>
  <si>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</si>
  <si>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</si>
  <si>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</si>
  <si>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</si>
  <si>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</si>
  <si>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</si>
  <si>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</si>
  <si>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</si>
  <si>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</si>
  <si>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</si>
  <si>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</si>
  <si>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</si>
  <si>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</si>
  <si>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</si>
  <si>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</si>
  <si>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</si>
  <si>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</si>
  <si>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</si>
  <si>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</si>
  <si>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</si>
  <si>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</si>
  <si>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</si>
  <si>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</si>
  <si>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</si>
  <si>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</si>
  <si>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</si>
  <si>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</si>
  <si>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</si>
  <si>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</si>
  <si>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</si>
  <si>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</si>
  <si>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</si>
  <si>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</si>
  <si>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</si>
  <si>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</si>
  <si>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</si>
  <si>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</si>
  <si>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</si>
  <si>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</si>
  <si>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</si>
  <si>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</si>
  <si>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</si>
  <si>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</si>
  <si>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</si>
  <si>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</si>
  <si>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</si>
  <si>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</si>
  <si>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</si>
  <si>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</si>
  <si>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</si>
  <si>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</si>
  <si>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</si>
  <si>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</si>
  <si>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</si>
  <si>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</si>
  <si>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</si>
  <si>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</si>
  <si>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</si>
  <si>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</si>
  <si>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</si>
  <si>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</si>
  <si>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</si>
  <si>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</si>
  <si>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</si>
  <si>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</si>
  <si>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</si>
  <si>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</si>
  <si>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</si>
  <si>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</si>
  <si>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</si>
  <si>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</si>
  <si>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</si>
  <si>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</si>
  <si>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</si>
  <si>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</si>
  <si>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</si>
  <si>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</si>
  <si>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</si>
  <si>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</si>
  <si>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</si>
  <si>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</si>
  <si>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</si>
  <si>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</si>
  <si>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</si>
  <si>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</si>
  <si>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</si>
  <si>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</si>
  <si>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</si>
  <si>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</si>
  <si>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</si>
  <si>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</si>
  <si>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</si>
  <si>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</si>
  <si>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</si>
  <si>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</si>
  <si>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</si>
  <si>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</si>
  <si>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</si>
  <si>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</si>
  <si>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</si>
  <si>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</si>
  <si>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</si>
  <si>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</si>
  <si>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</si>
  <si>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</si>
  <si>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</si>
  <si>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</si>
  <si>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</si>
  <si>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</si>
  <si>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</si>
  <si>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</si>
  <si>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</si>
  <si>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</si>
  <si>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</si>
  <si>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</si>
  <si>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</si>
  <si>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</si>
  <si>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</si>
  <si>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</si>
  <si>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</si>
  <si>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</si>
  <si>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</si>
  <si>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</si>
  <si>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</si>
  <si>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</si>
  <si>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</si>
  <si>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</si>
  <si>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</si>
  <si>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</si>
  <si>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</si>
  <si>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</si>
  <si>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</si>
  <si>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</si>
  <si>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</si>
  <si>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</si>
  <si>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</si>
  <si>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</si>
  <si>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</si>
  <si>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</si>
  <si>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</si>
  <si>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</si>
  <si>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</si>
  <si>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</si>
  <si>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</si>
  <si>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</si>
  <si>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</si>
  <si>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</si>
  <si>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</si>
  <si>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</si>
  <si>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</si>
  <si>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</si>
  <si>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</si>
  <si>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</si>
  <si>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</si>
  <si>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</si>
  <si>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</si>
  <si>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</si>
  <si>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</si>
  <si>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</si>
  <si>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</si>
  <si>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</si>
  <si>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</si>
  <si>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</si>
  <si>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</si>
  <si>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</si>
  <si>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</si>
  <si>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</si>
  <si>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</si>
  <si>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</si>
  <si>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</si>
  <si>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</si>
  <si>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</si>
  <si>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</si>
  <si>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</si>
  <si>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</si>
  <si>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</si>
  <si>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</si>
  <si>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</si>
  <si>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</si>
  <si>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</si>
  <si>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</si>
  <si>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</si>
  <si>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</si>
  <si>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</si>
  <si>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</si>
  <si>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</si>
  <si>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</si>
  <si>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</si>
  <si>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</si>
  <si>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</si>
  <si>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</si>
  <si>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</si>
  <si>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</si>
  <si>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</si>
  <si>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</si>
  <si>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</si>
  <si>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</si>
  <si>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</si>
  <si>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</si>
  <si>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</si>
  <si>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</si>
  <si>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</si>
  <si>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</si>
  <si>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</si>
  <si>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</si>
  <si>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</si>
  <si>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</si>
  <si>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</si>
  <si>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</si>
  <si>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</si>
  <si>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</si>
  <si>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</si>
  <si>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</si>
  <si>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</si>
  <si>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</si>
  <si>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</si>
  <si>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</si>
  <si>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</si>
  <si>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</si>
  <si>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</si>
  <si>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</si>
  <si>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</si>
  <si>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</si>
  <si>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</si>
  <si>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</si>
  <si>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</si>
  <si>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</si>
  <si>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</si>
  <si>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</si>
  <si>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</si>
  <si>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</si>
  <si>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</si>
  <si>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</si>
  <si>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</si>
  <si>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</si>
  <si>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</si>
  <si>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</si>
  <si>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</si>
  <si>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</si>
  <si>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</si>
  <si>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</si>
  <si>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</si>
  <si>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</si>
  <si>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</si>
  <si>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</si>
  <si>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</si>
  <si>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</si>
  <si>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</si>
  <si>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</si>
  <si>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</si>
  <si>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</si>
  <si>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</si>
  <si>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</si>
  <si>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</si>
  <si>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</si>
  <si>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</si>
  <si>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</si>
  <si>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</si>
  <si>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</si>
  <si>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</si>
  <si>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</si>
  <si>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</si>
  <si>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</si>
  <si>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</si>
  <si>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</si>
  <si>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</si>
  <si>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</si>
  <si>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</si>
  <si>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</si>
  <si>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</si>
  <si>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</si>
  <si>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</si>
  <si>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</si>
  <si>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</si>
  <si>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</si>
  <si>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</si>
  <si>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</si>
  <si>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</si>
  <si>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</si>
  <si>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</si>
  <si>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</si>
  <si>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</si>
  <si>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</si>
  <si>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</si>
  <si>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</si>
  <si>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</si>
  <si>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</si>
  <si>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</si>
  <si>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</si>
  <si>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</si>
  <si>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</si>
  <si>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</si>
  <si>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</si>
  <si>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</si>
  <si>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</si>
  <si>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</si>
  <si>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</si>
  <si>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</si>
  <si>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</si>
  <si>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</si>
  <si>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</si>
  <si>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</si>
  <si>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</si>
  <si>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</si>
  <si>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</si>
  <si>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</si>
  <si>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</si>
  <si>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</si>
  <si>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</si>
  <si>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</si>
  <si>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</si>
  <si>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</si>
  <si>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</si>
  <si>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</si>
  <si>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</si>
  <si>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</si>
  <si>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</si>
  <si>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</si>
  <si>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</si>
  <si>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</si>
  <si>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</si>
  <si>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</si>
  <si>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</si>
  <si>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</si>
  <si>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</si>
  <si>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</si>
  <si>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</si>
  <si>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</si>
  <si>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</si>
  <si>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</si>
  <si>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</si>
  <si>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</si>
  <si>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</si>
  <si>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</si>
  <si>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</si>
  <si>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</si>
  <si>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</si>
  <si>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</si>
  <si>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</si>
  <si>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</si>
  <si>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</si>
  <si>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</si>
  <si>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</si>
  <si>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</si>
  <si>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</si>
  <si>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</si>
  <si>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</si>
  <si>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</si>
  <si>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</si>
  <si>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</si>
  <si>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</si>
  <si>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</si>
  <si>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</si>
  <si>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</si>
  <si>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</si>
  <si>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</si>
  <si>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</si>
  <si>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</si>
  <si>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</si>
  <si>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</si>
  <si>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</si>
  <si>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</si>
  <si>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</si>
  <si>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</si>
  <si>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</si>
  <si>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</si>
  <si>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</si>
  <si>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</si>
  <si>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</si>
  <si>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</si>
  <si>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</si>
  <si>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</si>
  <si>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</si>
  <si>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</si>
  <si>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</si>
  <si>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</si>
  <si>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</si>
  <si>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</si>
  <si>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</si>
  <si>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</si>
  <si>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</si>
  <si>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</si>
  <si>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</si>
  <si>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</si>
  <si>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</si>
  <si>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</si>
  <si>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</si>
  <si>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</si>
  <si>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</si>
  <si>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</si>
  <si>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</si>
  <si>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</si>
  <si>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</si>
  <si>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</si>
  <si>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</si>
  <si>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</si>
  <si>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</si>
  <si>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</si>
  <si>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</si>
  <si>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</si>
  <si>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</si>
  <si>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</si>
  <si>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</si>
  <si>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</si>
  <si>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</si>
  <si>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</si>
  <si>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</si>
  <si>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</si>
  <si>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</si>
  <si>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</si>
  <si>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</si>
  <si>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</si>
  <si>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</si>
  <si>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</si>
  <si>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</si>
  <si>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</si>
  <si>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</si>
  <si>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</si>
  <si>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</si>
  <si>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</si>
  <si>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</si>
  <si>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</si>
  <si>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</si>
  <si>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</si>
  <si>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</si>
  <si>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</si>
  <si>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</si>
  <si>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</si>
  <si>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</si>
  <si>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</si>
  <si>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</si>
  <si>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</si>
  <si>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</si>
  <si>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</si>
  <si>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</si>
  <si>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</si>
  <si>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</si>
  <si>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</si>
  <si>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</si>
  <si>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</si>
  <si>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</si>
  <si>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</si>
  <si>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</si>
  <si>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</si>
  <si>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</si>
  <si>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</si>
  <si>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</si>
  <si>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</si>
  <si>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</si>
  <si>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</si>
  <si>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</si>
  <si>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</si>
  <si>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</si>
  <si>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</si>
  <si>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</si>
  <si>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</si>
  <si>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</si>
  <si>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</si>
  <si>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</si>
  <si>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</si>
  <si>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</si>
  <si>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</si>
  <si>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</si>
  <si>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</si>
  <si>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</si>
  <si>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</si>
  <si>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</si>
  <si>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</si>
  <si>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</si>
  <si>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</si>
  <si>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</si>
  <si>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</si>
  <si>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</si>
  <si>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</si>
  <si>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</si>
  <si>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</si>
  <si>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</si>
  <si>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</si>
  <si>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</si>
  <si>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</si>
  <si>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</si>
  <si>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</si>
  <si>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</si>
  <si>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</si>
  <si>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</si>
  <si>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</si>
  <si>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</si>
  <si>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</si>
  <si>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</si>
  <si>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</si>
  <si>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</si>
  <si>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</si>
  <si>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</si>
  <si>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</si>
  <si>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</si>
  <si>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</si>
  <si>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</si>
  <si>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</si>
  <si>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</si>
  <si>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</si>
  <si>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</si>
  <si>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</si>
  <si>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</si>
  <si>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</si>
  <si>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</si>
  <si>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</si>
  <si>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</si>
  <si>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</si>
  <si>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</si>
  <si>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</si>
  <si>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</si>
  <si>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</si>
  <si>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</si>
  <si>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</si>
  <si>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</si>
  <si>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</si>
  <si>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</si>
  <si>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</si>
  <si>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</si>
  <si>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</si>
  <si>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</si>
  <si>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</si>
  <si>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</si>
  <si>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</si>
  <si>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</si>
  <si>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</si>
  <si>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</si>
  <si>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</si>
  <si>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</si>
  <si>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</si>
  <si>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</si>
  <si>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</si>
  <si>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</si>
  <si>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</si>
  <si>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</si>
  <si>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</si>
  <si>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</si>
  <si>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</si>
  <si>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</si>
  <si>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</si>
  <si>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</si>
  <si>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</si>
  <si>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</si>
  <si>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</si>
  <si>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</si>
  <si>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</si>
  <si>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</si>
  <si>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</si>
  <si>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</si>
  <si>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</si>
  <si>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</si>
  <si>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</si>
  <si>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</si>
  <si>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</si>
  <si>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</si>
  <si>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</si>
  <si>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</si>
  <si>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</si>
  <si>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</si>
  <si>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</si>
  <si>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</si>
  <si>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</si>
  <si>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</si>
  <si>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</si>
  <si>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</si>
  <si>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</si>
  <si>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</si>
  <si>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</si>
  <si>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</si>
  <si>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</si>
  <si>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</si>
  <si>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</si>
  <si>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</si>
  <si>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</si>
  <si>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</si>
  <si>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</si>
  <si>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</si>
  <si>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</si>
  <si>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</si>
  <si>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</si>
  <si>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</si>
  <si>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</si>
  <si>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</si>
  <si>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</si>
  <si>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</si>
  <si>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</si>
  <si>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</si>
  <si>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</si>
  <si>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</si>
  <si>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</si>
  <si>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</si>
  <si>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</si>
  <si>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</si>
  <si>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</si>
  <si>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</si>
  <si>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</si>
  <si>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</si>
  <si>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</si>
  <si>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</si>
  <si>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</si>
  <si>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</si>
  <si>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</si>
  <si>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</si>
  <si>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</si>
  <si>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</si>
  <si>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</si>
  <si>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</si>
  <si>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</si>
  <si>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</si>
  <si>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</si>
  <si>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</si>
  <si>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</si>
  <si>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</si>
  <si>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</si>
  <si>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</si>
  <si>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</si>
  <si>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</si>
  <si>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</si>
  <si>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</si>
  <si>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</si>
  <si>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</si>
  <si>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</si>
  <si>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</si>
  <si>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</si>
  <si>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</si>
  <si>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</si>
  <si>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</si>
  <si>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</si>
  <si>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</si>
  <si>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</si>
  <si>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</si>
  <si>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</si>
  <si>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</si>
  <si>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</si>
  <si>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</si>
  <si>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</si>
  <si>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</si>
  <si>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</si>
  <si>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</si>
  <si>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</si>
  <si>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</si>
  <si>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</si>
  <si>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</si>
  <si>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</si>
  <si>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</si>
  <si>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</si>
  <si>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</si>
  <si>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</si>
  <si>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</si>
  <si>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</si>
  <si>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</si>
  <si>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</si>
  <si>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</si>
  <si>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</si>
  <si>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</si>
  <si>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</si>
  <si>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</si>
  <si>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</si>
  <si>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</si>
  <si>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</si>
  <si>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</si>
  <si>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</si>
  <si>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</si>
  <si>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</si>
  <si>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</si>
  <si>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</si>
  <si>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</si>
  <si>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</si>
  <si>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</si>
  <si>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</si>
  <si>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</si>
  <si>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</si>
  <si>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</si>
  <si>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</si>
  <si>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</si>
  <si>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</si>
  <si>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</si>
  <si>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</si>
  <si>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</si>
  <si>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</si>
  <si>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</si>
  <si>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</si>
  <si>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</si>
  <si>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</si>
  <si>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</si>
  <si>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</si>
  <si>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</si>
  <si>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</si>
  <si>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</si>
  <si>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</si>
  <si>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</si>
  <si>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</si>
  <si>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</si>
  <si>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</si>
  <si>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</si>
  <si>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</si>
  <si>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</si>
  <si>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</si>
  <si>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</si>
  <si>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</si>
  <si>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</si>
  <si>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</si>
  <si>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</si>
  <si>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</si>
  <si>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</si>
  <si>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</si>
  <si>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</si>
  <si>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</si>
  <si>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</si>
  <si>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</si>
  <si>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</si>
  <si>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</si>
  <si>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</si>
  <si>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</si>
  <si>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</si>
  <si>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</si>
  <si>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</si>
  <si>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</si>
  <si>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</si>
  <si>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</si>
  <si>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</si>
  <si>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</si>
  <si>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</si>
  <si>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</si>
  <si>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</si>
  <si>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</si>
  <si>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</si>
  <si>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</si>
  <si>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</si>
  <si>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</si>
  <si>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</si>
  <si>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</si>
  <si>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</si>
  <si>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</si>
  <si>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</si>
  <si>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</si>
  <si>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</si>
  <si>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</si>
  <si>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</si>
  <si>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</si>
  <si>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</si>
  <si>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</si>
  <si>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</si>
  <si>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</si>
  <si>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</si>
  <si>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</si>
  <si>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</si>
  <si>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</si>
  <si>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</si>
  <si>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</si>
  <si>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</si>
  <si>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</si>
  <si>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</si>
  <si>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</si>
  <si>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</si>
  <si>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</si>
  <si>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</si>
  <si>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</si>
  <si>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</si>
  <si>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</si>
  <si>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</si>
  <si>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</si>
  <si>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</si>
  <si>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</si>
  <si>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</si>
  <si>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</si>
  <si>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</si>
  <si>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</si>
  <si>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</si>
  <si>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</si>
  <si>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</si>
  <si>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</si>
  <si>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</si>
  <si>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</si>
  <si>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</si>
  <si>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</si>
  <si>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</si>
  <si>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</si>
  <si>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</si>
  <si>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</si>
  <si>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</si>
  <si>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</si>
  <si>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</si>
  <si>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</si>
  <si>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</si>
  <si>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</si>
  <si>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</si>
  <si>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</si>
  <si>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</si>
  <si>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</si>
  <si>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</si>
  <si>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</si>
  <si>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</si>
  <si>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</si>
  <si>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</si>
  <si>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</si>
  <si>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</si>
  <si>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</si>
  <si>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</si>
  <si>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</si>
  <si>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</si>
  <si>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</si>
  <si>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</si>
  <si>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</si>
  <si>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</si>
  <si>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</si>
  <si>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</si>
  <si>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</si>
  <si>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</si>
  <si>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</si>
  <si>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</si>
  <si>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</si>
  <si>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</si>
  <si>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</si>
  <si>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</si>
  <si>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</si>
  <si>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</si>
  <si>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</si>
  <si>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</si>
  <si>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</si>
  <si>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</si>
  <si>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</si>
  <si>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</si>
  <si>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</si>
  <si>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</si>
  <si>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</si>
  <si>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</si>
  <si>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</si>
  <si>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</si>
  <si>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</si>
  <si>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</si>
  <si>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</si>
  <si>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</si>
  <si>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</si>
  <si>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</si>
  <si>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</si>
  <si>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</si>
  <si>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</si>
  <si>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</si>
  <si>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</si>
  <si>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</si>
  <si>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</si>
  <si>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</si>
  <si>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</si>
  <si>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</si>
  <si>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</si>
  <si>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</si>
  <si>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</si>
  <si>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</si>
  <si>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</si>
  <si>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</si>
  <si>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</si>
  <si>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</si>
  <si>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</si>
  <si>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</si>
  <si>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</si>
  <si>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</si>
  <si>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</si>
  <si>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</si>
  <si>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</si>
  <si>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</si>
  <si>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</si>
  <si>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</si>
  <si>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</si>
  <si>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</si>
  <si>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</si>
  <si>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</si>
  <si>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</si>
  <si>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</si>
  <si>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</si>
  <si>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</si>
  <si>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</si>
  <si>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</si>
  <si>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</si>
  <si>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</si>
  <si>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</si>
  <si>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</si>
  <si>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</si>
  <si>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</si>
  <si>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</si>
  <si>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</si>
  <si>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</si>
  <si>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</si>
  <si>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</si>
  <si>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</si>
  <si>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</si>
  <si>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</si>
  <si>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</si>
  <si>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</si>
  <si>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</si>
  <si>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</si>
  <si>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</si>
  <si>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</si>
  <si>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</si>
  <si>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</si>
  <si>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</si>
  <si>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</si>
  <si>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</si>
  <si>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</si>
  <si>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</si>
  <si>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</si>
  <si>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</si>
  <si>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</si>
  <si>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</si>
  <si>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</si>
  <si>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</si>
  <si>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</si>
  <si>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</si>
  <si>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</si>
  <si>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</si>
  <si>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</si>
  <si>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</si>
  <si>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</si>
  <si>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</si>
  <si>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</si>
  <si>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</si>
  <si>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</si>
  <si>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</si>
  <si>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</si>
  <si>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</si>
  <si>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</si>
  <si>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</si>
  <si>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</si>
  <si>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</si>
  <si>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</si>
  <si>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</si>
  <si>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</si>
  <si>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</si>
  <si>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</si>
  <si>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</si>
  <si>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</si>
  <si>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</si>
  <si>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</si>
  <si>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</si>
  <si>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</si>
  <si>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</si>
  <si>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</si>
  <si>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</si>
  <si>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</si>
  <si>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</si>
  <si>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</si>
  <si>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</si>
  <si>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</si>
  <si>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</si>
  <si>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</si>
  <si>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</si>
  <si>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</si>
  <si>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</si>
  <si>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</si>
  <si>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</si>
  <si>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</si>
  <si>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</si>
  <si>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</si>
  <si>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</si>
  <si>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</si>
  <si>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</si>
  <si>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</si>
  <si>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</si>
  <si>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</si>
  <si>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</si>
  <si>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</si>
  <si>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</si>
  <si>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</si>
  <si>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</si>
  <si>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</si>
  <si>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</si>
  <si>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</si>
  <si>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</si>
  <si>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</si>
  <si>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</si>
  <si>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</si>
  <si>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</si>
  <si>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</si>
  <si>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</si>
  <si>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</si>
  <si>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</si>
  <si>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</si>
  <si>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</si>
  <si>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</si>
  <si>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</si>
  <si>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</si>
  <si>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</si>
  <si>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</si>
  <si>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</si>
  <si>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</si>
  <si>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</si>
  <si>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</si>
  <si>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</si>
  <si>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</si>
  <si>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</si>
  <si>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</si>
  <si>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</si>
  <si>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</si>
  <si>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</si>
  <si>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</si>
  <si>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</si>
  <si>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</si>
  <si>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</si>
  <si>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</si>
  <si>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</si>
  <si>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</si>
  <si>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</si>
  <si>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</si>
  <si>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</si>
  <si>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</si>
  <si>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</si>
  <si>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</si>
  <si>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</si>
  <si>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</si>
  <si>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</si>
  <si>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</si>
  <si>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</si>
  <si>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</si>
  <si>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</si>
  <si>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</si>
  <si>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</si>
  <si>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</si>
  <si>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</si>
  <si>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</si>
  <si>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</si>
  <si>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</si>
  <si>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</si>
  <si>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</si>
  <si>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</si>
  <si>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</si>
  <si>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</si>
  <si>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</si>
  <si>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</si>
  <si>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</si>
  <si>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</si>
  <si>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</si>
  <si>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</si>
  <si>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</si>
  <si>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</si>
  <si>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</si>
  <si>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</si>
  <si>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</si>
  <si>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</si>
  <si>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</si>
  <si>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</si>
  <si>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</si>
  <si>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</si>
  <si>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</si>
  <si>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</si>
  <si>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</si>
  <si>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</si>
  <si>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</si>
  <si>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</si>
  <si>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</si>
  <si>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</si>
  <si>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</si>
  <si>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</si>
  <si>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</si>
  <si>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</si>
  <si>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</si>
  <si>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</si>
  <si>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</si>
  <si>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</si>
  <si>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</si>
  <si>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</si>
  <si>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</si>
  <si>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</si>
  <si>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</si>
  <si>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</si>
  <si>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</si>
  <si>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</si>
  <si>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</si>
  <si>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</si>
  <si>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</si>
  <si>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</si>
  <si>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</si>
  <si>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</si>
  <si>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</si>
  <si>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</si>
  <si>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</si>
  <si>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</si>
  <si>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</si>
  <si>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</si>
  <si>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</si>
  <si>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</si>
  <si>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</si>
  <si>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</si>
  <si>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</si>
  <si>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</si>
  <si>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</si>
  <si>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</si>
  <si>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</si>
  <si>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</si>
  <si>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</si>
  <si>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</si>
  <si>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</si>
  <si>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</si>
  <si>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</si>
  <si>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</si>
  <si>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</si>
  <si>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</si>
  <si>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</si>
  <si>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</si>
  <si>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</si>
  <si>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</si>
  <si>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</si>
  <si>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</si>
  <si>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</si>
  <si>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</si>
  <si>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</si>
  <si>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</si>
  <si>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</si>
  <si>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</si>
  <si>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</si>
  <si>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</si>
  <si>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</si>
  <si>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</si>
  <si>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</si>
  <si>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</si>
  <si>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</si>
  <si>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</si>
  <si>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</si>
  <si>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</si>
  <si>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</si>
  <si>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</si>
  <si>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</si>
  <si>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</si>
  <si>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</si>
  <si>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</si>
  <si>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</si>
  <si>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</si>
  <si>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</si>
  <si>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</si>
  <si>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</si>
  <si>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</si>
  <si>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</si>
  <si>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</si>
  <si>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</si>
  <si>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</si>
  <si>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</si>
  <si>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</si>
  <si>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</si>
  <si>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</si>
  <si>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</si>
  <si>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</si>
  <si>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</si>
  <si>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</si>
  <si>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</si>
  <si>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</si>
  <si>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</si>
  <si>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</si>
  <si>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</si>
  <si>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</si>
  <si>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</si>
  <si>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</si>
  <si>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</si>
  <si>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</si>
  <si>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</si>
  <si>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</si>
  <si>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</si>
  <si>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</si>
  <si>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</si>
  <si>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</si>
  <si>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</si>
  <si>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</si>
  <si>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</si>
  <si>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</si>
  <si>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</si>
  <si>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</si>
  <si>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</si>
  <si>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</si>
  <si>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</si>
  <si>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</si>
  <si>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</si>
  <si>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</si>
  <si>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</si>
  <si>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</si>
  <si>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</si>
  <si>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</si>
  <si>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</si>
  <si>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</si>
  <si>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</si>
  <si>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</si>
  <si>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</si>
  <si>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</si>
  <si>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</si>
  <si>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</si>
  <si>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</si>
  <si>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</si>
  <si>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</si>
  <si>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</si>
  <si>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</si>
  <si>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</si>
  <si>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</si>
  <si>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</si>
  <si>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</si>
  <si>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</si>
  <si>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</si>
  <si>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</si>
  <si>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</si>
  <si>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</si>
  <si>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</si>
  <si>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</si>
  <si>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</si>
  <si>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</si>
  <si>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</si>
  <si>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</si>
  <si>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</si>
  <si>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</si>
  <si>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</si>
  <si>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</si>
  <si>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</si>
  <si>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</si>
  <si>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</si>
  <si>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</si>
  <si>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</si>
  <si>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</si>
  <si>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</si>
  <si>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</si>
  <si>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</si>
  <si>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</si>
  <si>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</si>
  <si>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</si>
  <si>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</si>
  <si>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</si>
  <si>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</si>
  <si>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</si>
  <si>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</si>
  <si>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</si>
  <si>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</si>
  <si>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</si>
  <si>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</si>
  <si>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</si>
  <si>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</si>
  <si>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</si>
  <si>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</si>
  <si>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</si>
  <si>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</si>
  <si>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</si>
  <si>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</si>
  <si>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</si>
  <si>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</si>
  <si>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</si>
  <si>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</si>
  <si>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</si>
  <si>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</si>
  <si>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</si>
  <si>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</si>
  <si>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</si>
  <si>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</si>
  <si>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</si>
  <si>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</si>
  <si>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</si>
  <si>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</si>
  <si>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</si>
  <si>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</si>
  <si>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</si>
  <si>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</si>
  <si>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</si>
  <si>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</si>
  <si>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</si>
  <si>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</si>
  <si>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</si>
  <si>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</si>
  <si>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</si>
  <si>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</si>
  <si>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</si>
  <si>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</si>
  <si>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</si>
  <si>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</si>
  <si>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</si>
  <si>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</si>
  <si>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</si>
  <si>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</si>
  <si>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</si>
  <si>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</si>
  <si>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</si>
  <si>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</si>
  <si>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</si>
  <si>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</si>
  <si>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</si>
  <si>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</si>
  <si>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</si>
  <si>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</si>
  <si>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</si>
  <si>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</si>
  <si>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</si>
  <si>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</si>
  <si>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</si>
  <si>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</si>
  <si>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</si>
  <si>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</si>
  <si>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</si>
  <si>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</si>
  <si>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</si>
  <si>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</si>
  <si>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</si>
  <si>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</si>
  <si>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</si>
  <si>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</si>
  <si>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</si>
  <si>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</si>
  <si>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</si>
  <si>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</si>
  <si>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</si>
  <si>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</si>
  <si>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</si>
  <si>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</si>
  <si>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</si>
  <si>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</si>
  <si>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</si>
  <si>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</si>
  <si>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</si>
  <si>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</si>
  <si>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</si>
  <si>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</si>
  <si>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</si>
  <si>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</si>
  <si>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</si>
  <si>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</si>
  <si>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</si>
  <si>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</si>
  <si>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</si>
  <si>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</si>
  <si>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</si>
  <si>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</si>
  <si>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</si>
  <si>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</si>
  <si>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</si>
  <si>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</si>
  <si>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</si>
  <si>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</si>
  <si>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</si>
  <si>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</si>
  <si>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</si>
  <si>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</si>
  <si>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</si>
  <si>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</si>
  <si>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</si>
  <si>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</si>
  <si>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</si>
  <si>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</si>
  <si>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</si>
  <si>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</si>
  <si>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</si>
  <si>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</si>
  <si>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</si>
  <si>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</si>
  <si>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</si>
  <si>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</si>
  <si>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</si>
  <si>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</si>
  <si>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</si>
  <si>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</si>
  <si>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</si>
  <si>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</si>
  <si>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</si>
  <si>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</si>
  <si>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</si>
  <si>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</si>
  <si>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</si>
  <si>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</si>
  <si>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</si>
  <si>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</si>
  <si>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</si>
  <si>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</si>
  <si>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</si>
  <si>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</si>
  <si>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</si>
  <si>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</si>
  <si>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</si>
  <si>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</si>
  <si>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</si>
  <si>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</si>
  <si>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</si>
  <si>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</si>
  <si>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</si>
  <si>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</si>
  <si>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</si>
  <si>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</si>
  <si>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</si>
  <si>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</si>
  <si>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</si>
  <si>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</si>
  <si>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</si>
  <si>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</si>
  <si>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</si>
  <si>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</si>
  <si>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</si>
  <si>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</si>
  <si>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</si>
  <si>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</si>
  <si>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</si>
  <si>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</si>
  <si>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</si>
  <si>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</si>
  <si>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</si>
  <si>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</si>
  <si>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</si>
  <si>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</si>
  <si>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</si>
  <si>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</si>
  <si>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</si>
  <si>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</si>
  <si>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</si>
  <si>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</si>
  <si>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</si>
  <si>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</si>
  <si>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</si>
  <si>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</si>
  <si>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</si>
  <si>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</si>
  <si>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</si>
  <si>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</si>
  <si>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</si>
  <si>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</si>
  <si>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</si>
  <si>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</si>
  <si>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</si>
  <si>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</si>
  <si>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</si>
  <si>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</si>
  <si>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</si>
  <si>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</si>
  <si>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</si>
  <si>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</si>
  <si>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</si>
  <si>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</si>
  <si>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</si>
  <si>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</si>
  <si>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</si>
  <si>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</si>
  <si>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</si>
  <si>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</si>
  <si>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</si>
  <si>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</si>
  <si>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</si>
  <si>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</si>
  <si>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</si>
  <si>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</si>
  <si>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</si>
  <si>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</si>
  <si>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</si>
  <si>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</si>
  <si>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</si>
  <si>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</si>
  <si>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</si>
  <si>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</si>
  <si>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</si>
  <si>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</si>
  <si>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</si>
  <si>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</si>
  <si>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</si>
  <si>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</si>
  <si>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</si>
  <si>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</si>
  <si>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</si>
  <si>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</si>
  <si>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</si>
  <si>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</si>
  <si>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</si>
  <si>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</si>
  <si>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</si>
  <si>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</si>
  <si>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</si>
  <si>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</si>
  <si>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</si>
  <si>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</si>
  <si>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</si>
  <si>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</si>
  <si>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</si>
  <si>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</si>
  <si>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</si>
  <si>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</si>
  <si>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</si>
  <si>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</si>
  <si>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</si>
  <si>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</si>
  <si>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</si>
  <si>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</si>
  <si>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</si>
  <si>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</si>
  <si>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</si>
  <si>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</si>
  <si>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</si>
  <si>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</si>
  <si>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</si>
  <si>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</si>
  <si>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</si>
  <si>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</si>
  <si>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</si>
  <si>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</si>
  <si>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</si>
  <si>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</si>
  <si>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</si>
  <si>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</si>
  <si>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</si>
  <si>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</si>
  <si>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</si>
  <si>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</si>
  <si>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</si>
  <si>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</si>
  <si>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</si>
  <si>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</si>
  <si>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</si>
  <si>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</si>
  <si>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</si>
  <si>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</si>
  <si>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</si>
  <si>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</si>
  <si>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</si>
  <si>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</si>
  <si>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</si>
  <si>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</si>
  <si>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</si>
  <si>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</si>
  <si>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</si>
  <si>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</si>
  <si>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</si>
  <si>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</si>
  <si>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</si>
  <si>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</si>
  <si>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</si>
  <si>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</si>
  <si>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</si>
  <si>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</si>
  <si>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</si>
  <si>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</si>
  <si>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</si>
  <si>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</si>
  <si>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</si>
  <si>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</si>
  <si>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</si>
  <si>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</si>
  <si>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</si>
  <si>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</si>
  <si>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</si>
  <si>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</si>
  <si>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</si>
  <si>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</si>
  <si>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</si>
  <si>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</si>
  <si>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</si>
  <si>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</si>
  <si>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</si>
  <si>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</si>
  <si>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</si>
  <si>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</si>
  <si>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</si>
  <si>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</si>
  <si>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</si>
  <si>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</si>
  <si>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</si>
  <si>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</si>
  <si>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</si>
  <si>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</si>
  <si>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</si>
  <si>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</si>
  <si>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</si>
  <si>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</si>
  <si>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</si>
  <si>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</si>
  <si>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</si>
  <si>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</si>
  <si>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</si>
  <si>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</si>
  <si>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</si>
  <si>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</si>
  <si>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</si>
  <si>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</si>
  <si>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</si>
  <si>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</si>
  <si>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</si>
  <si>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</si>
  <si>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</si>
  <si>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</si>
  <si>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</si>
  <si>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</si>
  <si>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</si>
  <si>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</si>
  <si>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</si>
  <si>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</si>
  <si>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</si>
  <si>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</si>
  <si>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</si>
  <si>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</si>
  <si>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</si>
  <si>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</si>
  <si>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</si>
  <si>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</si>
  <si>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</si>
  <si>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</si>
  <si>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</si>
  <si>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</si>
  <si>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</si>
  <si>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</si>
  <si>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</si>
  <si>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</si>
  <si>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</si>
  <si>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</si>
  <si>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</si>
  <si>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</si>
  <si>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</si>
  <si>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</si>
  <si>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</si>
  <si>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</si>
  <si>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</si>
  <si>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</si>
  <si>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</si>
  <si>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</si>
  <si>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</si>
  <si>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</si>
  <si>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</si>
  <si>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</si>
  <si>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</si>
  <si>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</si>
  <si>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</si>
  <si>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</si>
  <si>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</si>
  <si>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</si>
  <si>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</si>
  <si>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</si>
  <si>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</si>
  <si>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</si>
  <si>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</si>
  <si>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</si>
  <si>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</si>
  <si>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</si>
  <si>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</si>
  <si>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</si>
  <si>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</si>
  <si>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</si>
  <si>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</si>
  <si>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</si>
  <si>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</si>
  <si>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</si>
  <si>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</si>
  <si>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</si>
  <si>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</si>
  <si>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</si>
  <si>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</si>
  <si>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</si>
  <si>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</si>
  <si>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</si>
  <si>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</si>
  <si>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</si>
  <si>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</si>
  <si>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</si>
  <si>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</si>
  <si>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</si>
  <si>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</si>
  <si>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</si>
  <si>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</si>
  <si>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</si>
  <si>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</si>
  <si>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</si>
  <si>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</si>
  <si>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</si>
  <si>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</si>
  <si>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</si>
  <si>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</si>
  <si>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</si>
  <si>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</si>
  <si>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</si>
  <si>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</si>
  <si>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</si>
  <si>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</si>
  <si>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</si>
  <si>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</si>
  <si>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</si>
  <si>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</si>
  <si>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</si>
  <si>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</si>
  <si>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</si>
  <si>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</si>
  <si>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</si>
  <si>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</si>
  <si>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</si>
  <si>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</si>
  <si>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</si>
  <si>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</si>
  <si>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</si>
  <si>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</si>
  <si>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</si>
  <si>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</si>
  <si>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</si>
  <si>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</si>
  <si>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</si>
  <si>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</si>
  <si>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</si>
  <si>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</si>
  <si>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</si>
  <si>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</si>
  <si>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</si>
  <si>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</si>
  <si>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</si>
  <si>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</si>
  <si>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</si>
  <si>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</si>
  <si>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</si>
  <si>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</si>
  <si>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</si>
  <si>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</si>
  <si>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</si>
  <si>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</si>
  <si>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</si>
  <si>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</si>
  <si>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</si>
  <si>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</si>
  <si>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</si>
  <si>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</si>
  <si>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</si>
  <si>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</si>
  <si>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</si>
  <si>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</si>
  <si>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</si>
  <si>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</si>
  <si>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</si>
  <si>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</si>
  <si>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</si>
  <si>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</si>
  <si>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</si>
  <si>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</si>
  <si>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</si>
  <si>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</si>
  <si>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</si>
  <si>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</si>
  <si>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</si>
  <si>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</si>
  <si>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</si>
  <si>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</si>
  <si>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</si>
  <si>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</si>
  <si>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</si>
  <si>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</si>
  <si>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</si>
  <si>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</si>
  <si>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</si>
  <si>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</si>
  <si>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</si>
  <si>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</si>
  <si>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</si>
  <si>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</si>
  <si>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</si>
  <si>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</si>
  <si>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</si>
  <si>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</si>
  <si>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</si>
  <si>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</si>
  <si>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</si>
  <si>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</si>
  <si>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</si>
  <si>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</si>
  <si>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</si>
  <si>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</si>
  <si>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</si>
  <si>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</si>
  <si>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</si>
  <si>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</si>
  <si>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</si>
  <si>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</si>
  <si>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</si>
  <si>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</si>
  <si>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</si>
  <si>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</si>
  <si>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</si>
  <si>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</si>
  <si>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</si>
  <si>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</si>
  <si>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</si>
  <si>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</si>
  <si>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</si>
  <si>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</si>
  <si>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</si>
  <si>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</si>
  <si>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</si>
  <si>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</si>
  <si>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</si>
  <si>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</si>
  <si>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</si>
  <si>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</si>
  <si>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</si>
  <si>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</si>
  <si>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</si>
  <si>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</si>
  <si>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</si>
  <si>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</si>
  <si>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</si>
  <si>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</si>
  <si>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</si>
  <si>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</si>
  <si>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</si>
  <si>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</si>
  <si>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</si>
  <si>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</si>
  <si>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</si>
  <si>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</si>
  <si>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</si>
  <si>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</si>
  <si>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</si>
  <si>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</si>
  <si>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</si>
  <si>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</si>
  <si>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</si>
  <si>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</si>
  <si>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</si>
  <si>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</si>
  <si>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</si>
  <si>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</si>
  <si>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</si>
  <si>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</si>
  <si>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</si>
  <si>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</si>
  <si>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</si>
  <si>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</si>
  <si>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</si>
  <si>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</si>
  <si>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</si>
  <si>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</si>
  <si>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</si>
  <si>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</si>
  <si>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</si>
  <si>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</si>
  <si>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</si>
  <si>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</si>
  <si>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</si>
  <si>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</si>
  <si>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</si>
  <si>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</si>
  <si>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</si>
  <si>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</si>
  <si>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</si>
  <si>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</si>
  <si>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</si>
  <si>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</si>
  <si>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</si>
  <si>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</si>
  <si>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</si>
  <si>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</si>
  <si>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</si>
  <si>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</si>
  <si>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</si>
  <si>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</si>
  <si>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</si>
  <si>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</si>
  <si>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</si>
  <si>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</si>
  <si>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</si>
  <si>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</si>
  <si>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</si>
  <si>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</si>
  <si>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</si>
  <si>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</si>
  <si>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</si>
  <si>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</si>
  <si>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</si>
  <si>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</si>
  <si>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</si>
  <si>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</si>
  <si>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</si>
  <si>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</si>
  <si>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</si>
  <si>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</si>
  <si>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</si>
  <si>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</si>
  <si>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</si>
  <si>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</si>
  <si>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</si>
  <si>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</si>
  <si>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</si>
  <si>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</si>
  <si>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</si>
  <si>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</si>
  <si>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</si>
  <si>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</si>
  <si>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</si>
  <si>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</si>
  <si>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</si>
  <si>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</si>
  <si>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</si>
  <si>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</si>
  <si>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</si>
  <si>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</si>
  <si>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</si>
  <si>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</si>
  <si>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</si>
  <si>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</si>
  <si>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</si>
  <si>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</si>
  <si>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</si>
  <si>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</si>
  <si>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</si>
  <si>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</si>
  <si>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</si>
  <si>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</si>
  <si>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</si>
  <si>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</si>
  <si>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</si>
  <si>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</si>
  <si>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</si>
  <si>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</si>
  <si>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</si>
  <si>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</si>
  <si>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</si>
  <si>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</si>
  <si>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</si>
  <si>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</si>
  <si>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</si>
  <si>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</si>
  <si>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</si>
  <si>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</si>
  <si>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</si>
  <si>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</si>
  <si>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</si>
  <si>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</si>
  <si>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</si>
  <si>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</si>
  <si>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</si>
  <si>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</si>
  <si>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</si>
  <si>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</si>
  <si>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</si>
  <si>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</si>
  <si>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</si>
  <si>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</si>
  <si>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</si>
  <si>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</si>
  <si>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</si>
  <si>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</si>
  <si>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</si>
  <si>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</si>
  <si>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</si>
  <si>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</si>
  <si>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</si>
  <si>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</si>
  <si>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</si>
  <si>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</si>
  <si>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</si>
  <si>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</si>
  <si>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</si>
  <si>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</si>
  <si>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</si>
  <si>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</si>
  <si>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</si>
  <si>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</si>
  <si>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</si>
  <si>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</si>
  <si>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</si>
  <si>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</si>
  <si>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</si>
  <si>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</si>
  <si>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</si>
  <si>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</si>
  <si>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</si>
  <si>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</si>
  <si>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</si>
  <si>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</si>
  <si>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</si>
  <si>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</si>
  <si>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</si>
  <si>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</si>
  <si>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</si>
  <si>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</si>
  <si>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</si>
  <si>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</si>
  <si>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</si>
  <si>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</si>
  <si>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</si>
  <si>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</si>
  <si>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</si>
  <si>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</si>
  <si>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</si>
  <si>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</si>
  <si>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</si>
  <si>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</si>
  <si>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</si>
  <si>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</si>
  <si>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</si>
  <si>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</si>
  <si>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</si>
  <si>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</si>
  <si>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</si>
  <si>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</si>
  <si>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</si>
  <si>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</si>
  <si>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</si>
  <si>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</si>
  <si>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</si>
  <si>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</si>
  <si>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</si>
  <si>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</si>
  <si>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</si>
  <si>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</si>
  <si>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</si>
  <si>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</si>
  <si>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</si>
  <si>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</si>
  <si>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</si>
  <si>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</si>
  <si>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</si>
  <si>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</si>
  <si>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</si>
  <si>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</si>
  <si>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</si>
  <si>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</si>
  <si>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</si>
  <si>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</si>
  <si>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</si>
  <si>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</si>
  <si>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</si>
  <si>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</si>
  <si>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</si>
  <si>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</si>
  <si>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</si>
  <si>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</si>
  <si>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</si>
  <si>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</si>
  <si>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</si>
  <si>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</si>
  <si>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</si>
  <si>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</si>
  <si>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</si>
  <si>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</si>
  <si>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</si>
  <si>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</si>
  <si>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</si>
  <si>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</si>
  <si>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</si>
  <si>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</si>
  <si>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</si>
  <si>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</si>
  <si>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</si>
  <si>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</si>
  <si>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</si>
  <si>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</si>
  <si>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</si>
  <si>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</si>
  <si>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</si>
  <si>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</si>
  <si>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</si>
  <si>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</si>
  <si>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</si>
  <si>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</si>
  <si>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</si>
  <si>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</si>
  <si>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</si>
  <si>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</si>
  <si>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</si>
  <si>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</si>
  <si>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</si>
  <si>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</si>
  <si>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</si>
  <si>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</si>
  <si>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</si>
  <si>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</si>
  <si>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</si>
  <si>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</si>
  <si>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</si>
  <si>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</si>
  <si>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</si>
  <si>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</si>
  <si>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</si>
  <si>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</si>
  <si>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</si>
  <si>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</si>
  <si>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</si>
  <si>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</si>
  <si>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</si>
  <si>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</si>
  <si>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</si>
  <si>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</si>
  <si>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</si>
  <si>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</si>
  <si>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</si>
  <si>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</si>
  <si>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</si>
  <si>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</si>
  <si>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</si>
  <si>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</si>
  <si>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</si>
  <si>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</si>
  <si>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</si>
  <si>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</si>
  <si>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</si>
  <si>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</si>
  <si>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</si>
  <si>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</si>
  <si>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</si>
  <si>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</si>
  <si>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</si>
  <si>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</si>
  <si>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</si>
  <si>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</si>
  <si>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</si>
  <si>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</si>
  <si>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</si>
  <si>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</si>
  <si>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</si>
  <si>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</si>
  <si>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</si>
  <si>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</si>
  <si>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</si>
  <si>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</si>
  <si>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</si>
  <si>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</si>
  <si>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</si>
  <si>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</si>
  <si>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</si>
  <si>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</si>
  <si>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</si>
  <si>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</si>
  <si>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</si>
  <si>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</si>
  <si>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</si>
  <si>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</si>
  <si>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</si>
  <si>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</si>
  <si>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</si>
  <si>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</si>
  <si>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</si>
  <si>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</si>
  <si>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</si>
  <si>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</si>
  <si>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</si>
  <si>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</si>
  <si>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</si>
  <si>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</si>
  <si>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</si>
  <si>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</si>
  <si>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</si>
  <si>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</si>
  <si>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</si>
  <si>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</si>
  <si>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</si>
  <si>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</si>
  <si>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</si>
  <si>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</si>
  <si>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</si>
  <si>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</si>
  <si>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</si>
  <si>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</si>
  <si>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</si>
  <si>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</si>
  <si>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</si>
  <si>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</si>
  <si>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</si>
  <si>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</si>
  <si>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</si>
  <si>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</si>
  <si>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</si>
  <si>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</si>
  <si>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</si>
  <si>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</si>
  <si>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</si>
  <si>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</si>
  <si>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</si>
  <si>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</si>
  <si>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</si>
  <si>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</si>
  <si>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</si>
  <si>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</si>
  <si>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</si>
  <si>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</si>
  <si>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</si>
  <si>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</si>
  <si>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</si>
  <si>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</si>
  <si>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</si>
  <si>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</si>
  <si>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</si>
  <si>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</si>
  <si>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</si>
  <si>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</si>
  <si>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</si>
  <si>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</si>
  <si>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</si>
  <si>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</si>
  <si>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</si>
  <si>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</si>
  <si>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</si>
  <si>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</si>
  <si>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</si>
  <si>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</si>
  <si>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</si>
  <si>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</si>
  <si>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</si>
  <si>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</si>
  <si>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</si>
  <si>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</si>
  <si>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</si>
  <si>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</si>
  <si>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</si>
  <si>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</si>
  <si>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</si>
  <si>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</si>
  <si>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</si>
  <si>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</si>
  <si>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</si>
  <si>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</si>
  <si>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</si>
  <si>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</si>
  <si>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</si>
  <si>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</si>
  <si>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</si>
  <si>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</si>
  <si>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</si>
  <si>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</si>
  <si>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</si>
  <si>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</si>
  <si>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</si>
  <si>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</si>
  <si>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</si>
  <si>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</si>
  <si>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</si>
  <si>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</si>
  <si>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</si>
  <si>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</si>
  <si>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</si>
  <si>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</si>
  <si>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</si>
  <si>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</si>
  <si>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</si>
  <si>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</si>
  <si>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</si>
  <si>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</si>
  <si>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</si>
  <si>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</si>
  <si>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</si>
  <si>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</si>
  <si>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</si>
  <si>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</si>
  <si>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</si>
  <si>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</si>
  <si>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</si>
  <si>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</si>
  <si>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</si>
  <si>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</si>
  <si>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</si>
  <si>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</si>
  <si>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</si>
  <si>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</si>
  <si>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</si>
  <si>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</si>
  <si>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</si>
  <si>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</si>
  <si>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</si>
  <si>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</si>
  <si>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</si>
  <si>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</si>
  <si>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</si>
  <si>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</si>
  <si>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</si>
  <si>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</si>
  <si>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</si>
  <si>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</si>
  <si>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</si>
  <si>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</si>
  <si>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</si>
  <si>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</si>
  <si>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</si>
  <si>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</si>
  <si>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</si>
  <si>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</si>
  <si>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</si>
  <si>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</si>
  <si>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</si>
  <si>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</si>
  <si>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</si>
  <si>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</si>
  <si>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</si>
  <si>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</si>
  <si>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</si>
  <si>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</si>
  <si>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</si>
  <si>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</si>
  <si>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</si>
  <si>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</si>
  <si>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</si>
  <si>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</si>
  <si>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</si>
  <si>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</si>
  <si>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</si>
  <si>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</si>
  <si>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</si>
  <si>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</si>
  <si>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</si>
  <si>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</si>
  <si>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</si>
  <si>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</si>
  <si>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</si>
  <si>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</si>
  <si>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</si>
  <si>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</si>
  <si>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</si>
  <si>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</si>
  <si>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</si>
  <si>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</si>
  <si>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</si>
  <si>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</si>
  <si>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</si>
  <si>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</si>
  <si>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</si>
  <si>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</si>
  <si>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</si>
  <si>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</si>
  <si>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</si>
  <si>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</si>
  <si>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</si>
  <si>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</si>
  <si>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</si>
  <si>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</si>
  <si>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</si>
  <si>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</si>
  <si>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</si>
  <si>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</si>
  <si>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</si>
  <si>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</si>
  <si>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</si>
  <si>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</si>
  <si>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</si>
  <si>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</si>
  <si>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</si>
  <si>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</si>
  <si>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</si>
  <si>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</si>
  <si>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</si>
  <si>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</si>
  <si>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</si>
  <si>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</si>
  <si>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</si>
  <si>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</si>
  <si>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</si>
  <si>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</si>
  <si>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</si>
  <si>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</si>
  <si>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</si>
  <si>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</si>
  <si>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</si>
  <si>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</si>
  <si>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</si>
  <si>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</si>
  <si>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</si>
  <si>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</si>
  <si>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</si>
  <si>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</si>
  <si>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</si>
  <si>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</si>
  <si>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</si>
  <si>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</si>
  <si>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</si>
  <si>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</si>
  <si>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</si>
  <si>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</si>
  <si>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</si>
  <si>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</si>
  <si>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</si>
  <si>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</si>
  <si>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</si>
  <si>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</si>
  <si>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</si>
  <si>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</si>
  <si>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</si>
  <si>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</si>
  <si>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</si>
  <si>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</si>
  <si>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</si>
  <si>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</si>
  <si>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</si>
  <si>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</si>
  <si>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</si>
  <si>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</si>
  <si>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</si>
  <si>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</si>
  <si>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</si>
  <si>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</si>
  <si>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</si>
  <si>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</si>
  <si>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</si>
  <si>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</si>
  <si>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</si>
  <si>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</si>
  <si>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</si>
  <si>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</si>
  <si>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</si>
  <si>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</si>
  <si>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</si>
  <si>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</si>
  <si>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</si>
  <si>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</si>
  <si>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</si>
  <si>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</si>
  <si>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</si>
  <si>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</si>
  <si>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</si>
  <si>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</si>
  <si>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</si>
  <si>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</si>
  <si>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</si>
  <si>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</si>
  <si>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</si>
  <si>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</si>
  <si>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</si>
  <si>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</si>
  <si>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</si>
  <si>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</si>
  <si>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</si>
  <si>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</si>
  <si>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</si>
  <si>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</si>
  <si>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</si>
  <si>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</si>
  <si>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</si>
  <si>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</si>
  <si>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</si>
  <si>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</si>
  <si>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</si>
  <si>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</si>
  <si>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</si>
  <si>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</si>
  <si>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</si>
  <si>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</si>
  <si>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</si>
  <si>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</si>
  <si>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</si>
  <si>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</si>
  <si>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</si>
  <si>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</si>
  <si>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</si>
  <si>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</si>
  <si>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</si>
  <si>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</si>
  <si>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</si>
  <si>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</si>
  <si>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</si>
  <si>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</si>
  <si>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</si>
  <si>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</si>
  <si>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</si>
  <si>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</si>
  <si>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</si>
  <si>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</si>
  <si>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</si>
  <si>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</si>
  <si>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</si>
  <si>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</si>
  <si>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</si>
  <si>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</si>
  <si>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</si>
  <si>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</si>
  <si>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</si>
  <si>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</si>
  <si>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</si>
  <si>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</si>
  <si>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</si>
  <si>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</si>
  <si>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</si>
  <si>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</si>
  <si>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</si>
  <si>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</si>
  <si>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</si>
  <si>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</si>
  <si>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</si>
  <si>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</si>
  <si>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</si>
  <si>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</si>
  <si>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</si>
  <si>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</si>
  <si>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</si>
  <si>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</si>
  <si>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</si>
  <si>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</si>
  <si>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</si>
  <si>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</si>
  <si>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</si>
  <si>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</si>
  <si>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</si>
  <si>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</si>
  <si>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</si>
  <si>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</si>
  <si>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</si>
  <si>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</si>
  <si>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</si>
  <si>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</si>
  <si>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</si>
  <si>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</si>
  <si>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</si>
  <si>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</si>
  <si>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</si>
  <si>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</si>
  <si>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</si>
  <si>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</si>
  <si>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</si>
  <si>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</si>
  <si>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</si>
  <si>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</si>
  <si>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</si>
  <si>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</si>
  <si>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</si>
  <si>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</si>
  <si>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</si>
  <si>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</si>
  <si>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</si>
  <si>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</si>
  <si>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</si>
  <si>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</si>
  <si>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</si>
  <si>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</si>
  <si>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</si>
  <si>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</si>
  <si>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</si>
  <si>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</si>
  <si>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</si>
  <si>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</si>
  <si>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</si>
  <si>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</si>
  <si>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</si>
  <si>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</si>
  <si>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</si>
  <si>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</si>
  <si>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</si>
  <si>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</si>
  <si>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</si>
  <si>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</si>
  <si>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</si>
  <si>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</si>
  <si>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</si>
  <si>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</si>
  <si>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</si>
  <si>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</si>
  <si>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</si>
  <si>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</si>
  <si>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</si>
  <si>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</si>
  <si>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</si>
  <si>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</si>
  <si>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</si>
  <si>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</si>
  <si>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</si>
  <si>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</si>
  <si>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</si>
  <si>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</si>
  <si>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</si>
  <si>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</si>
  <si>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</si>
  <si>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</si>
  <si>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</si>
  <si>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</si>
  <si>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</si>
  <si>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</si>
  <si>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</si>
  <si>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</si>
  <si>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</si>
  <si>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</si>
  <si>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</si>
  <si>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</si>
  <si>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</si>
  <si>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</si>
  <si>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</si>
  <si>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</si>
  <si>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</si>
  <si>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</si>
  <si>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</si>
  <si>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</si>
  <si>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</si>
  <si>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</si>
  <si>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</si>
  <si>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</si>
  <si>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</si>
  <si>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</si>
  <si>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</si>
  <si>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</si>
  <si>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</si>
  <si>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</si>
  <si>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</si>
  <si>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</si>
  <si>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</si>
  <si>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</si>
  <si>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</si>
  <si>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</si>
  <si>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</si>
  <si>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</si>
  <si>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</si>
  <si>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</si>
  <si>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</si>
  <si>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</si>
  <si>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</si>
  <si>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</si>
  <si>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</si>
  <si>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</si>
  <si>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</si>
  <si>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</si>
  <si>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</si>
  <si>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</si>
  <si>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</si>
  <si>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</si>
  <si>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</si>
  <si>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</si>
  <si>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</si>
  <si>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</si>
  <si>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</si>
  <si>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</si>
  <si>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</si>
  <si>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</si>
  <si>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</si>
  <si>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</si>
  <si>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</si>
  <si>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</si>
  <si>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</si>
  <si>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</si>
  <si>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</si>
  <si>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</si>
  <si>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</si>
  <si>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</si>
  <si>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</si>
  <si>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</si>
  <si>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</si>
  <si>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</si>
  <si>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</si>
  <si>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</si>
  <si>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</si>
  <si>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</si>
  <si>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</si>
  <si>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</si>
  <si>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</si>
  <si>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</si>
  <si>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</si>
  <si>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</si>
  <si>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</si>
  <si>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</si>
  <si>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</si>
  <si>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</si>
  <si>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</si>
  <si>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</si>
  <si>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</si>
  <si>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</si>
  <si>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</si>
  <si>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</si>
  <si>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</si>
  <si>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</si>
  <si>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</si>
  <si>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</si>
  <si>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</si>
  <si>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</si>
  <si>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</si>
  <si>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</si>
  <si>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</si>
  <si>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</si>
  <si>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</si>
  <si>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</si>
  <si>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</si>
  <si>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</si>
  <si>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</si>
  <si>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</si>
  <si>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</si>
  <si>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</si>
  <si>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</si>
  <si>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</si>
  <si>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</si>
  <si>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</si>
  <si>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</si>
  <si>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</si>
  <si>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</si>
  <si>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</si>
  <si>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</si>
  <si>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</si>
  <si>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</si>
  <si>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</si>
  <si>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</si>
  <si>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</si>
  <si>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</si>
  <si>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</si>
  <si>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</si>
  <si>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</si>
  <si>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</si>
  <si>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</si>
  <si>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</si>
  <si>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</si>
  <si>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</si>
  <si>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</si>
  <si>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</si>
  <si>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</si>
  <si>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</si>
  <si>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</si>
  <si>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</si>
  <si>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</si>
  <si>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</si>
  <si>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</si>
  <si>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</si>
  <si>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</si>
  <si>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</si>
  <si>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</si>
  <si>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</si>
  <si>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</si>
  <si>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</si>
  <si>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</si>
  <si>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</si>
  <si>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</si>
  <si>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</si>
  <si>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</si>
  <si>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</si>
  <si>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</si>
  <si>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</si>
  <si>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</si>
  <si>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</si>
  <si>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</si>
  <si>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</si>
  <si>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</si>
  <si>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</si>
  <si>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</si>
  <si>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</si>
  <si>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</si>
  <si>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</si>
  <si>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</si>
  <si>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</si>
  <si>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</si>
  <si>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</si>
  <si>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</si>
  <si>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</si>
  <si>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</si>
  <si>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</si>
  <si>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</si>
  <si>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</si>
  <si>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</si>
  <si>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</si>
  <si>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</si>
  <si>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</si>
  <si>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</si>
  <si>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</si>
  <si>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</si>
  <si>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</si>
  <si>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</si>
  <si>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</si>
  <si>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</si>
  <si>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</si>
  <si>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</si>
  <si>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</si>
  <si>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</si>
  <si>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</si>
  <si>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</si>
  <si>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</si>
  <si>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</si>
  <si>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</si>
  <si>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</si>
  <si>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</si>
  <si>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</si>
  <si>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</si>
  <si>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</si>
  <si>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</si>
  <si>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</si>
  <si>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</si>
  <si>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</si>
  <si>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</si>
  <si>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</si>
  <si>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</si>
  <si>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</si>
  <si>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</si>
  <si>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</si>
  <si>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</si>
  <si>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</si>
  <si>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</si>
  <si>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</si>
  <si>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</si>
  <si>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</si>
  <si>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</si>
  <si>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</si>
  <si>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</si>
  <si>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</si>
  <si>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</si>
  <si>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</si>
  <si>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</si>
  <si>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</si>
  <si>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</si>
  <si>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</si>
  <si>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</si>
  <si>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</si>
  <si>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</si>
  <si>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</si>
  <si>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</si>
  <si>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</si>
  <si>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</si>
  <si>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</si>
  <si>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</si>
  <si>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</si>
  <si>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</si>
  <si>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</si>
  <si>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</si>
  <si>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</si>
  <si>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</si>
  <si>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</si>
  <si>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</si>
  <si>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</si>
  <si>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</si>
  <si>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</si>
  <si>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</si>
  <si>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</si>
  <si>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</si>
  <si>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</si>
  <si>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</si>
  <si>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</si>
  <si>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</si>
  <si>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</si>
  <si>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</si>
  <si>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</si>
  <si>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</si>
  <si>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</si>
  <si>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</si>
  <si>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</si>
  <si>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</si>
  <si>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</si>
  <si>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</si>
  <si>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</si>
  <si>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</si>
  <si>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</si>
  <si>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</si>
  <si>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</si>
  <si>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</si>
  <si>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</si>
  <si>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</si>
  <si>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</si>
  <si>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</si>
  <si>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</si>
  <si>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</si>
  <si>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</si>
  <si>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</si>
  <si>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</si>
  <si>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</si>
  <si>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</si>
  <si>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</si>
  <si>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</si>
  <si>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</si>
  <si>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</si>
  <si>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</si>
  <si>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</si>
  <si>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</si>
  <si>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</si>
  <si>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</si>
  <si>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</si>
  <si>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</si>
  <si>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</si>
  <si>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</si>
  <si>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</si>
  <si>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</si>
  <si>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</si>
  <si>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</si>
  <si>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</si>
  <si>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</si>
  <si>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</si>
  <si>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</si>
  <si>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</si>
  <si>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</si>
  <si>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</si>
  <si>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</si>
  <si>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</si>
  <si>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</si>
  <si>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</si>
  <si>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</si>
  <si>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</si>
  <si>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</si>
  <si>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</si>
  <si>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</si>
  <si>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</si>
  <si>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</si>
  <si>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</si>
  <si>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</si>
  <si>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</si>
  <si>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</si>
  <si>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</si>
  <si>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</si>
  <si>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</si>
  <si>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</si>
  <si>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</si>
  <si>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</si>
  <si>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</si>
  <si>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</si>
  <si>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</si>
  <si>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</si>
  <si>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</si>
  <si>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</si>
  <si>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</si>
  <si>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</si>
  <si>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</si>
  <si>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</si>
  <si>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</si>
  <si>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</si>
  <si>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</si>
  <si>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</si>
  <si>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</si>
  <si>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</si>
  <si>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</si>
  <si>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</si>
  <si>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</si>
  <si>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</si>
  <si>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</si>
  <si>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</si>
  <si>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</si>
  <si>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</si>
  <si>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</si>
  <si>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</si>
  <si>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</si>
  <si>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</si>
  <si>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</si>
  <si>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</si>
  <si>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</si>
  <si>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</si>
  <si>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</si>
  <si>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</si>
  <si>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</si>
  <si>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</si>
  <si>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</si>
  <si>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</si>
  <si>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</si>
  <si>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</si>
  <si>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</si>
  <si>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</si>
  <si>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</si>
  <si>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</si>
  <si>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</si>
  <si>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</si>
  <si>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</si>
  <si>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</si>
  <si>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</si>
  <si>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</si>
  <si>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</si>
  <si>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</si>
  <si>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</si>
  <si>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</si>
  <si>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</si>
  <si>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</si>
  <si>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</si>
  <si>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</si>
  <si>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</si>
  <si>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</si>
  <si>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</si>
  <si>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</si>
  <si>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</si>
  <si>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</si>
  <si>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</si>
  <si>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</si>
  <si>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</si>
  <si>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</si>
  <si>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</si>
  <si>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</si>
  <si>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</si>
  <si>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</si>
  <si>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</si>
  <si>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</si>
  <si>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</si>
  <si>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</si>
  <si>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</si>
  <si>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</si>
  <si>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</si>
  <si>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</si>
  <si>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</si>
  <si>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</si>
  <si>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</si>
  <si>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</si>
  <si>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</si>
  <si>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</si>
  <si>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</si>
  <si>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</si>
  <si>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</si>
  <si>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</si>
  <si>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</si>
  <si>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</si>
  <si>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</si>
  <si>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</si>
  <si>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</si>
  <si>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</si>
  <si>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</si>
  <si>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</si>
  <si>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</si>
  <si>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</si>
  <si>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</si>
  <si>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</si>
  <si>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</si>
  <si>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</si>
  <si>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</si>
  <si>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</si>
  <si>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</si>
  <si>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</si>
  <si>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</si>
  <si>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</si>
  <si>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</si>
  <si>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</si>
  <si>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</si>
  <si>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</si>
  <si>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</si>
  <si>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</si>
  <si>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</si>
  <si>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</si>
  <si>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</si>
  <si>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</si>
  <si>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</si>
  <si>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</si>
  <si>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</si>
  <si>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</si>
  <si>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</si>
  <si>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</si>
  <si>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</si>
  <si>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</si>
  <si>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</si>
  <si>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</si>
  <si>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</si>
  <si>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</si>
  <si>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</si>
  <si>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</si>
  <si>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</si>
  <si>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</si>
  <si>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</si>
  <si>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</si>
  <si>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</si>
  <si>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</si>
  <si>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</si>
  <si>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</si>
  <si>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</si>
  <si>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</si>
  <si>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</si>
  <si>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</si>
  <si>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</si>
  <si>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</si>
  <si>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</si>
  <si>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</si>
  <si>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</si>
  <si>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</si>
  <si>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</si>
  <si>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</si>
  <si>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</si>
  <si>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</si>
  <si>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</si>
  <si>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</si>
  <si>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</si>
  <si>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</si>
  <si>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</si>
  <si>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</si>
  <si>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</si>
  <si>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</si>
  <si>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</si>
  <si>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</si>
  <si>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</si>
  <si>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</si>
  <si>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</si>
  <si>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</si>
  <si>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</si>
  <si>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</si>
  <si>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</si>
  <si>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</si>
  <si>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</si>
  <si>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</si>
  <si>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</si>
  <si>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</si>
  <si>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</si>
  <si>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</si>
  <si>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</si>
  <si>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</si>
  <si>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</si>
  <si>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</si>
  <si>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</si>
  <si>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</si>
  <si>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</si>
  <si>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</si>
  <si>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</si>
  <si>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</si>
  <si>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</si>
  <si>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</si>
  <si>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</si>
  <si>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</si>
  <si>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</si>
  <si>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</si>
  <si>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</si>
  <si>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</si>
  <si>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</si>
  <si>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</si>
  <si>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</si>
  <si>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</si>
  <si>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</si>
  <si>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</si>
  <si>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</si>
  <si>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</si>
  <si>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</si>
  <si>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</si>
  <si>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</si>
  <si>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</si>
  <si>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</si>
  <si>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</si>
  <si>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</si>
  <si>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</si>
  <si>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</si>
  <si>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</si>
  <si>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</si>
  <si>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</si>
  <si>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</si>
  <si>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</si>
  <si>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</si>
  <si>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</si>
  <si>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</si>
  <si>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</si>
  <si>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</si>
  <si>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</si>
  <si>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</si>
  <si>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</si>
  <si>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</si>
  <si>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</si>
  <si>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</si>
  <si>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</si>
  <si>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</si>
  <si>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</si>
  <si>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</si>
  <si>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</si>
  <si>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</si>
  <si>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</si>
  <si>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</si>
  <si>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</si>
  <si>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</si>
  <si>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</si>
  <si>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</si>
  <si>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</si>
  <si>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</si>
  <si>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</si>
  <si>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</si>
  <si>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</si>
  <si>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</si>
  <si>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</si>
  <si>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</si>
  <si>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</si>
  <si>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</si>
  <si>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</si>
  <si>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</si>
  <si>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</si>
  <si>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</si>
  <si>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</si>
  <si>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</si>
  <si>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</si>
  <si>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</si>
  <si>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</si>
  <si>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</si>
  <si>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</si>
  <si>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</si>
  <si>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</si>
  <si>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</si>
  <si>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</si>
  <si>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</si>
  <si>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</si>
  <si>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</si>
  <si>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</si>
  <si>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</si>
  <si>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</si>
  <si>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</si>
  <si>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</si>
  <si>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</si>
  <si>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</si>
  <si>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</si>
  <si>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</si>
  <si>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</si>
  <si>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</si>
  <si>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</si>
  <si>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</si>
  <si>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</si>
  <si>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</si>
  <si>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</si>
  <si>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</si>
  <si>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</si>
  <si>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</si>
  <si>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</si>
  <si>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</si>
  <si>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</si>
  <si>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</si>
  <si>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</si>
  <si>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</si>
  <si>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</si>
  <si>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</si>
  <si>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</si>
  <si>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</si>
  <si>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</si>
  <si>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</si>
  <si>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</si>
  <si>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</si>
  <si>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</si>
  <si>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</si>
  <si>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</si>
  <si>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</si>
  <si>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</si>
  <si>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</si>
  <si>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</si>
  <si>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</si>
  <si>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</si>
  <si>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</si>
  <si>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</si>
  <si>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</si>
  <si>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</si>
  <si>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</si>
  <si>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</si>
  <si>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</si>
  <si>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</si>
  <si>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</si>
  <si>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</si>
  <si>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</si>
  <si>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</si>
  <si>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</si>
  <si>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</si>
  <si>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</si>
  <si>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</si>
  <si>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</si>
  <si>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</si>
  <si>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</si>
  <si>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</si>
  <si>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</si>
  <si>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</si>
  <si>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</si>
  <si>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</si>
  <si>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</si>
  <si>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</si>
  <si>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</si>
  <si>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</si>
  <si>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</si>
  <si>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</si>
  <si>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</si>
  <si>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</si>
  <si>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</si>
  <si>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</si>
  <si>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</si>
  <si>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</si>
  <si>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</si>
  <si>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</si>
  <si>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</si>
  <si>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</si>
  <si>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</si>
  <si>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</si>
  <si>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</si>
  <si>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</si>
  <si>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</si>
  <si>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</si>
  <si>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</si>
  <si>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</si>
  <si>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</si>
  <si>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</si>
  <si>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</si>
  <si>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</si>
  <si>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</si>
  <si>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</si>
  <si>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</si>
  <si>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</si>
  <si>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</si>
  <si>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</si>
  <si>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</si>
  <si>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</si>
  <si>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</si>
  <si>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</si>
  <si>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</si>
  <si>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</si>
  <si>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</si>
  <si>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</si>
  <si>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</si>
  <si>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</si>
  <si>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</si>
  <si>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</si>
  <si>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</si>
  <si>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</si>
  <si>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</si>
  <si>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</si>
  <si>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</si>
  <si>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</si>
  <si>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</si>
  <si>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</si>
  <si>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</si>
  <si>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</si>
  <si>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</si>
  <si>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</si>
  <si>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</si>
  <si>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</si>
  <si>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</si>
  <si>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</si>
  <si>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</si>
  <si>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</si>
  <si>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</si>
  <si>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</si>
  <si>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</si>
  <si>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</si>
  <si>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</si>
  <si>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</si>
  <si>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</si>
  <si>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</si>
  <si>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</si>
  <si>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</si>
  <si>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</si>
  <si>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</si>
  <si>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</si>
  <si>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</si>
  <si>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</si>
  <si>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</si>
  <si>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</si>
  <si>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</si>
  <si>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</si>
  <si>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</si>
  <si>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</si>
  <si>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</si>
  <si>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</si>
  <si>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</si>
  <si>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</si>
  <si>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</si>
  <si>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</si>
  <si>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</si>
  <si>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</si>
  <si>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</si>
  <si>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</si>
  <si>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</si>
  <si>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</si>
  <si>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</si>
  <si>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</si>
  <si>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</si>
  <si>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</si>
  <si>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</si>
  <si>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</si>
  <si>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</si>
  <si>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</si>
  <si>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</si>
  <si>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</si>
  <si>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</si>
  <si>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</si>
  <si>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</si>
  <si>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</si>
  <si>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</si>
  <si>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</si>
  <si>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</si>
  <si>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</si>
  <si>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</si>
  <si>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</si>
  <si>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</si>
  <si>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</si>
  <si>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</si>
  <si>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</si>
  <si>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</si>
  <si>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</si>
  <si>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</si>
  <si>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</si>
  <si>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</si>
  <si>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</si>
  <si>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</si>
  <si>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</si>
  <si>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</si>
  <si>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</si>
  <si>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</si>
  <si>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</si>
  <si>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</si>
  <si>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</si>
  <si>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</si>
  <si>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</si>
  <si>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</si>
  <si>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</si>
  <si>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</si>
  <si>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</si>
  <si>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</si>
  <si>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</si>
  <si>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</si>
  <si>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</si>
  <si>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</si>
  <si>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</si>
  <si>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</si>
  <si>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</si>
  <si>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</si>
  <si>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</si>
  <si>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</si>
  <si>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</si>
  <si>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</si>
  <si>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</si>
  <si>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</si>
  <si>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</si>
  <si>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</si>
  <si>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</si>
  <si>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</si>
  <si>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</si>
  <si>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</si>
  <si>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</si>
  <si>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</si>
  <si>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</si>
  <si>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</si>
  <si>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</si>
  <si>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</si>
  <si>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</si>
  <si>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</si>
  <si>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</si>
  <si>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</si>
  <si>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</si>
  <si>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</si>
  <si>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</si>
  <si>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</si>
  <si>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</si>
  <si>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</si>
  <si>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</si>
  <si>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</si>
  <si>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</si>
  <si>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</si>
  <si>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</si>
  <si>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</si>
  <si>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</si>
  <si>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</si>
  <si>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</si>
  <si>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</si>
  <si>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</si>
  <si>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</si>
  <si>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</si>
  <si>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</si>
  <si>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</si>
  <si>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</si>
  <si>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</si>
  <si>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</si>
  <si>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</si>
  <si>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</si>
  <si>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</si>
  <si>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</si>
  <si>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</si>
  <si>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</si>
  <si>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</si>
  <si>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</si>
  <si>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</si>
  <si>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</si>
  <si>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</si>
  <si>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</si>
  <si>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</si>
  <si>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</si>
  <si>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</si>
  <si>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</si>
  <si>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</si>
  <si>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</si>
  <si>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</si>
  <si>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</si>
  <si>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</si>
  <si>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</si>
  <si>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</si>
  <si>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</si>
  <si>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</si>
  <si>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</si>
  <si>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</si>
  <si>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</si>
  <si>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</si>
  <si>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</si>
  <si>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</si>
  <si>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</si>
  <si>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</si>
  <si>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</si>
  <si>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</si>
  <si>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</si>
  <si>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</si>
  <si>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</si>
  <si>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</si>
  <si>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</si>
  <si>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</si>
  <si>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</si>
  <si>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</si>
  <si>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</si>
  <si>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</si>
  <si>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</si>
  <si>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</si>
  <si>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</si>
  <si>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</si>
  <si>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</si>
  <si>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</si>
  <si>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</si>
  <si>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</si>
  <si>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</si>
  <si>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</si>
  <si>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</si>
  <si>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</si>
  <si>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</si>
  <si>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</si>
  <si>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</si>
  <si>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</si>
  <si>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</si>
  <si>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</si>
  <si>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</si>
  <si>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</si>
  <si>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</si>
  <si>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</si>
  <si>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</si>
  <si>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</si>
  <si>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</si>
  <si>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</si>
  <si>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</si>
  <si>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</si>
  <si>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</si>
  <si>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</si>
  <si>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</si>
  <si>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</si>
  <si>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</si>
  <si>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</si>
  <si>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</si>
  <si>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</si>
  <si>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</si>
  <si>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</si>
  <si>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</si>
  <si>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</si>
  <si>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</si>
  <si>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</si>
  <si>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</si>
  <si>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</si>
  <si>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</si>
  <si>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</si>
  <si>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</si>
  <si>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</si>
  <si>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</si>
  <si>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</si>
  <si>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</si>
  <si>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</si>
  <si>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</si>
  <si>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</si>
  <si>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</si>
  <si>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</si>
  <si>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</si>
  <si>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</si>
  <si>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</si>
  <si>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</si>
  <si>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</si>
  <si>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</si>
  <si>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</si>
  <si>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</si>
  <si>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</si>
  <si>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</si>
  <si>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</si>
  <si>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</si>
  <si>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</si>
  <si>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</si>
  <si>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</si>
  <si>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</si>
  <si>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</si>
  <si>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</si>
  <si>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</si>
  <si>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</si>
  <si>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</si>
  <si>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</si>
  <si>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</si>
  <si>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</si>
  <si>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</si>
  <si>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</si>
  <si>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</si>
  <si>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</si>
  <si>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</si>
  <si>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</si>
  <si>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</si>
  <si>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</si>
  <si>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</si>
  <si>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</si>
  <si>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</si>
  <si>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</si>
  <si>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</si>
  <si>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</si>
  <si>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</si>
  <si>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</si>
  <si>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</si>
  <si>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</si>
  <si>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</si>
  <si>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</si>
  <si>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</si>
  <si>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</si>
  <si>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</si>
  <si>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</si>
  <si>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</si>
  <si>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</si>
  <si>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</si>
  <si>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</si>
  <si>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</si>
  <si>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</si>
  <si>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</si>
  <si>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</si>
  <si>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</si>
  <si>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</si>
  <si>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</si>
  <si>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</si>
  <si>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</si>
  <si>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</si>
  <si>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</si>
  <si>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</si>
  <si>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</si>
  <si>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</si>
  <si>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</si>
  <si>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</si>
  <si>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</si>
  <si>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</si>
  <si>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</si>
  <si>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</si>
  <si>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</si>
  <si>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</si>
  <si>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</si>
  <si>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</si>
  <si>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</si>
  <si>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</si>
  <si>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</si>
  <si>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</si>
  <si>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</si>
  <si>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</si>
  <si>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</si>
  <si>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</si>
  <si>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</si>
  <si>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</si>
  <si>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</si>
  <si>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</si>
  <si>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</si>
  <si>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</si>
  <si>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</si>
  <si>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</si>
  <si>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</si>
  <si>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</si>
  <si>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</si>
  <si>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</si>
  <si>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</si>
  <si>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</si>
  <si>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</si>
  <si>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</si>
  <si>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</si>
  <si>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</si>
  <si>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</si>
  <si>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</si>
  <si>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</si>
  <si>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</si>
  <si>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</si>
  <si>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</si>
  <si>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</si>
  <si>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</si>
  <si>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</si>
  <si>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</si>
  <si>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</si>
  <si>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</si>
  <si>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</si>
  <si>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</si>
  <si>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</si>
  <si>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</si>
  <si>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</si>
  <si>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</si>
  <si>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</si>
  <si>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</si>
  <si>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</si>
  <si>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</si>
  <si>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</si>
  <si>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</si>
  <si>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</si>
  <si>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</si>
  <si>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</si>
  <si>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</si>
  <si>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</si>
  <si>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</si>
  <si>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</si>
  <si>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</si>
  <si>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</si>
  <si>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</si>
  <si>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</si>
  <si>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</si>
  <si>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</si>
  <si>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</si>
  <si>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</si>
  <si>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</si>
  <si>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</si>
  <si>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</si>
  <si>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</si>
  <si>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</si>
  <si>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</si>
  <si>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</si>
  <si>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</si>
  <si>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</si>
  <si>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</si>
  <si>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</si>
  <si>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</si>
  <si>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</si>
  <si>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</si>
  <si>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</si>
  <si>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</si>
  <si>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</si>
  <si>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</si>
  <si>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</si>
  <si>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</si>
  <si>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</si>
  <si>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</si>
  <si>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</si>
  <si>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</si>
  <si>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</si>
  <si>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</si>
  <si>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</si>
  <si>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</si>
  <si>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</si>
  <si>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</si>
  <si>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</si>
  <si>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</si>
  <si>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</si>
  <si>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</si>
  <si>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</si>
  <si>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</si>
  <si>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</si>
  <si>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</si>
  <si>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</si>
  <si>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</si>
  <si>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</si>
  <si>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</si>
  <si>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</si>
  <si>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</si>
  <si>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</si>
  <si>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</si>
  <si>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</si>
  <si>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</si>
  <si>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</si>
  <si>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</si>
  <si>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</si>
  <si>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</si>
  <si>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</si>
  <si>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</si>
  <si>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</si>
  <si>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</si>
  <si>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</si>
  <si>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</si>
  <si>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</si>
  <si>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</si>
  <si>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</si>
  <si>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</si>
  <si>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</si>
  <si>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</si>
  <si>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</si>
  <si>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</si>
  <si>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</si>
  <si>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</si>
  <si>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</si>
  <si>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</si>
  <si>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</si>
  <si>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</si>
  <si>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</si>
  <si>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</si>
  <si>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</si>
  <si>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</si>
  <si>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</si>
  <si>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</si>
  <si>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</si>
  <si>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</si>
  <si>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</si>
  <si>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</si>
  <si>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</si>
  <si>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</si>
  <si>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</si>
  <si>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</si>
  <si>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</si>
  <si>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</si>
  <si>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</si>
  <si>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</si>
  <si>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</si>
  <si>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</si>
  <si>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</si>
  <si>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</si>
  <si>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</si>
  <si>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</si>
  <si>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</si>
  <si>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</si>
  <si>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</si>
  <si>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</si>
  <si>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</si>
  <si>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</si>
  <si>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</si>
  <si>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</si>
  <si>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</si>
  <si>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</si>
  <si>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</si>
  <si>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</si>
  <si>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</si>
  <si>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</si>
  <si>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</si>
  <si>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</si>
  <si>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</si>
  <si>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</si>
  <si>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</si>
  <si>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</si>
  <si>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</si>
  <si>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</si>
  <si>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</si>
  <si>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</si>
  <si>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</si>
  <si>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</si>
  <si>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</si>
  <si>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</si>
  <si>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</si>
  <si>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</si>
  <si>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</si>
  <si>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</si>
  <si>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</si>
  <si>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</si>
  <si>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</si>
  <si>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</si>
  <si>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</si>
  <si>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</si>
  <si>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</si>
  <si>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</si>
  <si>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</si>
  <si>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</si>
  <si>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</si>
  <si>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</si>
  <si>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</si>
  <si>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</si>
  <si>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</si>
  <si>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</si>
  <si>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</si>
  <si>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</si>
  <si>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</si>
  <si>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</si>
  <si>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</si>
  <si>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</si>
  <si>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</si>
  <si>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</si>
  <si>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</si>
  <si>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</si>
  <si>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</si>
  <si>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</si>
  <si>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</si>
  <si>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</si>
  <si>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</si>
  <si>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</si>
  <si>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</si>
  <si>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</si>
  <si>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</si>
  <si>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</si>
  <si>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</si>
  <si>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</si>
  <si>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</si>
  <si>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</si>
  <si>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</si>
  <si>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</si>
  <si>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</si>
  <si>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</si>
  <si>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</si>
  <si>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</si>
  <si>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</si>
  <si>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</si>
  <si>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</si>
  <si>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</si>
  <si>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</si>
  <si>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</si>
  <si>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</si>
  <si>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</si>
  <si>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</si>
  <si>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</si>
  <si>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</si>
  <si>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</si>
  <si>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</si>
  <si>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</si>
  <si>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</si>
  <si>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</si>
  <si>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</si>
  <si>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</si>
  <si>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</si>
  <si>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</si>
  <si>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</si>
  <si>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</si>
  <si>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</si>
  <si>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</si>
  <si>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</si>
  <si>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</si>
  <si>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</si>
  <si>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</si>
  <si>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</si>
  <si>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</si>
  <si>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</si>
  <si>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</si>
  <si>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</si>
  <si>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</si>
  <si>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</si>
  <si>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</si>
  <si>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</si>
  <si>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</si>
  <si>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</si>
  <si>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</si>
  <si>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</si>
  <si>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</si>
  <si>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</si>
  <si>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</si>
  <si>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</si>
  <si>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</si>
  <si>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</si>
  <si>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</si>
  <si>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</si>
  <si>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</si>
  <si>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</si>
  <si>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</si>
  <si>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</si>
  <si>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</si>
  <si>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</si>
  <si>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</si>
  <si>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</si>
  <si>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</si>
  <si>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</si>
  <si>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</si>
  <si>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</si>
  <si>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</si>
  <si>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</si>
  <si>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</si>
  <si>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</si>
  <si>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</si>
  <si>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</si>
  <si>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</si>
  <si>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</si>
  <si>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</si>
  <si>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</si>
  <si>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</si>
  <si>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</si>
  <si>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</si>
  <si>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</si>
  <si>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</si>
  <si>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</si>
  <si>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</si>
  <si>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</si>
  <si>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</si>
  <si>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</si>
  <si>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</si>
  <si>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</si>
  <si>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</si>
  <si>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</si>
  <si>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</si>
  <si>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</si>
  <si>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</si>
  <si>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</si>
  <si>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</si>
  <si>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</si>
  <si>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</si>
  <si>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</si>
  <si>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</si>
  <si>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</si>
  <si>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</si>
  <si>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</si>
  <si>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</si>
  <si>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</si>
  <si>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</si>
  <si>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</si>
  <si>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</si>
  <si>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</si>
  <si>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</si>
  <si>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</si>
  <si>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</si>
  <si>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</si>
  <si>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</si>
  <si>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</si>
  <si>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</si>
  <si>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</si>
  <si>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</si>
  <si>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</si>
  <si>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</si>
  <si>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</si>
  <si>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</si>
  <si>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</si>
  <si>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</si>
  <si>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</si>
  <si>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</si>
  <si>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</si>
  <si>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</si>
  <si>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</si>
  <si>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</si>
  <si>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</si>
  <si>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</si>
  <si>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</si>
  <si>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</si>
  <si>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</si>
  <si>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</si>
  <si>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</si>
  <si>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</si>
  <si>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</si>
  <si>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</si>
  <si>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</si>
  <si>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</si>
  <si>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</si>
  <si>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</si>
  <si>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</si>
  <si>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</si>
  <si>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</si>
  <si>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</si>
  <si>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</si>
  <si>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</si>
  <si>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</si>
  <si>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</si>
  <si>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</si>
  <si>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</si>
  <si>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</si>
  <si>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</si>
  <si>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</si>
  <si>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</si>
  <si>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</si>
  <si>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</si>
  <si>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</si>
  <si>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</si>
  <si>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</si>
  <si>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</si>
  <si>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</si>
  <si>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</si>
  <si>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</si>
  <si>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</si>
  <si>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</si>
  <si>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</si>
  <si>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</si>
  <si>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</si>
  <si>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</si>
  <si>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</si>
  <si>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</si>
  <si>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</si>
  <si>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</si>
  <si>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</si>
  <si>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</si>
  <si>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</si>
  <si>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</si>
  <si>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</si>
  <si>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</si>
  <si>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</si>
  <si>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</si>
  <si>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</si>
  <si>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</si>
  <si>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</si>
  <si>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</si>
  <si>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</si>
  <si>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</si>
  <si>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</si>
  <si>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</si>
  <si>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</si>
  <si>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</si>
  <si>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</si>
  <si>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</si>
  <si>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</si>
  <si>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</si>
  <si>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</si>
  <si>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</si>
  <si>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</si>
  <si>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</si>
  <si>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</si>
  <si>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</si>
  <si>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</si>
  <si>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</si>
  <si>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</si>
  <si>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</si>
  <si>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</si>
  <si>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</si>
  <si>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</si>
  <si>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</si>
  <si>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</si>
  <si>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</si>
  <si>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</si>
  <si>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</si>
  <si>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</si>
  <si>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</si>
  <si>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</si>
  <si>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</si>
  <si>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</si>
  <si>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</si>
  <si>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</si>
  <si>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</si>
  <si>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</si>
  <si>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</si>
  <si>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</si>
  <si>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</si>
  <si>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</si>
  <si>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</si>
  <si>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</si>
  <si>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</si>
  <si>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</si>
  <si>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</si>
  <si>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</si>
  <si>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</si>
  <si>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</si>
  <si>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</si>
  <si>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</si>
  <si>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</si>
  <si>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</si>
  <si>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</si>
  <si>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</si>
  <si>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</si>
  <si>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</si>
  <si>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</si>
  <si>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</si>
  <si>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</si>
  <si>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</si>
  <si>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</si>
  <si>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</si>
  <si>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</si>
  <si>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</si>
  <si>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</si>
  <si>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</si>
  <si>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</si>
  <si>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</si>
  <si>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</si>
  <si>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</si>
  <si>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</si>
  <si>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</si>
  <si>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</si>
  <si>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</si>
  <si>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</si>
  <si>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</si>
  <si>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</si>
  <si>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</si>
  <si>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</si>
  <si>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</si>
  <si>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</si>
  <si>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</si>
  <si>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</si>
  <si>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</si>
  <si>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</si>
  <si>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</si>
  <si>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</si>
  <si>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</si>
  <si>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</si>
  <si>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</si>
  <si>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</si>
  <si>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</si>
  <si>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</si>
  <si>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</si>
  <si>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</si>
  <si>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</si>
  <si>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</si>
  <si>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</si>
  <si>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</si>
  <si>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</si>
  <si>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</si>
  <si>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</si>
  <si>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</si>
  <si>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</si>
  <si>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</si>
  <si>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</si>
  <si>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</si>
  <si>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</si>
  <si>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</si>
  <si>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</si>
  <si>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</si>
  <si>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</si>
  <si>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</si>
  <si>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</si>
  <si>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</si>
  <si>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</si>
  <si>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</si>
  <si>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</si>
  <si>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</si>
  <si>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</si>
  <si>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</si>
  <si>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</si>
  <si>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</si>
  <si>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</si>
  <si>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</si>
  <si>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</si>
  <si>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</si>
  <si>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</si>
  <si>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</si>
  <si>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</si>
  <si>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</si>
  <si>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</si>
  <si>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</si>
  <si>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</si>
  <si>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</si>
  <si>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</si>
  <si>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</si>
  <si>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</si>
  <si>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</si>
  <si>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</si>
  <si>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</si>
  <si>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</si>
  <si>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</si>
  <si>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</si>
  <si>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</si>
  <si>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</si>
  <si>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</si>
  <si>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</si>
  <si>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</si>
  <si>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</si>
  <si>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</si>
  <si>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</si>
  <si>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</si>
  <si>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</si>
  <si>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</si>
  <si>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</si>
  <si>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</si>
  <si>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</si>
  <si>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</si>
  <si>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</si>
  <si>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</si>
  <si>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</si>
  <si>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</si>
  <si>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</si>
  <si>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</si>
  <si>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</si>
  <si>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</si>
  <si>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</si>
  <si>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</si>
  <si>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</si>
  <si>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</si>
  <si>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</si>
  <si>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</si>
  <si>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</si>
  <si>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</si>
  <si>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</si>
  <si>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</si>
  <si>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</si>
  <si>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</si>
  <si>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</si>
  <si>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</si>
  <si>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</si>
  <si>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</si>
  <si>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</si>
  <si>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</si>
  <si>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</si>
  <si>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</si>
  <si>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</si>
  <si>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</si>
  <si>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</si>
  <si>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</si>
  <si>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</si>
  <si>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</si>
  <si>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</si>
  <si>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</si>
  <si>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</si>
  <si>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</si>
  <si>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</si>
  <si>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</si>
  <si>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</si>
  <si>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</si>
  <si>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</si>
  <si>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</si>
  <si>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</si>
  <si>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</si>
  <si>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</si>
  <si>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</si>
  <si>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</si>
  <si>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</si>
  <si>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</si>
  <si>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</si>
  <si>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</si>
  <si>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</si>
  <si>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</si>
  <si>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</si>
  <si>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</si>
  <si>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</si>
  <si>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</si>
  <si>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</si>
  <si>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</si>
  <si>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</si>
  <si>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</si>
  <si>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</si>
  <si>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</si>
  <si>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</si>
  <si>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</si>
  <si>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</si>
  <si>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</si>
  <si>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</si>
  <si>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</si>
  <si>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</si>
  <si>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</si>
  <si>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</si>
  <si>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</si>
  <si>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</si>
  <si>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</si>
  <si>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</si>
  <si>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</si>
  <si>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</si>
  <si>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</si>
  <si>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</si>
  <si>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</si>
  <si>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</si>
  <si>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</si>
  <si>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</si>
  <si>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</si>
  <si>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</si>
  <si>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</si>
  <si>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</si>
  <si>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</si>
  <si>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</si>
  <si>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</si>
  <si>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</si>
  <si>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</si>
  <si>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</si>
  <si>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</si>
  <si>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</si>
  <si>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</si>
  <si>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</si>
  <si>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</si>
  <si>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</si>
  <si>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</si>
  <si>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</si>
  <si>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</si>
  <si>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</si>
  <si>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</si>
  <si>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</si>
  <si>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</si>
  <si>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</si>
  <si>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</si>
  <si>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</si>
  <si>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</si>
  <si>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</si>
  <si>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</si>
  <si>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</si>
  <si>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</si>
  <si>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</si>
  <si>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</si>
  <si>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</si>
  <si>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</si>
  <si>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</si>
  <si>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</si>
  <si>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</si>
  <si>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</si>
  <si>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</si>
  <si>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</si>
  <si>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</si>
  <si>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</si>
  <si>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</si>
  <si>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</si>
  <si>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</si>
  <si>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</si>
  <si>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</si>
  <si>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</si>
  <si>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</si>
  <si>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</si>
  <si>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</si>
  <si>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</si>
  <si>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</si>
  <si>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</si>
  <si>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</si>
  <si>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</si>
  <si>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</si>
  <si>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</si>
  <si>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</si>
  <si>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</si>
  <si>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</si>
  <si>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</si>
  <si>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</si>
  <si>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</si>
  <si>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</si>
  <si>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</si>
  <si>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</si>
  <si>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</si>
  <si>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</si>
  <si>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</si>
  <si>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</si>
  <si>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</si>
  <si>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</si>
  <si>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</si>
  <si>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</si>
  <si>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</si>
  <si>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</si>
  <si>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</si>
  <si>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</si>
  <si>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</si>
  <si>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</si>
  <si>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</si>
  <si>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</si>
  <si>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</si>
  <si>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</si>
  <si>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</si>
  <si>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</si>
  <si>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</si>
  <si>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</si>
  <si>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</si>
  <si>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</si>
  <si>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</si>
  <si>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</si>
  <si>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</si>
  <si>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</si>
  <si>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</si>
  <si>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</si>
  <si>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</si>
  <si>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</si>
  <si>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</si>
  <si>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</si>
  <si>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</si>
  <si>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</si>
  <si>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</si>
  <si>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</si>
  <si>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</si>
  <si>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</si>
  <si>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</si>
  <si>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</si>
  <si>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</si>
  <si>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</si>
  <si>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</si>
  <si>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</si>
  <si>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</si>
  <si>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</si>
  <si>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</si>
  <si>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</si>
  <si>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</si>
  <si>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</si>
  <si>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</si>
  <si>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</si>
  <si>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</si>
  <si>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</si>
  <si>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</si>
  <si>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</si>
  <si>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</si>
  <si>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</si>
  <si>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</si>
  <si>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</si>
  <si>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</si>
  <si>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</si>
  <si>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</si>
  <si>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</si>
  <si>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</si>
  <si>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</si>
  <si>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</si>
  <si>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</si>
  <si>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</si>
  <si>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</si>
  <si>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</si>
  <si>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</si>
  <si>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</si>
  <si>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</si>
  <si>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</si>
  <si>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</si>
  <si>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</si>
  <si>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</si>
  <si>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</si>
  <si>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</si>
  <si>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</si>
  <si>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</si>
  <si>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</si>
  <si>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</si>
  <si>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</si>
  <si>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</si>
  <si>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</si>
  <si>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</si>
  <si>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</si>
  <si>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</si>
  <si>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</si>
  <si>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</si>
  <si>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</si>
  <si>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</si>
  <si>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</si>
  <si>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</si>
  <si>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</si>
  <si>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</si>
  <si>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</si>
  <si>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</si>
  <si>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</si>
  <si>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</si>
  <si>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</si>
  <si>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</si>
  <si>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</si>
  <si>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</si>
  <si>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</si>
  <si>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</si>
  <si>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</si>
  <si>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</si>
  <si>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</si>
  <si>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</si>
  <si>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</si>
  <si>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</si>
  <si>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</si>
  <si>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</si>
  <si>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</si>
  <si>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</si>
  <si>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</si>
  <si>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</si>
  <si>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</si>
  <si>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</si>
  <si>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</si>
  <si>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</si>
  <si>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</si>
  <si>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</si>
  <si>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</si>
  <si>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</si>
  <si>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</si>
  <si>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</si>
  <si>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</si>
  <si>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</si>
  <si>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</si>
  <si>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</si>
  <si>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</si>
  <si>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</si>
  <si>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</si>
  <si>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</si>
  <si>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</si>
  <si>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</si>
  <si>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</si>
  <si>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</si>
  <si>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</si>
  <si>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</si>
  <si>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</si>
  <si>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</si>
  <si>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</si>
  <si>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</si>
  <si>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</si>
  <si>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</si>
  <si>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</si>
  <si>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</si>
  <si>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</si>
  <si>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</si>
  <si>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</si>
  <si>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</si>
  <si>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</si>
  <si>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</si>
  <si>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</si>
  <si>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</si>
  <si>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</si>
  <si>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</si>
  <si>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</si>
  <si>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</si>
  <si>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</si>
  <si>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</si>
  <si>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</si>
  <si>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</si>
  <si>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</si>
  <si>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</si>
  <si>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</si>
  <si>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</si>
  <si>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</si>
  <si>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</si>
  <si>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</si>
  <si>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</si>
  <si>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</si>
  <si>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</si>
  <si>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</si>
  <si>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</si>
  <si>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</si>
  <si>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</si>
  <si>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</si>
  <si>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</si>
  <si>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</si>
  <si>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</si>
  <si>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</si>
  <si>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</si>
  <si>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</si>
  <si>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</si>
  <si>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</si>
  <si>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</si>
  <si>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</si>
  <si>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</si>
  <si>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</si>
  <si>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</si>
  <si>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</si>
  <si>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</si>
  <si>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</si>
  <si>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</si>
  <si>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</si>
  <si>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</si>
  <si>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</si>
  <si>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</si>
  <si>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</si>
  <si>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</si>
  <si>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</si>
  <si>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</si>
  <si>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</si>
  <si>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</si>
  <si>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</si>
  <si>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</si>
  <si>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</si>
  <si>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</si>
  <si>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</si>
  <si>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</si>
  <si>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</si>
  <si>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</si>
  <si>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</si>
  <si>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</si>
  <si>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</si>
  <si>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</si>
  <si>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</si>
  <si>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</si>
  <si>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</si>
  <si>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</si>
  <si>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</si>
  <si>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</si>
  <si>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</si>
  <si>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</si>
  <si>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</si>
  <si>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</si>
  <si>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</si>
  <si>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</si>
  <si>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</si>
  <si>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</si>
  <si>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</si>
  <si>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</si>
  <si>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</si>
  <si>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</si>
  <si>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</si>
  <si>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</si>
  <si>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</si>
  <si>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</si>
  <si>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</si>
  <si>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</si>
  <si>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</si>
  <si>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</si>
  <si>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</si>
  <si>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</si>
  <si>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</si>
  <si>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</si>
  <si>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</si>
  <si>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</si>
  <si>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</si>
  <si>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</si>
  <si>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</si>
  <si>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</si>
  <si>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</si>
  <si>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</si>
  <si>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</si>
  <si>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</si>
  <si>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</si>
  <si>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</si>
  <si>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</si>
  <si>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</si>
  <si>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</si>
  <si>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</si>
  <si>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</si>
  <si>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</si>
  <si>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</si>
  <si>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</si>
  <si>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</si>
  <si>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</si>
  <si>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</si>
  <si>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</si>
  <si>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</si>
  <si>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</si>
  <si>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</si>
  <si>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</si>
  <si>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</si>
  <si>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</si>
  <si>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</si>
  <si>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</si>
  <si>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</si>
  <si>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</si>
  <si>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</si>
  <si>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</si>
  <si>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</si>
  <si>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</si>
  <si>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</si>
  <si>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</si>
  <si>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</si>
  <si>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</si>
  <si>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</si>
  <si>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</si>
  <si>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</si>
  <si>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</si>
  <si>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</si>
  <si>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</si>
  <si>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</si>
  <si>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</si>
  <si>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</si>
  <si>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</si>
  <si>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</si>
  <si>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</si>
  <si>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</si>
  <si>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</si>
  <si>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</si>
  <si>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</si>
  <si>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</si>
  <si>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</si>
  <si>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</si>
  <si>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</si>
  <si>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</si>
  <si>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</si>
  <si>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</si>
  <si>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</si>
  <si>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</si>
  <si>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</si>
  <si>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</si>
  <si>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</si>
  <si>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</si>
  <si>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</si>
  <si>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</si>
  <si>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</si>
  <si>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</si>
  <si>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</si>
  <si>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</si>
  <si>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</si>
  <si>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</si>
  <si>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</si>
  <si>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</si>
  <si>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</si>
  <si>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</si>
  <si>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</si>
  <si>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</si>
  <si>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</si>
  <si>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</si>
  <si>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</si>
  <si>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</si>
  <si>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</si>
  <si>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</si>
  <si>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</si>
  <si>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</si>
  <si>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</si>
  <si>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</si>
  <si>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</si>
  <si>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</si>
  <si>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</si>
  <si>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</si>
  <si>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</si>
  <si>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</si>
  <si>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</si>
  <si>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</si>
  <si>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</si>
  <si>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</si>
  <si>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</si>
  <si>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</si>
  <si>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</si>
  <si>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</si>
  <si>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</si>
  <si>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</si>
  <si>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</si>
  <si>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</si>
  <si>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</si>
  <si>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</si>
  <si>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</si>
  <si>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</si>
  <si>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</si>
  <si>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</si>
  <si>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</si>
  <si>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</si>
  <si>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</si>
  <si>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</si>
  <si>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</si>
  <si>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</si>
  <si>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</si>
  <si>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</si>
  <si>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</si>
  <si>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</si>
  <si>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</si>
  <si>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</si>
  <si>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</si>
  <si>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</si>
  <si>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</si>
  <si>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</si>
  <si>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</si>
  <si>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</si>
  <si>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</si>
  <si>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</si>
  <si>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</si>
  <si>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</si>
  <si>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</si>
  <si>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</si>
  <si>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</si>
  <si>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</si>
  <si>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</si>
  <si>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</si>
  <si>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</si>
  <si>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</si>
  <si>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</si>
  <si>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</si>
  <si>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</si>
  <si>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</si>
  <si>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</si>
  <si>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</si>
  <si>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</si>
  <si>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</si>
  <si>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</si>
  <si>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</si>
  <si>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</si>
  <si>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</si>
  <si>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</si>
  <si>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</si>
  <si>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</si>
  <si>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</si>
  <si>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</si>
  <si>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</si>
  <si>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</si>
  <si>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</si>
  <si>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</si>
  <si>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</si>
  <si>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</si>
  <si>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</si>
  <si>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</si>
  <si>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</si>
  <si>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</si>
  <si>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</si>
  <si>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</si>
  <si>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</si>
  <si>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</si>
  <si>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</si>
  <si>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</si>
  <si>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</si>
  <si>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</si>
  <si>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</si>
  <si>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</si>
  <si>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</si>
  <si>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</si>
  <si>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</si>
  <si>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</si>
  <si>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</si>
  <si>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</si>
  <si>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</si>
  <si>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</si>
  <si>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</si>
  <si>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</si>
  <si>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</si>
  <si>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</si>
  <si>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</si>
  <si>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</si>
  <si>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</si>
  <si>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</si>
  <si>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</si>
  <si>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</si>
  <si>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</si>
  <si>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</si>
  <si>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</si>
  <si>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</si>
  <si>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</si>
  <si>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</si>
  <si>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</si>
  <si>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</si>
  <si>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</si>
  <si>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</si>
  <si>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</si>
  <si>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</si>
  <si>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</si>
  <si>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</si>
  <si>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</si>
  <si>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</si>
  <si>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</si>
  <si>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</si>
  <si>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</si>
  <si>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</si>
  <si>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</si>
  <si>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</si>
  <si>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</si>
  <si>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</si>
  <si>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</si>
  <si>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</si>
  <si>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</si>
  <si>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</si>
  <si>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</si>
  <si>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</si>
  <si>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</si>
  <si>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</si>
  <si>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</si>
  <si>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</si>
  <si>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</si>
  <si>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</si>
  <si>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</si>
  <si>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</si>
  <si>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</si>
  <si>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</si>
  <si>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</si>
  <si>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</si>
  <si>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</si>
  <si>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</si>
  <si>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</si>
  <si>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</si>
  <si>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</si>
  <si>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</si>
  <si>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</si>
  <si>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</si>
  <si>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</si>
  <si>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</si>
  <si>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</si>
  <si>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</si>
  <si>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</si>
  <si>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</si>
  <si>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</si>
  <si>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</si>
  <si>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</si>
  <si>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</si>
  <si>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</si>
  <si>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</si>
  <si>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</si>
  <si>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</si>
  <si>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</si>
  <si>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</si>
  <si>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</si>
  <si>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</si>
  <si>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</si>
  <si>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</si>
  <si>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</si>
  <si>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</si>
  <si>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</si>
  <si>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</si>
  <si>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</si>
  <si>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</si>
  <si>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</si>
  <si>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</si>
  <si>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</si>
  <si>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</si>
  <si>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</si>
  <si>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</si>
  <si>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</si>
  <si>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</si>
  <si>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</si>
  <si>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</si>
  <si>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</si>
  <si>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</si>
  <si>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</si>
  <si>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</si>
  <si>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</si>
  <si>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</si>
  <si>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</si>
  <si>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</si>
  <si>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</si>
  <si>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</si>
  <si>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</si>
  <si>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</si>
  <si>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</si>
  <si>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</si>
  <si>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</si>
  <si>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</si>
  <si>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</si>
  <si>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</si>
  <si>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</si>
  <si>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</si>
  <si>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</si>
  <si>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</si>
  <si>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</si>
  <si>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</si>
  <si>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</si>
  <si>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</si>
  <si>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</si>
  <si>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</si>
  <si>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</si>
  <si>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</si>
  <si>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</si>
  <si>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</si>
  <si>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</si>
  <si>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</si>
  <si>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</si>
  <si>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</si>
  <si>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</si>
  <si>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</si>
  <si>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</si>
  <si>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</si>
  <si>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</si>
  <si>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</si>
  <si>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</si>
  <si>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</si>
  <si>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</si>
  <si>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</si>
  <si>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</si>
  <si>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</si>
  <si>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</si>
  <si>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</si>
  <si>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</si>
  <si>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</si>
  <si>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</si>
  <si>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</si>
  <si>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</si>
  <si>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</si>
  <si>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</si>
  <si>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</si>
  <si>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</si>
  <si>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</si>
  <si>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</si>
  <si>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</si>
  <si>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</si>
  <si>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</si>
  <si>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</si>
  <si>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</si>
  <si>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</si>
  <si>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</si>
  <si>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</si>
  <si>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</si>
  <si>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</si>
  <si>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</si>
  <si>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</si>
  <si>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</si>
  <si>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</si>
  <si>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</si>
  <si>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</si>
  <si>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</si>
  <si>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</si>
  <si>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</si>
  <si>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</si>
  <si>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</si>
  <si>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</si>
  <si>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</si>
  <si>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</si>
  <si>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</si>
  <si>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</si>
  <si>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</si>
  <si>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</si>
  <si>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</si>
  <si>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</si>
  <si>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</si>
  <si>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</si>
  <si>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</si>
  <si>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</si>
  <si>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</si>
  <si>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</si>
  <si>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</si>
  <si>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</si>
  <si>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</si>
  <si>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</si>
  <si>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</si>
  <si>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</si>
  <si>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</si>
  <si>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</si>
  <si>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</si>
  <si>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</si>
  <si>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</si>
  <si>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</si>
  <si>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</si>
  <si>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</si>
  <si>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</si>
  <si>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</si>
  <si>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</si>
  <si>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</si>
  <si>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</si>
  <si>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</si>
  <si>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</si>
  <si>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</si>
  <si>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</si>
  <si>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</si>
  <si>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</si>
  <si>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</si>
  <si>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</si>
  <si>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</si>
  <si>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</si>
  <si>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</si>
  <si>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</si>
  <si>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</si>
  <si>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</si>
  <si>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</si>
  <si>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</si>
  <si>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</si>
  <si>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</si>
  <si>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</si>
  <si>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</si>
  <si>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</si>
  <si>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</si>
  <si>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</si>
  <si>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</si>
  <si>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</si>
  <si>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</si>
  <si>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</si>
  <si>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</si>
  <si>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</si>
  <si>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</si>
  <si>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</si>
  <si>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</si>
  <si>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</si>
  <si>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</si>
  <si>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</si>
  <si>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</si>
  <si>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</si>
  <si>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</si>
  <si>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</si>
  <si>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</si>
  <si>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</si>
  <si>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</si>
  <si>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</si>
  <si>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</si>
  <si>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</si>
  <si>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</si>
  <si>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</si>
  <si>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</si>
  <si>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</si>
  <si>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</si>
  <si>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</si>
  <si>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</si>
  <si>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</si>
  <si>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</si>
  <si>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</si>
  <si>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</si>
  <si>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</si>
  <si>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</si>
  <si>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</si>
  <si>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</si>
  <si>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</si>
  <si>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</si>
  <si>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</si>
  <si>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</si>
  <si>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</si>
  <si>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</si>
  <si>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</si>
  <si>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</si>
  <si>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</si>
  <si>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</si>
  <si>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</si>
  <si>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</si>
  <si>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</si>
  <si>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</si>
  <si>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</si>
  <si>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</si>
  <si>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</si>
  <si>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</si>
  <si>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</si>
  <si>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</si>
  <si>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</si>
  <si>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</si>
  <si>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</si>
  <si>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</si>
  <si>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</si>
  <si>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</si>
  <si>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</si>
  <si>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</si>
  <si>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</si>
  <si>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</si>
  <si>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</si>
  <si>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</si>
  <si>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</si>
  <si>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</si>
  <si>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</si>
  <si>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</si>
  <si>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</si>
  <si>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</si>
  <si>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</si>
  <si>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</si>
  <si>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</si>
  <si>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</si>
  <si>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</si>
  <si>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</si>
  <si>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</si>
  <si>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</si>
  <si>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</si>
  <si>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</si>
  <si>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</si>
  <si>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</si>
  <si>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</si>
  <si>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</si>
  <si>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</si>
  <si>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</si>
  <si>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</si>
  <si>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</si>
  <si>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</si>
  <si>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</si>
  <si>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</si>
  <si>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</si>
  <si>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</si>
  <si>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</si>
  <si>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</si>
  <si>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</si>
  <si>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</si>
  <si>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</si>
  <si>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</si>
  <si>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</si>
  <si>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</si>
  <si>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</si>
  <si>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</si>
  <si>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</si>
  <si>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</si>
  <si>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</si>
  <si>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</si>
  <si>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</si>
  <si>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</si>
  <si>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</si>
  <si>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</si>
  <si>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</si>
  <si>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</si>
  <si>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</si>
  <si>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</si>
  <si>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</si>
  <si>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</si>
  <si>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</si>
  <si>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</si>
  <si>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</si>
  <si>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</si>
  <si>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</si>
  <si>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</si>
  <si>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</si>
  <si>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</si>
  <si>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</si>
  <si>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</si>
  <si>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</si>
  <si>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</si>
  <si>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</si>
  <si>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</si>
  <si>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</si>
  <si>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</si>
  <si>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</si>
  <si>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</si>
  <si>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</si>
  <si>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</si>
  <si>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</si>
  <si>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</si>
  <si>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</si>
  <si>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</si>
  <si>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</si>
  <si>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</si>
  <si>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</si>
  <si>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</si>
  <si>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</si>
  <si>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</si>
  <si>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</si>
  <si>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</si>
  <si>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</si>
  <si>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</si>
  <si>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</si>
  <si>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</si>
  <si>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</si>
  <si>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</si>
  <si>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</si>
  <si>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</si>
  <si>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</si>
  <si>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</si>
  <si>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</si>
  <si>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</si>
  <si>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</si>
  <si>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</si>
  <si>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</si>
  <si>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</si>
  <si>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</si>
  <si>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</si>
  <si>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</si>
  <si>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</si>
  <si>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</si>
  <si>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</si>
  <si>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</si>
  <si>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</si>
  <si>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</si>
  <si>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</si>
  <si>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</si>
  <si>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</si>
  <si>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</si>
  <si>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</si>
  <si>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</si>
  <si>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</si>
  <si>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</si>
  <si>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</si>
  <si>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</si>
  <si>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</si>
  <si>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</si>
  <si>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</si>
  <si>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</si>
  <si>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</si>
  <si>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</si>
  <si>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</si>
  <si>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</si>
  <si>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</si>
  <si>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</si>
  <si>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</si>
  <si>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</si>
  <si>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</si>
  <si>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</si>
  <si>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</si>
  <si>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</si>
  <si>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</si>
  <si>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</si>
  <si>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</si>
  <si>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</si>
  <si>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</si>
  <si>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</si>
  <si>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</si>
  <si>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</si>
  <si>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</si>
  <si>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</si>
  <si>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</si>
  <si>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</si>
  <si>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</si>
  <si>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</si>
  <si>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</si>
  <si>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</si>
  <si>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</si>
  <si>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</si>
  <si>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</si>
  <si>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</si>
  <si>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</si>
  <si>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</si>
  <si>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</si>
  <si>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</si>
  <si>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</si>
  <si>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</si>
  <si>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</si>
  <si>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</si>
  <si>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</si>
  <si>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</si>
  <si>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</si>
  <si>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</si>
  <si>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</si>
  <si>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</si>
  <si>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</si>
  <si>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</si>
  <si>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</si>
  <si>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</si>
  <si>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</si>
  <si>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</si>
  <si>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</si>
  <si>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</si>
  <si>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</si>
  <si>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</si>
  <si>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</si>
  <si>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</si>
  <si>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</si>
  <si>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</si>
  <si>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</si>
  <si>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</si>
  <si>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</si>
  <si>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</si>
  <si>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</si>
  <si>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</si>
  <si>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</si>
  <si>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</si>
  <si>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</si>
  <si>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</si>
  <si>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</si>
  <si>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</si>
  <si>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</si>
  <si>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</si>
  <si>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</si>
  <si>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</si>
  <si>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</si>
  <si>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</si>
  <si>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</si>
  <si>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</si>
  <si>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</si>
  <si>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</si>
  <si>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</si>
  <si>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</si>
  <si>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</si>
  <si>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</si>
  <si>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</si>
  <si>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</si>
  <si>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</si>
  <si>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</si>
  <si>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</si>
  <si>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</si>
  <si>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</si>
  <si>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</si>
  <si>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</si>
  <si>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</si>
  <si>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</si>
  <si>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</si>
  <si>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</si>
  <si>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</si>
  <si>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</si>
  <si>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</si>
  <si>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</si>
  <si>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</si>
  <si>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</si>
  <si>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</si>
  <si>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</si>
  <si>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</si>
  <si>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</si>
  <si>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</si>
  <si>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</si>
  <si>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</si>
  <si>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</si>
  <si>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</si>
  <si>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</si>
  <si>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</si>
  <si>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</si>
  <si>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</si>
  <si>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</si>
  <si>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</si>
  <si>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</si>
  <si>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</si>
  <si>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</si>
  <si>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</si>
  <si>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</si>
  <si>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</si>
  <si>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</si>
  <si>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</si>
  <si>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</si>
  <si>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</si>
  <si>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</si>
  <si>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</si>
  <si>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</si>
  <si>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</si>
  <si>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</si>
  <si>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</si>
  <si>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</si>
  <si>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</si>
  <si>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</si>
  <si>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</si>
  <si>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</si>
  <si>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</si>
  <si>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</si>
  <si>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</si>
  <si>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</si>
  <si>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</si>
  <si>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</si>
  <si>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</si>
  <si>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</si>
  <si>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</si>
  <si>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</si>
  <si>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</si>
  <si>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</si>
  <si>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</si>
  <si>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</si>
  <si>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</si>
  <si>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</si>
  <si>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</si>
  <si>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</si>
  <si>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</si>
  <si>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</si>
  <si>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</si>
  <si>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</si>
  <si>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</si>
  <si>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</si>
  <si>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</si>
  <si>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</si>
  <si>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</si>
  <si>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</si>
  <si>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</si>
  <si>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</si>
  <si>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</si>
  <si>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</si>
  <si>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</si>
  <si>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</si>
  <si>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</si>
  <si>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</si>
  <si>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</si>
  <si>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</si>
  <si>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</si>
  <si>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</si>
  <si>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</si>
  <si>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</si>
  <si>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</si>
  <si>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</si>
  <si>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</si>
  <si>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</si>
  <si>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</si>
  <si>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</si>
  <si>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</si>
  <si>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</si>
  <si>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</si>
  <si>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</si>
  <si>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</si>
  <si>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</si>
  <si>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</si>
  <si>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</si>
  <si>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</si>
  <si>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</si>
  <si>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</si>
  <si>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</si>
  <si>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</si>
  <si>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</si>
  <si>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</si>
  <si>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</si>
  <si>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</si>
  <si>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</si>
  <si>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</si>
  <si>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</si>
  <si>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</si>
  <si>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</si>
  <si>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</si>
  <si>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</si>
  <si>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</si>
  <si>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</si>
  <si>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</si>
  <si>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</si>
  <si>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</si>
  <si>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</si>
  <si>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</si>
  <si>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</si>
  <si>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</si>
  <si>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</si>
  <si>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</si>
  <si>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</si>
  <si>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</si>
  <si>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</si>
  <si>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</si>
  <si>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</si>
  <si>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</si>
  <si>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</si>
  <si>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</si>
  <si>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</si>
  <si>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</si>
  <si>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</si>
  <si>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</si>
  <si>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</si>
  <si>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</si>
  <si>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</si>
  <si>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</si>
  <si>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</si>
  <si>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</si>
  <si>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</si>
  <si>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</si>
  <si>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</si>
  <si>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</si>
  <si>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</si>
  <si>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</si>
  <si>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</si>
  <si>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</si>
  <si>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</si>
  <si>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</si>
  <si>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</si>
  <si>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</si>
  <si>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</si>
  <si>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</si>
  <si>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</si>
  <si>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</si>
  <si>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</si>
  <si>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</si>
  <si>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</si>
  <si>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</si>
  <si>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</si>
  <si>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</si>
  <si>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</si>
  <si>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</si>
  <si>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</si>
  <si>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</si>
  <si>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</si>
  <si>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</si>
  <si>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</si>
  <si>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</si>
  <si>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</si>
  <si>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</si>
  <si>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</si>
  <si>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</si>
  <si>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</si>
  <si>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</si>
  <si>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</si>
  <si>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</si>
  <si>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</si>
  <si>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</si>
  <si>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</si>
  <si>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</si>
  <si>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</si>
  <si>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</si>
  <si>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</si>
  <si>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</si>
  <si>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</si>
  <si>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</si>
  <si>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</si>
  <si>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</si>
  <si>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</si>
  <si>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</si>
  <si>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</si>
  <si>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</si>
  <si>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</si>
  <si>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</si>
  <si>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</si>
  <si>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</si>
  <si>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</si>
  <si>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</si>
  <si>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</si>
  <si>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</si>
  <si>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</si>
  <si>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</si>
  <si>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</si>
  <si>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</si>
  <si>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</si>
  <si>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</si>
  <si>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</si>
  <si>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</si>
  <si>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</si>
  <si>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</si>
  <si>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</si>
  <si>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</si>
  <si>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</si>
  <si>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</si>
  <si>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</si>
  <si>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</si>
  <si>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</si>
  <si>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</si>
  <si>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</si>
  <si>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</si>
  <si>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</si>
  <si>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</si>
  <si>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</si>
  <si>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</si>
  <si>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</si>
  <si>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</si>
  <si>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</si>
  <si>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</si>
  <si>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</si>
  <si>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</si>
  <si>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</si>
  <si>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</si>
  <si>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</si>
  <si>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</si>
  <si>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</si>
  <si>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</si>
  <si>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</si>
  <si>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</si>
  <si>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</si>
  <si>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</si>
  <si>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</si>
  <si>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</si>
  <si>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</si>
  <si>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</si>
  <si>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</si>
  <si>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</si>
  <si>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</si>
  <si>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</si>
  <si>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</si>
  <si>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</si>
  <si>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</si>
  <si>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</si>
  <si>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</si>
  <si>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</si>
  <si>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</si>
  <si>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</si>
  <si>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</si>
  <si>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</si>
  <si>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</si>
  <si>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</si>
  <si>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</si>
  <si>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</si>
  <si>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</si>
  <si>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</si>
  <si>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</si>
  <si>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</si>
  <si>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</si>
  <si>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</si>
  <si>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</si>
  <si>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</si>
  <si>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</si>
  <si>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</si>
  <si>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</si>
  <si>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</si>
  <si>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</si>
  <si>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</si>
  <si>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</si>
  <si>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</si>
  <si>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</si>
  <si>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Start Date</t>
  </si>
  <si>
    <t>End Date</t>
  </si>
  <si>
    <t>Total No Portals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</si>
  <si>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</si>
  <si>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</si>
  <si>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</si>
  <si>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</si>
  <si>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</si>
  <si>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</si>
  <si>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</si>
  <si>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</si>
  <si>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</si>
  <si>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</si>
  <si>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</si>
  <si>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</si>
  <si>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Ibrahim Adamu</t>
  </si>
  <si>
    <t>Hamza</t>
  </si>
  <si>
    <t>Emmanuel Akintola</t>
  </si>
  <si>
    <t>User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</si>
  <si>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</si>
  <si>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</si>
  <si>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</si>
  <si>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</si>
  <si>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</si>
  <si>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</si>
  <si>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</si>
  <si>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</si>
  <si>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</si>
  <si>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</si>
  <si>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</si>
  <si>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</si>
  <si>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</si>
  <si>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</si>
  <si>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</si>
  <si>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</si>
  <si>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</si>
  <si>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</si>
  <si>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</si>
  <si>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</si>
  <si>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</si>
  <si>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</si>
  <si>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</si>
  <si>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</si>
  <si>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</si>
  <si>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</si>
  <si>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</si>
  <si>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</si>
  <si>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</si>
  <si>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</si>
  <si>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</si>
  <si>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</si>
  <si>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</si>
  <si>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Admin Access</t>
  </si>
  <si>
    <t>Tariff Adjustment</t>
  </si>
  <si>
    <t>Search Tariff</t>
  </si>
  <si>
    <t>Delete Saved Claim</t>
  </si>
  <si>
    <t>View Sent Claim</t>
  </si>
  <si>
    <t>View Analysis Indicators</t>
  </si>
  <si>
    <t>Make Online Claim</t>
  </si>
  <si>
    <t>Delete Saved Documents</t>
  </si>
  <si>
    <t>URL Link</t>
  </si>
  <si>
    <t>UserName</t>
  </si>
  <si>
    <t>https://health.axamansard.com/axamansardProviderlogin/Index.aspx</t>
  </si>
  <si>
    <t>Almadina</t>
  </si>
  <si>
    <t>Nhisdesk@1234</t>
  </si>
  <si>
    <t>http://41.76.158.230/anchorhmolive/Index.aspx</t>
  </si>
  <si>
    <t>Hospital@1</t>
  </si>
  <si>
    <t>https://provider.reliancehmo.com/login#</t>
  </si>
  <si>
    <t>nhisdesk.almadinacliniczaria@gmail.com</t>
  </si>
  <si>
    <t>nhisdesk1234</t>
  </si>
  <si>
    <t>https://medicss-cil.com/Login.aspx</t>
  </si>
  <si>
    <t>CEL/00847</t>
  </si>
  <si>
    <t>u6MWRn7z</t>
  </si>
  <si>
    <t>https://online.libertyhealth.net/account/login</t>
  </si>
  <si>
    <t>65510NG</t>
  </si>
  <si>
    <t>Amahsp200#</t>
  </si>
  <si>
    <t>https://online.hygeiahmo.com/hyprovider/login</t>
  </si>
  <si>
    <t>4291</t>
  </si>
  <si>
    <t>111111z</t>
  </si>
  <si>
    <t>https://medicloud.redcarehmo.com/portal/main/index</t>
  </si>
  <si>
    <t>1021</t>
  </si>
  <si>
    <t>8051774897</t>
  </si>
  <si>
    <t>https://claims.curacel.co/#/login</t>
  </si>
  <si>
    <t>almadinacliniczaria@gmail.com</t>
  </si>
  <si>
    <t>almadina071</t>
  </si>
  <si>
    <t>http://apps.metrohealthhmo.com/portal/main/index</t>
  </si>
  <si>
    <t>756800109</t>
  </si>
  <si>
    <t>Nhisdesk1234</t>
  </si>
  <si>
    <t>https://isupplier.firstbanknigeria.com:4443/OA_HTML/AppsLocalLogin.jsp?langCode=US&amp;_logoutRedirect=y</t>
  </si>
  <si>
    <t>ALMADINACLINICZARIA@GMAIL.COM</t>
  </si>
  <si>
    <t>Almadina@1234</t>
  </si>
  <si>
    <t>https://apps.leadwayhealth.com/provider/</t>
  </si>
  <si>
    <t>http://hpconnect.org/main/index</t>
  </si>
  <si>
    <t>8033911386</t>
  </si>
  <si>
    <t>https://prohealth.ngrok.io/portal/main/index</t>
  </si>
  <si>
    <t>1036</t>
  </si>
  <si>
    <t>https://ijele.novohealthafrica.org</t>
  </si>
  <si>
    <t>NHA-8236</t>
  </si>
  <si>
    <t>nhis1234</t>
  </si>
  <si>
    <t>https://provider-oceanichealth.com/</t>
  </si>
  <si>
    <t>jZGJELFtfxFsii7</t>
  </si>
  <si>
    <t>http://uhi.com.ng/</t>
  </si>
  <si>
    <t>almadinacliniczaria</t>
  </si>
  <si>
    <t>Notes (Dashboard)</t>
  </si>
  <si>
    <t>Current User (Display Name):</t>
  </si>
  <si>
    <t>Current User (Full Name):</t>
  </si>
  <si>
    <t>Administrator</t>
  </si>
  <si>
    <t>Edith@gmail.com</t>
  </si>
  <si>
    <t>Ibrahim@gmail.com</t>
  </si>
  <si>
    <t>Edith</t>
  </si>
  <si>
    <t>Ibrahim</t>
  </si>
  <si>
    <t>edith1234</t>
  </si>
  <si>
    <t>Emmy</t>
  </si>
  <si>
    <t>Emmy@gmail.com</t>
  </si>
  <si>
    <t>0000</t>
  </si>
  <si>
    <t>Hamza Yusuf</t>
  </si>
  <si>
    <t>Hamza@gmail.com</t>
  </si>
  <si>
    <t>Last seen by Current User</t>
  </si>
  <si>
    <t>Fri-01-22 11:19:01</t>
  </si>
  <si>
    <t>For portal</t>
  </si>
  <si>
    <t>For Report Indicators</t>
  </si>
  <si>
    <t>PendingDatabase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</si>
  <si>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</si>
  <si>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</si>
  <si>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</si>
  <si>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</si>
  <si>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</si>
  <si>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</si>
  <si>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</si>
  <si>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</si>
  <si>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</si>
  <si>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</si>
  <si>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Test2</t>
  </si>
  <si>
    <t>15-12-21 10:12:43</t>
  </si>
  <si>
    <t>Test3</t>
  </si>
  <si>
    <t>Test4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</si>
  <si>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</si>
  <si>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</si>
  <si>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</si>
  <si>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</si>
  <si>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</si>
  <si>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</si>
  <si>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</si>
  <si>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</si>
  <si>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</si>
  <si>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</si>
  <si>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</si>
  <si>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</si>
  <si>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</si>
  <si>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</si>
  <si>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</si>
  <si>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</si>
  <si>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</si>
  <si>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</si>
  <si>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</si>
  <si>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</si>
  <si>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</si>
  <si>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</si>
  <si>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</si>
  <si>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</si>
  <si>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</si>
  <si>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Wed-01-22 14:30:08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</si>
  <si>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</si>
  <si>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</si>
  <si>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</si>
  <si>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</si>
  <si>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</si>
  <si>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</si>
  <si>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</si>
  <si>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</si>
  <si>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</si>
  <si>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</si>
  <si>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</si>
  <si>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</si>
  <si>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</si>
  <si>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</si>
  <si>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</si>
  <si>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</si>
  <si>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</si>
  <si>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</si>
  <si>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</si>
  <si>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32 Years old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</si>
  <si>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</si>
  <si>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</si>
  <si>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</si>
  <si>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</si>
  <si>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</si>
  <si>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</si>
  <si>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</si>
  <si>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</si>
  <si>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</si>
  <si>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</si>
  <si>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</si>
  <si>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</si>
  <si>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</si>
  <si>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</si>
  <si>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</si>
  <si>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HMO 003</t>
  </si>
  <si>
    <t>HMO 004</t>
  </si>
  <si>
    <t>Israel Josiah</t>
  </si>
  <si>
    <t>HMO 065</t>
  </si>
  <si>
    <t>14-01-22 10:16:33</t>
  </si>
  <si>
    <t>4444</t>
  </si>
  <si>
    <t>IsraelVow</t>
  </si>
  <si>
    <t>Israeljvow@gmail.com</t>
  </si>
  <si>
    <t>casper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</si>
</sst>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₦-469]\ #,##0"/>
    <numFmt numFmtId="165" formatCode="[$?-470]#,##0"/>
    <numFmt numFmtId="166" formatCode="[$₦-467]\ #,##0"/>
    <numFmt numFmtId="167" formatCode="[$₦-470]#,##0"/>
    <numFmt numFmtId="168" formatCode="[$₦-467]\ #,##0.00"/>
    <numFmt numFmtId="169" formatCode="[$-F800]dddd\,\ mmmm\ dd\,\ yyyy"/>
    <numFmt numFmtId="170" formatCode="dddd/mmmm/yyyy\ hh:mm\ AM/PM"/>
  </numFmts>
  <fonts count="1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83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7" fillId="0" borderId="0" xfId="2"/>
    <xf numFmtId="0" fontId="10" fillId="0" borderId="0" xfId="0" applyFont="1"/>
    <xf numFmtId="169" fontId="11" fillId="0" borderId="0" xfId="0" applyNumberFormat="1" applyFont="1"/>
    <xf numFmtId="0" fontId="10" fillId="5" borderId="16" xfId="0" applyFont="1" applyFill="1" applyBorder="1"/>
    <xf numFmtId="0" fontId="10" fillId="5" borderId="17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 applyBorder="1"/>
    <xf numFmtId="0" fontId="0" fillId="0" borderId="0" xfId="0" applyFill="1"/>
    <xf numFmtId="0" fontId="4" fillId="8" borderId="0" xfId="0" applyFont="1" applyFill="1"/>
    <xf numFmtId="170" fontId="0" fillId="0" borderId="0" xfId="0" applyNumberFormat="1"/>
    <xf numFmtId="0" fontId="13" fillId="9" borderId="0" xfId="0" applyFont="1" applyFill="1"/>
    <xf numFmtId="14" fontId="13" fillId="9" borderId="0" xfId="0" applyNumberFormat="1" applyFont="1" applyFill="1"/>
    <xf numFmtId="0" fontId="14" fillId="10" borderId="26" xfId="0" applyFont="1" applyFill="1" applyBorder="1"/>
    <xf numFmtId="0" fontId="14" fillId="10" borderId="27" xfId="0" applyFont="1" applyFill="1" applyBorder="1"/>
    <xf numFmtId="168" fontId="13" fillId="9" borderId="0" xfId="0" applyNumberFormat="1" applyFont="1" applyFill="1"/>
    <xf numFmtId="166" fontId="13" fillId="9" borderId="0" xfId="0" applyNumberFormat="1" applyFont="1" applyFill="1"/>
    <xf numFmtId="0" fontId="13" fillId="11" borderId="26" xfId="0" applyFont="1" applyFill="1" applyBorder="1"/>
    <xf numFmtId="0" fontId="13" fillId="11" borderId="27" xfId="0" applyFont="1" applyFill="1" applyBorder="1"/>
    <xf numFmtId="15" fontId="13" fillId="9" borderId="0" xfId="0" applyNumberFormat="1" applyFont="1" applyFill="1"/>
    <xf numFmtId="0" fontId="13" fillId="9" borderId="27" xfId="0" applyFont="1" applyFill="1" applyBorder="1"/>
    <xf numFmtId="0" fontId="13" fillId="9" borderId="0" xfId="0" applyFont="1" applyFill="1" applyAlignment="1">
      <alignment horizontal="left"/>
    </xf>
    <xf numFmtId="167" fontId="13" fillId="9" borderId="0" xfId="0" applyNumberFormat="1" applyFont="1" applyFill="1"/>
    <xf numFmtId="0" fontId="13" fillId="9" borderId="25" xfId="0" applyFont="1" applyFill="1" applyBorder="1"/>
    <xf numFmtId="0" fontId="12" fillId="5" borderId="17" xfId="0" applyFont="1" applyFill="1" applyBorder="1" applyAlignment="1">
      <alignment horizontal="center"/>
    </xf>
    <xf numFmtId="167" fontId="9" fillId="5" borderId="17" xfId="0" applyNumberFormat="1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14" fontId="10" fillId="0" borderId="14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167" fontId="10" fillId="0" borderId="21" xfId="0" applyNumberFormat="1" applyFont="1" applyBorder="1" applyAlignment="1">
      <alignment horizontal="center"/>
    </xf>
    <xf numFmtId="167" fontId="10" fillId="0" borderId="24" xfId="0" applyNumberFormat="1" applyFont="1" applyBorder="1" applyAlignment="1">
      <alignment horizontal="center"/>
    </xf>
    <xf numFmtId="167" fontId="10" fillId="0" borderId="14" xfId="0" applyNumberFormat="1" applyFont="1" applyBorder="1" applyAlignment="1">
      <alignment horizontal="center"/>
    </xf>
    <xf numFmtId="167" fontId="10" fillId="0" borderId="23" xfId="0" applyNumberFormat="1" applyFont="1" applyBorder="1" applyAlignment="1">
      <alignment horizontal="center"/>
    </xf>
    <xf numFmtId="14" fontId="10" fillId="0" borderId="19" xfId="0" applyNumberFormat="1" applyFont="1" applyBorder="1" applyAlignment="1">
      <alignment horizont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14" fontId="10" fillId="0" borderId="15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7" fontId="10" fillId="0" borderId="20" xfId="0" applyNumberFormat="1" applyFont="1" applyBorder="1" applyAlignment="1">
      <alignment horizontal="center"/>
    </xf>
    <xf numFmtId="167" fontId="10" fillId="0" borderId="22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A802B5D2-6577-4309-A173-DCCE0C974821}"/>
  </cellStyles>
  <dxfs count="38"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ill>
        <patternFill>
          <bgColor theme="4" tint="-0.24997711111789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772480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42857142853"/>
          <c:y val="5.659536541889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1898980309423356"/>
                  <c:y val="0.272745840760546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253164556962024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3295446554149085"/>
                  <c:y val="-7.45833333333334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86040787623064"/>
                      <c:h val="0.309059714795008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14843002812939518"/>
                  <c:y val="-0.1417156862745098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3"/>
              <c:layout>
                <c:manualLayout>
                  <c:x val="0.11407594936708861"/>
                  <c:y val="0.2555941770647652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78-4DA2-B158-BF2BE430FF75}"/>
                </c:ext>
              </c:extLst>
            </c:dLbl>
            <c:dLbl>
              <c:idx val="4"/>
              <c:layout>
                <c:manualLayout>
                  <c:x val="7.2524261603375523E-2"/>
                  <c:y val="0.1895476827094473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Emmanuel Akintola</c:v>
                </c:pt>
                <c:pt idx="1">
                  <c:v>Edith Samuel</c:v>
                </c:pt>
                <c:pt idx="2">
                  <c:v>Hamza Yusuf</c:v>
                </c:pt>
                <c:pt idx="3">
                  <c:v>Ibrahim Adamu</c:v>
                </c:pt>
                <c:pt idx="4">
                  <c:v>Israel Josiah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13</c:v>
                </c:pt>
                <c:pt idx="1">
                  <c:v>12</c:v>
                </c:pt>
                <c:pt idx="2">
                  <c:v>12</c:v>
                </c:pt>
                <c:pt idx="3">
                  <c:v>9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[NCMS022.xlsm]DateChartSupport!Pt_Top10HMos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DateChartSupport!$Z$4:$Z$14</c:f>
              <c:strCache>
                <c:ptCount val="10"/>
                <c:pt idx="0">
                  <c:v>HEALTHCARE INTERNATIONAL LIMITED (PRIVATE)</c:v>
                </c:pt>
                <c:pt idx="1">
                  <c:v>DEFENCE HEALTH MAINTENANCE LTD (PUBLIC)</c:v>
                </c:pt>
                <c:pt idx="2">
                  <c:v>CLEARLINE INTERNATIONAL LIMITED (PRIVATE)</c:v>
                </c:pt>
                <c:pt idx="3">
                  <c:v>RELIANCE HMO (PRIVATE)</c:v>
                </c:pt>
                <c:pt idx="4">
                  <c:v>GNI HMO (PRIVATE)</c:v>
                </c:pt>
                <c:pt idx="5">
                  <c:v>LIBERTY BLUE (THT) (PRIVATE)</c:v>
                </c:pt>
                <c:pt idx="6">
                  <c:v>ASHMED INTEGRATED (PUBLIC)</c:v>
                </c:pt>
                <c:pt idx="7">
                  <c:v>TOTAL HEALTH TRUST LIMITED (PRIVATE)</c:v>
                </c:pt>
                <c:pt idx="8">
                  <c:v>HEALTH PARTNERS LIMITED (PRIVATE)</c:v>
                </c:pt>
                <c:pt idx="9">
                  <c:v>MEDICAL PARTNERS (PRIVATE)</c:v>
                </c:pt>
              </c:strCache>
            </c:strRef>
          </c:cat>
          <c:val>
            <c:numRef>
              <c:f>DateChartSupport!$AA$4:$AA$14</c:f>
              <c:numCache>
                <c:formatCode>[$₦-470]#,##0</c:formatCode>
                <c:ptCount val="10"/>
                <c:pt idx="0">
                  <c:v>545453</c:v>
                </c:pt>
                <c:pt idx="1">
                  <c:v>156750</c:v>
                </c:pt>
                <c:pt idx="2">
                  <c:v>150000</c:v>
                </c:pt>
                <c:pt idx="3">
                  <c:v>120000</c:v>
                </c:pt>
                <c:pt idx="4">
                  <c:v>92500</c:v>
                </c:pt>
                <c:pt idx="5">
                  <c:v>76500</c:v>
                </c:pt>
                <c:pt idx="6">
                  <c:v>62150</c:v>
                </c:pt>
                <c:pt idx="7">
                  <c:v>45000</c:v>
                </c:pt>
                <c:pt idx="8">
                  <c:v>32000</c:v>
                </c:pt>
                <c:pt idx="9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[NCMS022.xlsm]DateChartSupport!Pt_Top10Hmo'sPortal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DateChartSupport!$AC$4:$AC$8</c:f>
              <c:strCache>
                <c:ptCount val="4"/>
                <c:pt idx="0">
                  <c:v>HEALTHCARE INTERNATIONAL LIMITED (PRIVATE)</c:v>
                </c:pt>
                <c:pt idx="1">
                  <c:v>CLEARLINE INTERNATIONAL LIMITED (PRIVATE)</c:v>
                </c:pt>
                <c:pt idx="2">
                  <c:v>RELIANCE HMO (PRIVATE)</c:v>
                </c:pt>
                <c:pt idx="3">
                  <c:v>REDCARE HEALTH SERVICES LIMITED (PRIVATE)</c:v>
                </c:pt>
              </c:strCache>
            </c:strRef>
          </c:cat>
          <c:val>
            <c:numRef>
              <c:f>DateChartSupport!$AD$4:$AD$8</c:f>
              <c:numCache>
                <c:formatCode>[$₦-470]#,##0</c:formatCode>
                <c:ptCount val="4"/>
                <c:pt idx="0">
                  <c:v>545453</c:v>
                </c:pt>
                <c:pt idx="1">
                  <c:v>150000</c:v>
                </c:pt>
                <c:pt idx="2">
                  <c:v>120000</c:v>
                </c:pt>
                <c:pt idx="3">
                  <c:v>12000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190499</xdr:colOff>
      <xdr:row>0</xdr:row>
      <xdr:rowOff>14289</xdr:rowOff>
    </xdr:from>
    <xdr:to>
      <xdr:col>6</xdr:col>
      <xdr:colOff>596099</xdr:colOff>
      <xdr:row>7</xdr:row>
      <xdr:rowOff>28575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190499</xdr:colOff>
      <xdr:row>7</xdr:row>
      <xdr:rowOff>33338</xdr:rowOff>
    </xdr:from>
    <xdr:to>
      <xdr:col>6</xdr:col>
      <xdr:colOff>596099</xdr:colOff>
      <xdr:row>14</xdr:row>
      <xdr:rowOff>46238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9527</xdr:rowOff>
    </xdr:from>
    <xdr:to>
      <xdr:col>4</xdr:col>
      <xdr:colOff>195262</xdr:colOff>
      <xdr:row>10</xdr:row>
      <xdr:rowOff>76201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10</xdr:row>
      <xdr:rowOff>47625</xdr:rowOff>
    </xdr:from>
    <xdr:to>
      <xdr:col>4</xdr:col>
      <xdr:colOff>196050</xdr:colOff>
      <xdr:row>20</xdr:row>
      <xdr:rowOff>115425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161925</xdr:rowOff>
    </xdr:from>
    <xdr:to>
      <xdr:col>11</xdr:col>
      <xdr:colOff>561975</xdr:colOff>
      <xdr:row>2</xdr:row>
      <xdr:rowOff>66675</xdr:rowOff>
    </xdr:to>
    <xdr:sp macro="" textlink="">
      <xdr:nvSpPr>
        <xdr:cNvPr id="126979" name="lbl_SavePdf" hidden="1">
          <a:extLst>
            <a:ext uri="{63B3BB69-23CF-44E3-9099-C40C66FF867C}">
              <a14:compatExt xmlns:a14="http://schemas.microsoft.com/office/drawing/2010/main" spid="_x0000_s126979"/>
            </a:ext>
            <a:ext uri="{FF2B5EF4-FFF2-40B4-BE49-F238E27FC236}">
              <a16:creationId xmlns:a16="http://schemas.microsoft.com/office/drawing/2014/main" id="{00000000-0008-0000-1300-000003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952500</xdr:colOff>
      <xdr:row>2</xdr:row>
      <xdr:rowOff>142875</xdr:rowOff>
    </xdr:from>
    <xdr:to>
      <xdr:col>11</xdr:col>
      <xdr:colOff>390525</xdr:colOff>
      <xdr:row>4</xdr:row>
      <xdr:rowOff>47625</xdr:rowOff>
    </xdr:to>
    <xdr:sp macro="" textlink="">
      <xdr:nvSpPr>
        <xdr:cNvPr id="126981" name="lbl_Print" hidden="1">
          <a:extLst>
            <a:ext uri="{63B3BB69-23CF-44E3-9099-C40C66FF867C}">
              <a14:compatExt xmlns:a14="http://schemas.microsoft.com/office/drawing/2010/main" spid="_x0000_s126981"/>
            </a:ext>
            <a:ext uri="{FF2B5EF4-FFF2-40B4-BE49-F238E27FC236}">
              <a16:creationId xmlns:a16="http://schemas.microsoft.com/office/drawing/2014/main" id="{00000000-0008-0000-1300-000005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28575</xdr:colOff>
      <xdr:row>4</xdr:row>
      <xdr:rowOff>161925</xdr:rowOff>
    </xdr:from>
    <xdr:to>
      <xdr:col>13</xdr:col>
      <xdr:colOff>0</xdr:colOff>
      <xdr:row>6</xdr:row>
      <xdr:rowOff>95250</xdr:rowOff>
    </xdr:to>
    <xdr:sp macro="" textlink="">
      <xdr:nvSpPr>
        <xdr:cNvPr id="126984" name="lbl_Email" hidden="1">
          <a:extLst>
            <a:ext uri="{63B3BB69-23CF-44E3-9099-C40C66FF867C}">
              <a14:compatExt xmlns:a14="http://schemas.microsoft.com/office/drawing/2010/main" spid="_x0000_s126984"/>
            </a:ext>
            <a:ext uri="{FF2B5EF4-FFF2-40B4-BE49-F238E27FC236}">
              <a16:creationId xmlns:a16="http://schemas.microsoft.com/office/drawing/2014/main" id="{00000000-0008-0000-1300-000008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504825</xdr:colOff>
      <xdr:row>0</xdr:row>
      <xdr:rowOff>0</xdr:rowOff>
    </xdr:from>
    <xdr:to>
      <xdr:col>15</xdr:col>
      <xdr:colOff>38100</xdr:colOff>
      <xdr:row>1</xdr:row>
      <xdr:rowOff>219075</xdr:rowOff>
    </xdr:to>
    <xdr:sp macro="" textlink="">
      <xdr:nvSpPr>
        <xdr:cNvPr id="126986" name="lbl_BackReport" hidden="1">
          <a:extLst>
            <a:ext uri="{63B3BB69-23CF-44E3-9099-C40C66FF867C}">
              <a14:compatExt xmlns:a14="http://schemas.microsoft.com/office/drawing/2010/main" spid="_x0000_s126986"/>
            </a:ext>
            <a:ext uri="{FF2B5EF4-FFF2-40B4-BE49-F238E27FC236}">
              <a16:creationId xmlns:a16="http://schemas.microsoft.com/office/drawing/2014/main" id="{00000000-0008-0000-1300-00000AF0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38100</xdr:colOff>
      <xdr:row>0</xdr:row>
      <xdr:rowOff>161925</xdr:rowOff>
    </xdr:from>
    <xdr:to>
      <xdr:col>11</xdr:col>
      <xdr:colOff>561975</xdr:colOff>
      <xdr:row>2</xdr:row>
      <xdr:rowOff>66675</xdr:rowOff>
    </xdr:to>
    <xdr:pic macro="[0]!SavePdfReport">
      <xdr:nvPicPr>
        <xdr:cNvPr id="2" name="lbl_SavePdf">
          <a:extLst>
            <a:ext uri="{FF2B5EF4-FFF2-40B4-BE49-F238E27FC236}">
              <a16:creationId xmlns:a16="http://schemas.microsoft.com/office/drawing/2014/main" id="{7BEFF6A5-3D3B-4793-B49C-E88BA414B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161925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952500</xdr:colOff>
      <xdr:row>2</xdr:row>
      <xdr:rowOff>142875</xdr:rowOff>
    </xdr:from>
    <xdr:to>
      <xdr:col>11</xdr:col>
      <xdr:colOff>390525</xdr:colOff>
      <xdr:row>4</xdr:row>
      <xdr:rowOff>47625</xdr:rowOff>
    </xdr:to>
    <xdr:pic macro="[0]!PrintReport">
      <xdr:nvPicPr>
        <xdr:cNvPr id="3" name="lbl_Print">
          <a:extLst>
            <a:ext uri="{FF2B5EF4-FFF2-40B4-BE49-F238E27FC236}">
              <a16:creationId xmlns:a16="http://schemas.microsoft.com/office/drawing/2014/main" id="{971AF136-0531-40EA-BE71-1DF42807E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0" y="571500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28575</xdr:colOff>
      <xdr:row>4</xdr:row>
      <xdr:rowOff>161925</xdr:rowOff>
    </xdr:from>
    <xdr:to>
      <xdr:col>13</xdr:col>
      <xdr:colOff>0</xdr:colOff>
      <xdr:row>6</xdr:row>
      <xdr:rowOff>95250</xdr:rowOff>
    </xdr:to>
    <xdr:pic macro="[0]!EmailReport">
      <xdr:nvPicPr>
        <xdr:cNvPr id="4" name="lbl_Email">
          <a:extLst>
            <a:ext uri="{FF2B5EF4-FFF2-40B4-BE49-F238E27FC236}">
              <a16:creationId xmlns:a16="http://schemas.microsoft.com/office/drawing/2014/main" id="{3A077DE9-393B-4BD0-B857-B6C249FEC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0650" y="1019175"/>
          <a:ext cx="5238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13</xdr:row>
      <xdr:rowOff>19050</xdr:rowOff>
    </xdr:from>
    <xdr:to>
      <xdr:col>0</xdr:col>
      <xdr:colOff>752475</xdr:colOff>
      <xdr:row>15</xdr:row>
      <xdr:rowOff>57150</xdr:rowOff>
    </xdr:to>
    <xdr:pic macro="[0]!BackReport">
      <xdr:nvPicPr>
        <xdr:cNvPr id="5" name="lbl_BackReport">
          <a:extLst>
            <a:ext uri="{FF2B5EF4-FFF2-40B4-BE49-F238E27FC236}">
              <a16:creationId xmlns:a16="http://schemas.microsoft.com/office/drawing/2014/main" id="{8DA227C2-2A7E-4AF9-AAFE-E6EA95405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8425"/>
          <a:ext cx="7524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577.65712546296" createdVersion="7" refreshedVersion="7" minRefreshableVersion="3" recordCount="51" xr:uid="{58EB5C25-D439-4F0F-B801-77C04AA5E622}">
  <cacheSource type="worksheet">
    <worksheetSource ref="A1:AD1048576" sheet="MasterPublicDatabase"/>
  </cacheSource>
  <cacheFields count="30">
    <cacheField name="S/No" numFmtId="0">
      <sharedItems containsString="0" containsBlank="1" containsNumber="1" containsInteger="1" minValue="1" maxValue="50"/>
    </cacheField>
    <cacheField name="Hmo Name" numFmtId="0">
      <sharedItems containsBlank="1" count="17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s v="HEALTHCARE INTERNATIONAL LIMITED (PRIVATE)"/>
        <s v="REDCARE HEALTH SERVICES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30293048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/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String="0" containsBlank="1" containsNumber="1" containsInteger="1" minValue="44545" maxValue="44575"/>
    </cacheField>
    <cacheField name="Date of Admission" numFmtId="0">
      <sharedItems containsBlank="1"/>
    </cacheField>
    <cacheField name="Date of Discharge" numFmtId="0">
      <sharedItems containsBlank="1" containsMixedTypes="1" containsNumber="1" containsInteger="1" minValue="44566" maxValue="44575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150" maxValue="150000"/>
    </cacheField>
    <cacheField name="Grand Total" numFmtId="0">
      <sharedItems containsString="0" containsBlank="1" containsNumber="1" containsInteger="1" minValue="150" maxValue="545453"/>
    </cacheField>
    <cacheField name="User" numFmtId="0">
      <sharedItems containsBlank="1"/>
    </cacheField>
    <cacheField name="Date of Entry" numFmtId="0">
      <sharedItems containsBlank="1" containsMixedTypes="1" containsNumber="1" minValue="44682.575358796297" maxValue="44866.8744097222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n v="1"/>
    <x v="0"/>
    <n v="239203"/>
    <s v="Nil"/>
    <m/>
    <s v="Jonah"/>
    <m/>
    <m/>
    <x v="0"/>
    <m/>
    <s v="PRIVATE HMO"/>
    <m/>
    <n v="44545"/>
    <m/>
    <m/>
    <m/>
    <n v="23"/>
    <s v="Male"/>
    <m/>
    <s v="Nil"/>
    <s v="Malaria"/>
    <m/>
    <s v="DILATATION AND CURRETAGE"/>
    <m/>
    <n v="3"/>
    <m/>
    <n v="60000"/>
    <m/>
    <s v="Edith Samuel"/>
    <s v="15-12-21 06:29:44"/>
  </r>
  <r>
    <n v="2"/>
    <x v="0"/>
    <n v="239203"/>
    <s v="Nil"/>
    <m/>
    <s v="Jonah"/>
    <m/>
    <m/>
    <x v="0"/>
    <m/>
    <s v="PRIVATE HMO"/>
    <m/>
    <n v="44545"/>
    <m/>
    <m/>
    <m/>
    <n v="23"/>
    <s v="Male"/>
    <m/>
    <s v="Nil"/>
    <s v="Malaria"/>
    <m/>
    <s v="MANUAL REMOVAL OF PLACENTA"/>
    <m/>
    <n v="2"/>
    <m/>
    <n v="10000"/>
    <m/>
    <s v="Israel Josiah"/>
    <s v="15-12-21 06:29:44"/>
  </r>
  <r>
    <n v="3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OUT-OF-STATION CARE (Registration)"/>
    <m/>
    <n v="1"/>
    <m/>
    <n v="1000"/>
    <m/>
    <s v="Emmanuel Akintola"/>
    <s v="15-12-21 06:29:44"/>
  </r>
  <r>
    <n v="4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MALARIA PARASITE, RVS, HBV"/>
    <m/>
    <n v="2"/>
    <m/>
    <n v="20000"/>
    <m/>
    <s v="Hamza Yusuf"/>
    <s v="15-12-21 06:29:44"/>
  </r>
  <r>
    <n v="5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s v="Ultrasound Scan"/>
    <m/>
    <n v="1"/>
    <m/>
    <n v="1500"/>
    <m/>
    <s v="Emmanuel Akintola"/>
    <s v="15-12-21 06:29:44"/>
  </r>
  <r>
    <n v="6"/>
    <x v="0"/>
    <n v="239203"/>
    <s v="Nil"/>
    <m/>
    <s v="Jonah"/>
    <m/>
    <m/>
    <x v="0"/>
    <m/>
    <s v="PRIVATE HMO"/>
    <m/>
    <n v="44566"/>
    <m/>
    <m/>
    <m/>
    <n v="23"/>
    <s v="Male"/>
    <m/>
    <s v="Nil"/>
    <s v="Malaria"/>
    <m/>
    <m/>
    <m/>
    <m/>
    <m/>
    <m/>
    <n v="92500"/>
    <s v="Edith Samuel"/>
    <m/>
  </r>
  <r>
    <n v="7"/>
    <x v="1"/>
    <m/>
    <s v="Nil"/>
    <m/>
    <m/>
    <m/>
    <m/>
    <x v="0"/>
    <m/>
    <s v="PRIVATE HMO"/>
    <m/>
    <n v="44566"/>
    <m/>
    <m/>
    <m/>
    <m/>
    <s v="Nil"/>
    <s v="Nil"/>
    <s v="Nil"/>
    <m/>
    <s v="Nil"/>
    <s v="DICLOFENAC SUPPOSITORY"/>
    <s v="23/mg"/>
    <n v="2"/>
    <m/>
    <n v="720"/>
    <m/>
    <s v="Emmanuel Akintola"/>
    <s v="15-12-21 10:11:17"/>
  </r>
  <r>
    <n v="8"/>
    <x v="1"/>
    <m/>
    <s v="Nil"/>
    <m/>
    <m/>
    <m/>
    <m/>
    <x v="0"/>
    <m/>
    <s v="PRIVATE HMO"/>
    <m/>
    <n v="44545"/>
    <m/>
    <m/>
    <m/>
    <m/>
    <s v="Nil"/>
    <s v="Nil"/>
    <s v="Nil"/>
    <m/>
    <s v="Nil"/>
    <s v="MAGNESIUM SULPHATE--1SACHET"/>
    <s v="3/mg"/>
    <n v="3"/>
    <m/>
    <n v="474"/>
    <m/>
    <s v="Emmanuel Akintola"/>
    <s v="15-12-21 10:11:17"/>
  </r>
  <r>
    <n v="9"/>
    <x v="1"/>
    <m/>
    <s v="Nil"/>
    <m/>
    <m/>
    <m/>
    <m/>
    <x v="0"/>
    <m/>
    <s v="PRIVATE HMO"/>
    <m/>
    <n v="44545"/>
    <m/>
    <m/>
    <m/>
    <m/>
    <s v="Nil"/>
    <s v="Nil"/>
    <s v="Nil"/>
    <m/>
    <s v="Nil"/>
    <s v="GENeral Ward Male"/>
    <m/>
    <n v="2"/>
    <m/>
    <n v="20000"/>
    <m/>
    <s v="Hamza Yusuf"/>
    <s v="15-12-21 10:11:17"/>
  </r>
  <r>
    <n v="10"/>
    <x v="2"/>
    <s v="Ayuba MAx"/>
    <s v="Nil"/>
    <s v="Test2"/>
    <n v="3094309483"/>
    <m/>
    <m/>
    <x v="0"/>
    <m/>
    <s v="PRIVATE HMO"/>
    <m/>
    <n v="44566"/>
    <m/>
    <m/>
    <s v="Nil"/>
    <s v="Nil"/>
    <m/>
    <s v="Nil"/>
    <s v="Nil"/>
    <m/>
    <m/>
    <s v="VALSARTAN + HCT TAB. 160/12.5MG"/>
    <m/>
    <n v="2"/>
    <m/>
    <n v="455"/>
    <m/>
    <s v="Ibrahim Adamu"/>
    <s v="15-12-21 10:12:43"/>
  </r>
  <r>
    <n v="11"/>
    <x v="2"/>
    <s v="Ayuba MAx"/>
    <s v="Nil"/>
    <s v="Test3"/>
    <n v="3094309483"/>
    <m/>
    <m/>
    <x v="0"/>
    <m/>
    <s v="PRIVATE HMO"/>
    <m/>
    <n v="44566"/>
    <m/>
    <m/>
    <s v="Nil"/>
    <s v="Nil"/>
    <m/>
    <s v="Nil"/>
    <s v="Nil"/>
    <m/>
    <m/>
    <s v="GP Consultation"/>
    <m/>
    <n v="1"/>
    <m/>
    <n v="2000"/>
    <m/>
    <s v="Edith Samuel"/>
    <s v="15-12-21 10:12:43"/>
  </r>
  <r>
    <n v="12"/>
    <x v="2"/>
    <s v="Ayuba MAx"/>
    <s v="Nil"/>
    <s v="Test4"/>
    <n v="3094309483"/>
    <m/>
    <m/>
    <x v="0"/>
    <m/>
    <s v="PRIVATE HMO"/>
    <m/>
    <n v="44566"/>
    <m/>
    <m/>
    <s v="Nil"/>
    <s v="Nil"/>
    <m/>
    <s v="Nil"/>
    <s v="Nil"/>
    <m/>
    <m/>
    <s v="Malaria Parasites, RVS, HBV"/>
    <m/>
    <n v="1"/>
    <m/>
    <n v="5000"/>
    <m/>
    <s v="Ibrahim Adamu"/>
    <s v="15-12-21 10:12:43"/>
  </r>
  <r>
    <n v="13"/>
    <x v="3"/>
    <s v="Hosea Sane"/>
    <s v="OWJEOIWJ"/>
    <s v="Test3"/>
    <n v="30293048"/>
    <s v="oij2eofi"/>
    <m/>
    <x v="0"/>
    <s v="Nil"/>
    <s v="PUBLIC HMO"/>
    <m/>
    <n v="44566"/>
    <m/>
    <m/>
    <s v="Gender"/>
    <s v="Male"/>
    <s v="oiwe"/>
    <s v="Nil"/>
    <s v="Nil"/>
    <s v="jiwo"/>
    <s v="Nil"/>
    <s v="Specialist Initial Consultation"/>
    <m/>
    <n v="3"/>
    <m/>
    <n v="4500"/>
    <m/>
    <s v="Emmanuel Akintola"/>
    <s v="Wed-12-21 10:13:57"/>
  </r>
  <r>
    <n v="14"/>
    <x v="3"/>
    <s v="Hosea Sane"/>
    <s v="OWJEOIWJ"/>
    <s v="Test4"/>
    <n v="30293048"/>
    <s v="oij2eofi"/>
    <m/>
    <x v="0"/>
    <s v="Nil"/>
    <s v="PUBLIC HMO"/>
    <m/>
    <n v="44566"/>
    <m/>
    <m/>
    <s v="Gender"/>
    <s v="Male"/>
    <s v="oiwe"/>
    <s v="Nil"/>
    <s v="Nil"/>
    <s v="jiwo"/>
    <s v="Nil"/>
    <m/>
    <m/>
    <m/>
    <m/>
    <m/>
    <n v="9150"/>
    <s v="Hamza Yusuf"/>
    <m/>
  </r>
  <r>
    <n v="15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Initial Consultation"/>
    <m/>
    <n v="1"/>
    <m/>
    <n v="750"/>
    <m/>
    <s v="Hamza Yusuf"/>
    <n v="44682.575358796297"/>
  </r>
  <r>
    <n v="16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Review"/>
    <m/>
    <n v="2"/>
    <m/>
    <n v="3000"/>
    <m/>
    <s v="Edith Samuel"/>
    <n v="44682.575358796297"/>
  </r>
  <r>
    <n v="17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s v="Jejunostomy"/>
    <m/>
    <n v="2"/>
    <m/>
    <n v="150000"/>
    <m/>
    <s v="Edith Samuel"/>
    <n v="44682.575358796297"/>
  </r>
  <r>
    <n v="18"/>
    <x v="4"/>
    <s v="Oband Damba"/>
    <s v="Nil"/>
    <s v="Rahama Clinic and Maternity"/>
    <s v="09398202w"/>
    <s v="2039m223"/>
    <s v="Nil"/>
    <x v="0"/>
    <s v="Nil"/>
    <s v="PUBLIC HMO"/>
    <s v="HMO 022"/>
    <n v="44566"/>
    <m/>
    <m/>
    <s v="Nil"/>
    <s v="Nil"/>
    <s v="Nil"/>
    <s v="Nil"/>
    <s v="Nil"/>
    <m/>
    <m/>
    <m/>
    <m/>
    <m/>
    <m/>
    <m/>
    <n v="153750"/>
    <s v="Israel Josiah"/>
    <m/>
  </r>
  <r>
    <n v="19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s v="Initial Consultation"/>
    <m/>
    <n v="2"/>
    <m/>
    <n v="1500"/>
    <m/>
    <s v="Emmanuel Akintola"/>
    <n v="44682.580636574072"/>
  </r>
  <r>
    <n v="20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s v="Review"/>
    <m/>
    <n v="1"/>
    <m/>
    <n v="1500"/>
    <m/>
    <s v="Hamza Yusuf"/>
    <n v="44682.580636574072"/>
  </r>
  <r>
    <n v="21"/>
    <x v="4"/>
    <s v="Ibrahim Mukhtar"/>
    <s v="Nil"/>
    <s v="ST. Lukes Anglican Hospital Wusasa"/>
    <s v="2039283de"/>
    <s v="ddjei20392"/>
    <s v="Nil"/>
    <x v="0"/>
    <s v="Nil"/>
    <s v="PUBLIC HMO"/>
    <s v="HMO 022"/>
    <n v="44566"/>
    <m/>
    <m/>
    <s v="Nil"/>
    <s v="Nil"/>
    <s v="Nil"/>
    <s v="Nil"/>
    <s v="Nil"/>
    <m/>
    <m/>
    <m/>
    <m/>
    <m/>
    <m/>
    <m/>
    <n v="3000"/>
    <s v="Ibrahim Adamu"/>
    <m/>
  </r>
  <r>
    <n v="22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s v="Myringoplasty"/>
    <m/>
    <n v="2"/>
    <m/>
    <n v="50000"/>
    <m/>
    <s v="Edith Samuel"/>
    <s v="Wed-01-22 14:01:29"/>
  </r>
  <r>
    <n v="23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s v="Specialist Initial Consultation"/>
    <m/>
    <n v="2"/>
    <m/>
    <n v="3000"/>
    <m/>
    <s v="Emmanuel Akintola"/>
    <s v="Wed-01-22 14:01:29"/>
  </r>
  <r>
    <n v="24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n v="44566"/>
    <m/>
    <m/>
    <m/>
    <m/>
    <m/>
    <s v="Nil"/>
    <s v="Nil"/>
    <m/>
    <s v="Nil"/>
    <m/>
    <m/>
    <m/>
    <m/>
    <m/>
    <n v="53000"/>
    <s v="Emmanuel Akintola"/>
    <m/>
  </r>
  <r>
    <n v="25"/>
    <x v="5"/>
    <s v="Name of Person"/>
    <s v="Nil"/>
    <s v="Zaria Clinic and Medical Center"/>
    <s v="2039fje92"/>
    <s v="dwoei2039"/>
    <n v="2932239"/>
    <x v="0"/>
    <m/>
    <s v="PRIVATE HMO"/>
    <s v="HMO 002"/>
    <n v="44566"/>
    <m/>
    <m/>
    <m/>
    <s v="34 Years old"/>
    <s v="Nil"/>
    <s v="Nil"/>
    <s v="Nil"/>
    <m/>
    <m/>
    <s v="Knee Effusion Tap"/>
    <s v="4mg"/>
    <n v="3"/>
    <m/>
    <n v="45000"/>
    <m/>
    <s v="Hamza Yusuf"/>
    <s v="Wed-01-22 14:30:08"/>
  </r>
  <r>
    <n v="26"/>
    <x v="5"/>
    <s v="Name of Person"/>
    <s v="Nil"/>
    <s v="Zaria Clinic and Medical Center"/>
    <s v="2039fje92"/>
    <s v="dwoei2039"/>
    <n v="2932239"/>
    <x v="0"/>
    <m/>
    <s v="PRIVATE HMO"/>
    <s v="HMO 002"/>
    <n v="44566"/>
    <m/>
    <m/>
    <m/>
    <s v="34 Years old"/>
    <s v="Nil"/>
    <s v="Nil"/>
    <s v="Nil"/>
    <m/>
    <m/>
    <m/>
    <m/>
    <m/>
    <m/>
    <m/>
    <n v="45000"/>
    <s v="Ibrahim Adamu"/>
    <m/>
  </r>
  <r>
    <n v="27"/>
    <x v="6"/>
    <s v="Man Like"/>
    <s v="Nil"/>
    <s v="University Medical Centre, ABU Samaru SICKBAY (mainCampus)"/>
    <s v="203283ru39"/>
    <s v="jow9320939"/>
    <s v="039293ruuu"/>
    <x v="0"/>
    <m/>
    <s v="PRIVATE HMO"/>
    <s v="HMO 016"/>
    <n v="44566"/>
    <s v="Nil"/>
    <s v="Nil"/>
    <m/>
    <s v="53 Years old"/>
    <s v="Nil"/>
    <s v="Nil"/>
    <s v="Nil"/>
    <m/>
    <s v="Nil"/>
    <s v="DIHYDROARTEMISININ (ALAXIN)"/>
    <m/>
    <n v="3"/>
    <m/>
    <n v="2100"/>
    <m/>
    <s v="Edith Samuel"/>
    <s v="Wed-01-22 14:54:22"/>
  </r>
  <r>
    <n v="28"/>
    <x v="6"/>
    <s v="Man Like"/>
    <s v="Nil"/>
    <s v="University Medical Centre, ABU Samaru SICKBAY (mainCampus)"/>
    <s v="203283ru39"/>
    <s v="jow9320939"/>
    <s v="039293ruuu"/>
    <x v="0"/>
    <m/>
    <s v="PRIVATE HMO"/>
    <s v="HMO 016"/>
    <n v="44566"/>
    <s v="Nil"/>
    <s v="Nil"/>
    <m/>
    <s v="53 Years old"/>
    <s v="Nil"/>
    <s v="Nil"/>
    <s v="Nil"/>
    <m/>
    <s v="Nil"/>
    <m/>
    <m/>
    <m/>
    <m/>
    <m/>
    <n v="2100"/>
    <s v="Emmanuel Akintola"/>
    <m/>
  </r>
  <r>
    <n v="29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RABEPRAZOLE 20MG TAB"/>
    <s v="6mg"/>
    <n v="3"/>
    <m/>
    <n v="330"/>
    <m/>
    <s v="Emmanuel Akintola"/>
    <n v="44682.636956018519"/>
  </r>
  <r>
    <n v="30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General Ward (Male)"/>
    <m/>
    <n v="2"/>
    <m/>
    <n v="8000"/>
    <m/>
    <s v="Hamza Yusuf"/>
    <n v="44682.636956018519"/>
  </r>
  <r>
    <n v="31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s v="Dental Consultation"/>
    <m/>
    <n v="2"/>
    <m/>
    <n v="6000"/>
    <m/>
    <s v="Ibrahim Adamu"/>
    <n v="44682.636956018519"/>
  </r>
  <r>
    <n v="32"/>
    <x v="7"/>
    <s v="Glory Mann"/>
    <s v="Nil"/>
    <s v="Tama Specialist Hospital"/>
    <s v="4655e5e5"/>
    <s v="53ws444"/>
    <s v="s5s45s"/>
    <x v="0"/>
    <m/>
    <s v="PRIVATE HMO"/>
    <s v="HMO 024"/>
    <n v="44566"/>
    <m/>
    <m/>
    <m/>
    <s v="21 Years old"/>
    <s v="Nil"/>
    <s v="Nil"/>
    <s v="Nil"/>
    <m/>
    <s v="Nil"/>
    <m/>
    <m/>
    <m/>
    <m/>
    <m/>
    <n v="14330"/>
    <s v="Edith Samuel"/>
    <m/>
  </r>
  <r>
    <n v="33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s v="G PROBE"/>
    <s v="4mg"/>
    <n v="3"/>
    <m/>
    <n v="30000"/>
    <m/>
    <s v="Edith Samuel"/>
    <n v="44682.639803240738"/>
  </r>
  <r>
    <n v="34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s v="ACCOMMODATION"/>
    <m/>
    <n v="1"/>
    <m/>
    <n v="2000"/>
    <m/>
    <s v="Ibrahim Adamu"/>
    <n v="44682.639803240738"/>
  </r>
  <r>
    <n v="35"/>
    <x v="1"/>
    <s v="Sarah Mark"/>
    <s v="Nil"/>
    <s v="Gyellesu Maternity and Nursing Home"/>
    <s v="465r56r55"/>
    <m/>
    <s v="t5ws4s464"/>
    <x v="0"/>
    <m/>
    <s v="PRIVATE HMO"/>
    <s v="HMO 035"/>
    <n v="44566"/>
    <m/>
    <m/>
    <m/>
    <s v="32 Years old"/>
    <s v="Nil"/>
    <s v="Nil"/>
    <s v="Nil"/>
    <m/>
    <s v="Nil"/>
    <m/>
    <m/>
    <m/>
    <m/>
    <m/>
    <n v="32000"/>
    <s v="Emmanuel Akintola"/>
    <m/>
  </r>
  <r>
    <n v="36"/>
    <x v="8"/>
    <s v="Samuel End"/>
    <s v="Nil"/>
    <s v="ST. Lukes Anglican Hospital Wusasa"/>
    <s v="293828309ru3"/>
    <s v="2938u0"/>
    <s v="9293293uf2"/>
    <x v="0"/>
    <m/>
    <s v="PRIVATE HMO"/>
    <s v="HMO 064"/>
    <n v="44566"/>
    <m/>
    <m/>
    <s v="Nil"/>
    <s v="20 Years old"/>
    <s v="Dr. Ochogwu Peter (G.P)"/>
    <s v="Nil"/>
    <s v="Nil"/>
    <m/>
    <m/>
    <s v="Hepatitis B antigen"/>
    <m/>
    <n v="3"/>
    <m/>
    <n v="3000"/>
    <m/>
    <s v="Hamza Yusuf"/>
    <n v="44682.679131944446"/>
  </r>
  <r>
    <n v="37"/>
    <x v="8"/>
    <s v="Samuel End"/>
    <s v="Nil"/>
    <s v="ST. Lukes Anglican Hospital Wusasa"/>
    <s v="293828309ru3"/>
    <s v="2938u0"/>
    <s v="9293293uf2"/>
    <x v="0"/>
    <m/>
    <s v="PRIVATE HMO"/>
    <s v="HMO 064"/>
    <n v="44566"/>
    <m/>
    <m/>
    <s v="Nil"/>
    <s v="20 Years old"/>
    <s v="Dr. Ochogwu Peter (G.P)"/>
    <s v="Nil"/>
    <s v="Nil"/>
    <m/>
    <m/>
    <m/>
    <m/>
    <m/>
    <m/>
    <m/>
    <n v="3000"/>
    <s v="Ibrahim Adamu"/>
    <m/>
  </r>
  <r>
    <n v="38"/>
    <x v="9"/>
    <s v="Samuel Ejike"/>
    <m/>
    <s v="ST. Lukes Anglican Hospital Wusasa"/>
    <s v="293828309ru3"/>
    <s v="2938u0"/>
    <s v="9293293uf2"/>
    <x v="0"/>
    <m/>
    <s v="PRIVATE HMO"/>
    <s v="HMO 093"/>
    <n v="44566"/>
    <m/>
    <m/>
    <s v="Nil"/>
    <s v="20 Years old"/>
    <s v="Dr. Ochogwu Peter (G.P)"/>
    <s v="Nil"/>
    <s v="Nil"/>
    <m/>
    <s v="Nil"/>
    <s v="DICLOFENAC 100MG"/>
    <m/>
    <n v="3"/>
    <m/>
    <n v="150"/>
    <m/>
    <s v="Edith Samuel"/>
    <n v="44682.680081018516"/>
  </r>
  <r>
    <n v="39"/>
    <x v="9"/>
    <s v="Samuel Ejike"/>
    <m/>
    <s v="ST. Lukes Anglican Hospital Wusasa"/>
    <s v="293828309ru3"/>
    <s v="2938u0"/>
    <s v="9293293uf2"/>
    <x v="0"/>
    <m/>
    <s v="PRIVATE HMO"/>
    <s v="HMO 093"/>
    <n v="44566"/>
    <m/>
    <m/>
    <s v="Nil"/>
    <s v="20 Years old"/>
    <s v="Dr. Ochogwu Peter (G.P)"/>
    <s v="Nil"/>
    <s v="Nil"/>
    <m/>
    <s v="Nil"/>
    <m/>
    <m/>
    <m/>
    <m/>
    <m/>
    <n v="150"/>
    <s v="Hamza Yusuf"/>
    <m/>
  </r>
  <r>
    <n v="40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s v="Direct Laryngoscopy ( Under G"/>
    <m/>
    <n v="3"/>
    <m/>
    <n v="75000"/>
    <m/>
    <s v="Emmanuel Akintola"/>
    <s v="Wed-01-22 17:34:23"/>
  </r>
  <r>
    <n v="41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s v="GP Consultation"/>
    <m/>
    <n v="1"/>
    <m/>
    <n v="1500"/>
    <m/>
    <s v="Hamza Yusuf"/>
    <s v="Wed-01-22 17:34:23"/>
  </r>
  <r>
    <n v="42"/>
    <x v="10"/>
    <s v="Oiza mary"/>
    <s v="Nil"/>
    <s v="Jama'a Hospital"/>
    <s v="mdou283`"/>
    <s v="wluio833"/>
    <m/>
    <x v="0"/>
    <m/>
    <s v="PRIVATE HMO"/>
    <s v="HMO 002"/>
    <n v="44566"/>
    <m/>
    <m/>
    <m/>
    <s v="3 Years old"/>
    <s v="Nil"/>
    <m/>
    <s v="Nil"/>
    <m/>
    <m/>
    <m/>
    <m/>
    <m/>
    <m/>
    <m/>
    <n v="76500"/>
    <s v="Ibrahim Adamu"/>
    <m/>
  </r>
  <r>
    <n v="43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s v="Specialist follow-up"/>
    <m/>
    <n v="3"/>
    <m/>
    <n v="9000"/>
    <m/>
    <s v="Edith Samuel"/>
    <n v="44682.733726851853"/>
  </r>
  <r>
    <n v="44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m/>
    <m/>
    <m/>
    <m/>
    <m/>
    <n v="9000"/>
    <s v="Hamza Yusuf"/>
    <m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s v="Access HMO Portal"/>
    <n v="0"/>
    <n v="44567"/>
    <s v="January"/>
    <n v="44567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s v="Emmanuel Akintola"/>
    <n v="44713.380914351852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3"/>
    <n v="44567"/>
    <s v="February"/>
    <n v="44574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s v="Hamza Yusuf"/>
    <n v="44713.384004629632"/>
  </r>
  <r>
    <n v="47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s v="Specialist follow-up"/>
    <m/>
    <n v="3"/>
    <m/>
    <n v="9000"/>
    <m/>
    <s v="Edith Samuel"/>
    <n v="44682.733726851853"/>
  </r>
  <r>
    <n v="48"/>
    <x v="11"/>
    <s v="Oiza Esther James"/>
    <s v="Nil"/>
    <s v="Jama'a Hospital"/>
    <s v="mdou283`"/>
    <s v="wluio833"/>
    <m/>
    <x v="0"/>
    <m/>
    <s v="PRIVATE HMO"/>
    <m/>
    <n v="44566"/>
    <m/>
    <m/>
    <s v="Nil"/>
    <s v="Nil"/>
    <m/>
    <s v="Nil"/>
    <s v="Nil"/>
    <m/>
    <m/>
    <m/>
    <m/>
    <m/>
    <m/>
    <m/>
    <n v="9000"/>
    <s v="Ibrahim Adamu"/>
    <m/>
  </r>
  <r>
    <n v="49"/>
    <x v="14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4"/>
    <n v="44572"/>
    <s v="November"/>
    <n v="44566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545453"/>
    <s v="Israel Josiah"/>
    <n v="44866.874409722222"/>
  </r>
  <r>
    <n v="50"/>
    <x v="15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65"/>
    <n v="44575"/>
    <s v="January"/>
    <n v="44575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"/>
    <s v="Edith Samuel"/>
    <s v="14-01-22 10:16:33"/>
  </r>
  <r>
    <m/>
    <x v="16"/>
    <m/>
    <m/>
    <m/>
    <m/>
    <m/>
    <m/>
    <x v="2"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AA95A-C8FD-40D1-A953-7416D23544EF}" name="Pt_Top10Hmo'sPortal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8" firstHeaderRow="1" firstDataRow="1" firstDataCol="1" rowPageCount="1" colPageCount="1"/>
  <pivotFields count="30">
    <pivotField showAll="0"/>
    <pivotField axis="axisRow" showAll="0" measureFilter="1" sortType="descending">
      <items count="18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6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5">
    <i>
      <x v="15"/>
    </i>
    <i>
      <x v="1"/>
    </i>
    <i>
      <x v="9"/>
    </i>
    <i>
      <x v="16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7"/>
  </dataField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1" count="4">
            <x v="1"/>
            <x v="9"/>
            <x v="15"/>
            <x v="16"/>
          </reference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4">
            <x v="1"/>
            <x v="9"/>
            <x v="15"/>
            <x v="16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4">
            <x v="1"/>
            <x v="9"/>
            <x v="15"/>
            <x v="16"/>
          </reference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A09D4E-0F3E-4044-B5A3-B8CD0496DEE1}" name="Pt_Top10HMos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14" firstHeaderRow="1" firstDataRow="1" firstDataCol="1"/>
  <pivotFields count="30">
    <pivotField showAll="0"/>
    <pivotField axis="axisRow" showAll="0" measureFilter="1" sortType="descending">
      <items count="18">
        <item x="16"/>
        <item x="7"/>
        <item x="5"/>
        <item x="6"/>
        <item x="9"/>
        <item x="12"/>
        <item x="8"/>
        <item x="11"/>
        <item x="2"/>
        <item x="10"/>
        <item x="1"/>
        <item x="0"/>
        <item x="4"/>
        <item x="13"/>
        <item x="3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11">
    <i>
      <x v="15"/>
    </i>
    <i>
      <x v="12"/>
    </i>
    <i>
      <x v="13"/>
    </i>
    <i>
      <x v="5"/>
    </i>
    <i>
      <x v="11"/>
    </i>
    <i>
      <x v="9"/>
    </i>
    <i>
      <x v="14"/>
    </i>
    <i>
      <x v="2"/>
    </i>
    <i>
      <x v="10"/>
    </i>
    <i>
      <x v="7"/>
    </i>
    <i t="grand">
      <x/>
    </i>
  </rowItems>
  <colItems count="1">
    <i/>
  </colItems>
  <dataFields count="1">
    <dataField name="Sum of Grand Total" fld="27" baseField="1" baseItem="0" numFmtId="167"/>
  </dataField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fieldPosition="0">
        <references count="1">
          <reference field="1" count="10">
            <x v="2"/>
            <x v="5"/>
            <x v="7"/>
            <x v="9"/>
            <x v="10"/>
            <x v="11"/>
            <x v="12"/>
            <x v="13"/>
            <x v="14"/>
            <x v="15"/>
          </reference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1" count="10">
            <x v="2"/>
            <x v="5"/>
            <x v="7"/>
            <x v="9"/>
            <x v="10"/>
            <x v="11"/>
            <x v="12"/>
            <x v="13"/>
            <x v="14"/>
            <x v="15"/>
          </reference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" type="button" dataOnly="0" labelOnly="1" outline="0" axis="axisRow" fieldPosition="0"/>
    </format>
    <format dxfId="20">
      <pivotArea dataOnly="0" labelOnly="1" fieldPosition="0">
        <references count="1">
          <reference field="1" count="10">
            <x v="2"/>
            <x v="5"/>
            <x v="7"/>
            <x v="9"/>
            <x v="10"/>
            <x v="11"/>
            <x v="12"/>
            <x v="13"/>
            <x v="14"/>
            <x v="15"/>
          </reference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37" tableBorderDxfId="36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Ibrahim@gmail.com" TargetMode="External"/><Relationship Id="rId2" Type="http://schemas.openxmlformats.org/officeDocument/2006/relationships/hyperlink" Target="mailto:Edith@gmail.com" TargetMode="External"/><Relationship Id="rId1" Type="http://schemas.openxmlformats.org/officeDocument/2006/relationships/hyperlink" Target="mailto:Almadinaclinic@gmail.com" TargetMode="External"/><Relationship Id="rId6" Type="http://schemas.openxmlformats.org/officeDocument/2006/relationships/comments" Target="../comments3.xml"/><Relationship Id="rId5" Type="http://schemas.openxmlformats.org/officeDocument/2006/relationships/vmlDrawing" Target="../drawings/vmlDrawing3.vml"/><Relationship Id="rId4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showRowColHeaders="0" workbookViewId="0">
      <selection activeCell="C9" sqref="C9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A37-F693-4B1B-BD75-63CB1E66400E}">
  <sheetPr codeName="Sheet31">
    <tabColor theme="2" tint="-0.499984740745262"/>
  </sheetPr>
  <dimension ref="A1:C98"/>
  <sheetViews>
    <sheetView workbookViewId="0"/>
  </sheetViews>
  <sheetFormatPr defaultRowHeight="15" x14ac:dyDescent="0.25"/>
  <cols>
    <col min="1" max="1" width="4.28515625" bestFit="1" customWidth="1"/>
    <col min="2" max="2" width="53.85546875" bestFit="1" customWidth="1"/>
    <col min="3" max="3" width="10.7109375" bestFit="1" customWidth="1"/>
  </cols>
  <sheetData>
    <row r="1" spans="1:3" x14ac:dyDescent="0.25">
      <c r="A1" t="s">
        <v>13235</v>
      </c>
      <c r="B1" t="s">
        <v>3258</v>
      </c>
      <c r="C1" t="s">
        <v>3233</v>
      </c>
    </row>
    <row r="2" spans="1:3" x14ac:dyDescent="0.25">
      <c r="A2">
        <v>1</v>
      </c>
      <c r="B2" t="s">
        <v>14</v>
      </c>
      <c r="C2" s="5" t="s">
        <v>3259</v>
      </c>
    </row>
    <row r="3" spans="1:3" x14ac:dyDescent="0.25">
      <c r="A3">
        <v>2</v>
      </c>
      <c r="B3" t="s">
        <v>15</v>
      </c>
      <c r="C3" s="5" t="s">
        <v>3260</v>
      </c>
    </row>
    <row r="4" spans="1:3" x14ac:dyDescent="0.25">
      <c r="A4">
        <v>3</v>
      </c>
      <c r="B4" t="s">
        <v>16</v>
      </c>
      <c r="C4" s="5" t="s">
        <v>3261</v>
      </c>
    </row>
    <row r="5" spans="1:3" x14ac:dyDescent="0.25">
      <c r="A5">
        <v>4</v>
      </c>
      <c r="B5" t="s">
        <v>17</v>
      </c>
      <c r="C5" s="5" t="s">
        <v>3262</v>
      </c>
    </row>
    <row r="6" spans="1:3" x14ac:dyDescent="0.25">
      <c r="A6">
        <v>5</v>
      </c>
      <c r="B6" t="s">
        <v>18</v>
      </c>
      <c r="C6" s="5" t="s">
        <v>3263</v>
      </c>
    </row>
    <row r="7" spans="1:3" x14ac:dyDescent="0.25">
      <c r="A7">
        <v>6</v>
      </c>
      <c r="B7" t="s">
        <v>19</v>
      </c>
      <c r="C7" s="5" t="s">
        <v>3264</v>
      </c>
    </row>
    <row r="8" spans="1:3" x14ac:dyDescent="0.25">
      <c r="A8">
        <v>7</v>
      </c>
      <c r="B8" t="s">
        <v>20</v>
      </c>
      <c r="C8" s="5" t="s">
        <v>3265</v>
      </c>
    </row>
    <row r="9" spans="1:3" x14ac:dyDescent="0.25">
      <c r="A9">
        <v>8</v>
      </c>
      <c r="B9" t="s">
        <v>3250</v>
      </c>
      <c r="C9" s="5" t="s">
        <v>3266</v>
      </c>
    </row>
    <row r="10" spans="1:3" x14ac:dyDescent="0.25">
      <c r="A10">
        <v>9</v>
      </c>
      <c r="B10" t="s">
        <v>0</v>
      </c>
      <c r="C10" s="5" t="s">
        <v>3267</v>
      </c>
    </row>
    <row r="11" spans="1:3" x14ac:dyDescent="0.25">
      <c r="A11">
        <v>10</v>
      </c>
      <c r="B11" t="s">
        <v>21</v>
      </c>
      <c r="C11" s="5" t="s">
        <v>3268</v>
      </c>
    </row>
    <row r="12" spans="1:3" x14ac:dyDescent="0.25">
      <c r="A12">
        <v>11</v>
      </c>
      <c r="B12" t="s">
        <v>22</v>
      </c>
      <c r="C12" s="5" t="s">
        <v>3269</v>
      </c>
    </row>
    <row r="13" spans="1:3" x14ac:dyDescent="0.25">
      <c r="A13">
        <v>12</v>
      </c>
      <c r="B13" t="s">
        <v>23</v>
      </c>
      <c r="C13" s="5" t="s">
        <v>3270</v>
      </c>
    </row>
    <row r="14" spans="1:3" x14ac:dyDescent="0.25">
      <c r="A14">
        <v>13</v>
      </c>
      <c r="B14" t="s">
        <v>24</v>
      </c>
      <c r="C14" s="5" t="s">
        <v>3271</v>
      </c>
    </row>
    <row r="15" spans="1:3" x14ac:dyDescent="0.25">
      <c r="A15">
        <v>14</v>
      </c>
      <c r="B15" t="s">
        <v>39</v>
      </c>
      <c r="C15" s="5" t="s">
        <v>3272</v>
      </c>
    </row>
    <row r="16" spans="1:3" x14ac:dyDescent="0.25">
      <c r="A16">
        <v>15</v>
      </c>
      <c r="B16" t="s">
        <v>25</v>
      </c>
      <c r="C16" s="5" t="s">
        <v>3273</v>
      </c>
    </row>
    <row r="17" spans="1:3" x14ac:dyDescent="0.25">
      <c r="A17">
        <v>16</v>
      </c>
      <c r="B17" t="s">
        <v>26</v>
      </c>
      <c r="C17" s="5" t="s">
        <v>3274</v>
      </c>
    </row>
    <row r="18" spans="1:3" x14ac:dyDescent="0.25">
      <c r="A18">
        <v>17</v>
      </c>
      <c r="B18" t="s">
        <v>57</v>
      </c>
      <c r="C18" s="5" t="s">
        <v>3275</v>
      </c>
    </row>
    <row r="19" spans="1:3" x14ac:dyDescent="0.25">
      <c r="A19">
        <v>18</v>
      </c>
      <c r="B19" t="s">
        <v>37</v>
      </c>
      <c r="C19" s="5" t="s">
        <v>3276</v>
      </c>
    </row>
    <row r="20" spans="1:3" x14ac:dyDescent="0.25">
      <c r="A20">
        <v>19</v>
      </c>
      <c r="B20" t="s">
        <v>27</v>
      </c>
      <c r="C20" s="5" t="s">
        <v>3277</v>
      </c>
    </row>
    <row r="21" spans="1:3" x14ac:dyDescent="0.25">
      <c r="A21">
        <v>20</v>
      </c>
      <c r="B21" t="s">
        <v>28</v>
      </c>
      <c r="C21" s="5" t="s">
        <v>3278</v>
      </c>
    </row>
    <row r="22" spans="1:3" x14ac:dyDescent="0.25">
      <c r="A22">
        <v>21</v>
      </c>
      <c r="B22" t="s">
        <v>29</v>
      </c>
      <c r="C22" s="5" t="s">
        <v>3279</v>
      </c>
    </row>
    <row r="23" spans="1:3" x14ac:dyDescent="0.25">
      <c r="A23">
        <v>22</v>
      </c>
      <c r="B23" t="s">
        <v>30</v>
      </c>
      <c r="C23" s="5" t="s">
        <v>3280</v>
      </c>
    </row>
    <row r="24" spans="1:3" x14ac:dyDescent="0.25">
      <c r="A24">
        <v>23</v>
      </c>
      <c r="B24" t="s">
        <v>31</v>
      </c>
      <c r="C24" s="5" t="s">
        <v>3281</v>
      </c>
    </row>
    <row r="25" spans="1:3" x14ac:dyDescent="0.25">
      <c r="A25">
        <v>24</v>
      </c>
      <c r="B25" t="s">
        <v>3251</v>
      </c>
      <c r="C25" s="5" t="s">
        <v>3282</v>
      </c>
    </row>
    <row r="26" spans="1:3" x14ac:dyDescent="0.25">
      <c r="A26">
        <v>25</v>
      </c>
      <c r="B26" t="s">
        <v>38</v>
      </c>
      <c r="C26" s="5" t="s">
        <v>3283</v>
      </c>
    </row>
    <row r="27" spans="1:3" x14ac:dyDescent="0.25">
      <c r="A27">
        <v>26</v>
      </c>
      <c r="B27" t="s">
        <v>3252</v>
      </c>
      <c r="C27" s="5" t="s">
        <v>3284</v>
      </c>
    </row>
    <row r="28" spans="1:3" x14ac:dyDescent="0.25">
      <c r="A28">
        <v>27</v>
      </c>
      <c r="B28" t="s">
        <v>32</v>
      </c>
      <c r="C28" s="5" t="s">
        <v>3285</v>
      </c>
    </row>
    <row r="29" spans="1:3" x14ac:dyDescent="0.25">
      <c r="A29">
        <v>28</v>
      </c>
      <c r="B29" t="s">
        <v>33</v>
      </c>
      <c r="C29" s="5" t="s">
        <v>3286</v>
      </c>
    </row>
    <row r="30" spans="1:3" x14ac:dyDescent="0.25">
      <c r="A30">
        <v>29</v>
      </c>
      <c r="B30" t="s">
        <v>34</v>
      </c>
      <c r="C30" s="5" t="s">
        <v>3287</v>
      </c>
    </row>
    <row r="31" spans="1:3" x14ac:dyDescent="0.25">
      <c r="A31">
        <v>30</v>
      </c>
      <c r="B31" t="s">
        <v>45</v>
      </c>
      <c r="C31" s="5" t="s">
        <v>3288</v>
      </c>
    </row>
    <row r="32" spans="1:3" x14ac:dyDescent="0.25">
      <c r="A32">
        <v>31</v>
      </c>
      <c r="B32" t="s">
        <v>3253</v>
      </c>
      <c r="C32" s="5" t="s">
        <v>3289</v>
      </c>
    </row>
    <row r="33" spans="1:3" x14ac:dyDescent="0.25">
      <c r="A33">
        <v>32</v>
      </c>
      <c r="B33" t="s">
        <v>35</v>
      </c>
      <c r="C33" s="5" t="s">
        <v>3290</v>
      </c>
    </row>
    <row r="34" spans="1:3" x14ac:dyDescent="0.25">
      <c r="A34">
        <v>33</v>
      </c>
      <c r="B34" t="s">
        <v>3254</v>
      </c>
      <c r="C34" s="5" t="s">
        <v>3291</v>
      </c>
    </row>
    <row r="35" spans="1:3" x14ac:dyDescent="0.25">
      <c r="A35">
        <v>34</v>
      </c>
      <c r="B35" t="s">
        <v>3255</v>
      </c>
      <c r="C35" s="5" t="s">
        <v>3292</v>
      </c>
    </row>
    <row r="36" spans="1:3" x14ac:dyDescent="0.25">
      <c r="A36">
        <v>35</v>
      </c>
      <c r="B36" t="s">
        <v>66</v>
      </c>
      <c r="C36" s="5" t="s">
        <v>3293</v>
      </c>
    </row>
    <row r="37" spans="1:3" x14ac:dyDescent="0.25">
      <c r="A37">
        <v>36</v>
      </c>
      <c r="B37" t="s">
        <v>36</v>
      </c>
      <c r="C37" s="5" t="s">
        <v>3294</v>
      </c>
    </row>
    <row r="38" spans="1:3" x14ac:dyDescent="0.25">
      <c r="A38">
        <v>37</v>
      </c>
      <c r="B38" t="s">
        <v>3256</v>
      </c>
      <c r="C38" s="5" t="s">
        <v>3295</v>
      </c>
    </row>
    <row r="39" spans="1:3" x14ac:dyDescent="0.25">
      <c r="A39">
        <v>38</v>
      </c>
      <c r="B39" t="s">
        <v>56</v>
      </c>
      <c r="C39" s="5" t="s">
        <v>3296</v>
      </c>
    </row>
    <row r="40" spans="1:3" x14ac:dyDescent="0.25">
      <c r="A40">
        <v>39</v>
      </c>
      <c r="B40" t="s">
        <v>41</v>
      </c>
      <c r="C40" s="5" t="s">
        <v>3297</v>
      </c>
    </row>
    <row r="41" spans="1:3" x14ac:dyDescent="0.25">
      <c r="A41">
        <v>40</v>
      </c>
      <c r="B41" t="s">
        <v>50</v>
      </c>
      <c r="C41" s="5" t="s">
        <v>3298</v>
      </c>
    </row>
    <row r="42" spans="1:3" x14ac:dyDescent="0.25">
      <c r="A42">
        <v>41</v>
      </c>
      <c r="B42" t="s">
        <v>1</v>
      </c>
      <c r="C42" s="5" t="s">
        <v>3299</v>
      </c>
    </row>
    <row r="43" spans="1:3" x14ac:dyDescent="0.25">
      <c r="A43">
        <v>42</v>
      </c>
      <c r="B43" t="s">
        <v>3257</v>
      </c>
      <c r="C43" s="5" t="s">
        <v>3300</v>
      </c>
    </row>
    <row r="44" spans="1:3" x14ac:dyDescent="0.25">
      <c r="A44">
        <v>43</v>
      </c>
      <c r="B44" t="s">
        <v>3131</v>
      </c>
      <c r="C44" s="5" t="s">
        <v>3313</v>
      </c>
    </row>
    <row r="45" spans="1:3" x14ac:dyDescent="0.25">
      <c r="A45">
        <v>44</v>
      </c>
      <c r="B45" t="s">
        <v>3249</v>
      </c>
      <c r="C45" s="5"/>
    </row>
    <row r="46" spans="1:3" x14ac:dyDescent="0.25">
      <c r="C46" s="5"/>
    </row>
    <row r="47" spans="1:3" x14ac:dyDescent="0.25">
      <c r="C47" s="5"/>
    </row>
    <row r="48" spans="1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  <row r="53" spans="3:3" x14ac:dyDescent="0.25">
      <c r="C53" s="5"/>
    </row>
    <row r="54" spans="3:3" x14ac:dyDescent="0.25">
      <c r="C54" s="5"/>
    </row>
    <row r="55" spans="3:3" x14ac:dyDescent="0.25">
      <c r="C55" s="5"/>
    </row>
    <row r="56" spans="3:3" x14ac:dyDescent="0.25">
      <c r="C56" s="5"/>
    </row>
    <row r="57" spans="3:3" x14ac:dyDescent="0.25">
      <c r="C57" s="5"/>
    </row>
    <row r="58" spans="3:3" x14ac:dyDescent="0.25">
      <c r="C58" s="5"/>
    </row>
    <row r="59" spans="3:3" x14ac:dyDescent="0.25">
      <c r="C59" s="5"/>
    </row>
    <row r="60" spans="3:3" x14ac:dyDescent="0.25">
      <c r="C60" s="5"/>
    </row>
    <row r="61" spans="3:3" x14ac:dyDescent="0.25">
      <c r="C61" s="5"/>
    </row>
    <row r="62" spans="3:3" x14ac:dyDescent="0.25">
      <c r="C62" s="5"/>
    </row>
    <row r="63" spans="3:3" x14ac:dyDescent="0.25">
      <c r="C63" s="5"/>
    </row>
    <row r="64" spans="3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18AF-2969-4AD8-9087-D224CA65A745}">
  <sheetPr codeName="Sheet48">
    <tabColor theme="2" tint="-0.499984740745262"/>
  </sheetPr>
  <dimension ref="A1:C100"/>
  <sheetViews>
    <sheetView workbookViewId="0">
      <selection activeCell="C1" sqref="C1"/>
    </sheetView>
  </sheetViews>
  <sheetFormatPr defaultRowHeight="15" x14ac:dyDescent="0.25"/>
  <cols>
    <col min="1" max="1" width="4.28515625" bestFit="1" customWidth="1"/>
    <col min="2" max="2" width="52.28515625" bestFit="1" customWidth="1"/>
    <col min="3" max="3" width="10.7109375" bestFit="1" customWidth="1"/>
  </cols>
  <sheetData>
    <row r="1" spans="1:3" x14ac:dyDescent="0.25">
      <c r="A1" s="5" t="s">
        <v>13235</v>
      </c>
      <c r="B1" t="s">
        <v>3248</v>
      </c>
      <c r="C1" t="s">
        <v>3233</v>
      </c>
    </row>
    <row r="2" spans="1:3" x14ac:dyDescent="0.25">
      <c r="A2">
        <v>1</v>
      </c>
      <c r="B2" t="s">
        <v>3237</v>
      </c>
      <c r="C2" s="5" t="s">
        <v>3259</v>
      </c>
    </row>
    <row r="3" spans="1:3" x14ac:dyDescent="0.25">
      <c r="A3">
        <v>2</v>
      </c>
      <c r="B3" t="s">
        <v>2</v>
      </c>
      <c r="C3" s="5" t="s">
        <v>3260</v>
      </c>
    </row>
    <row r="4" spans="1:3" x14ac:dyDescent="0.25">
      <c r="A4">
        <v>3</v>
      </c>
      <c r="B4" t="s">
        <v>3</v>
      </c>
      <c r="C4" s="5" t="s">
        <v>3261</v>
      </c>
    </row>
    <row r="5" spans="1:3" x14ac:dyDescent="0.25">
      <c r="A5">
        <v>4</v>
      </c>
      <c r="B5" t="s">
        <v>4</v>
      </c>
      <c r="C5" s="5" t="s">
        <v>3262</v>
      </c>
    </row>
    <row r="6" spans="1:3" x14ac:dyDescent="0.25">
      <c r="A6">
        <v>5</v>
      </c>
      <c r="B6" t="s">
        <v>3238</v>
      </c>
      <c r="C6" s="5" t="s">
        <v>3263</v>
      </c>
    </row>
    <row r="7" spans="1:3" x14ac:dyDescent="0.25">
      <c r="A7">
        <v>6</v>
      </c>
      <c r="B7" t="s">
        <v>5</v>
      </c>
      <c r="C7" s="5" t="s">
        <v>3265</v>
      </c>
    </row>
    <row r="8" spans="1:3" x14ac:dyDescent="0.25">
      <c r="A8">
        <v>7</v>
      </c>
      <c r="B8" t="s">
        <v>3239</v>
      </c>
      <c r="C8" s="5" t="s">
        <v>3266</v>
      </c>
    </row>
    <row r="9" spans="1:3" x14ac:dyDescent="0.25">
      <c r="A9">
        <v>8</v>
      </c>
      <c r="B9" t="s">
        <v>64</v>
      </c>
      <c r="C9" s="5" t="s">
        <v>3267</v>
      </c>
    </row>
    <row r="10" spans="1:3" x14ac:dyDescent="0.25">
      <c r="A10">
        <v>9</v>
      </c>
      <c r="B10" t="s">
        <v>63</v>
      </c>
      <c r="C10" s="5" t="s">
        <v>3268</v>
      </c>
    </row>
    <row r="11" spans="1:3" x14ac:dyDescent="0.25">
      <c r="A11">
        <v>10</v>
      </c>
      <c r="B11" t="s">
        <v>6</v>
      </c>
      <c r="C11" s="5" t="s">
        <v>3270</v>
      </c>
    </row>
    <row r="12" spans="1:3" x14ac:dyDescent="0.25">
      <c r="A12">
        <v>11</v>
      </c>
      <c r="B12" t="s">
        <v>3240</v>
      </c>
      <c r="C12" s="5" t="s">
        <v>3271</v>
      </c>
    </row>
    <row r="13" spans="1:3" x14ac:dyDescent="0.25">
      <c r="A13">
        <v>12</v>
      </c>
      <c r="B13" t="s">
        <v>7</v>
      </c>
      <c r="C13" s="5" t="s">
        <v>3273</v>
      </c>
    </row>
    <row r="14" spans="1:3" x14ac:dyDescent="0.25">
      <c r="A14">
        <v>13</v>
      </c>
      <c r="B14" t="s">
        <v>8</v>
      </c>
      <c r="C14" s="5" t="s">
        <v>3278</v>
      </c>
    </row>
    <row r="15" spans="1:3" x14ac:dyDescent="0.25">
      <c r="A15">
        <v>14</v>
      </c>
      <c r="B15" t="s">
        <v>9</v>
      </c>
      <c r="C15" s="5" t="s">
        <v>3281</v>
      </c>
    </row>
    <row r="16" spans="1:3" x14ac:dyDescent="0.25">
      <c r="A16">
        <v>15</v>
      </c>
      <c r="B16" t="s">
        <v>3241</v>
      </c>
      <c r="C16" s="5" t="s">
        <v>3282</v>
      </c>
    </row>
    <row r="17" spans="1:3" x14ac:dyDescent="0.25">
      <c r="A17">
        <v>16</v>
      </c>
      <c r="B17" t="s">
        <v>10</v>
      </c>
      <c r="C17" s="5" t="s">
        <v>3301</v>
      </c>
    </row>
    <row r="18" spans="1:3" x14ac:dyDescent="0.25">
      <c r="A18">
        <v>17</v>
      </c>
      <c r="B18" t="s">
        <v>3242</v>
      </c>
      <c r="C18" s="5" t="s">
        <v>3286</v>
      </c>
    </row>
    <row r="19" spans="1:3" x14ac:dyDescent="0.25">
      <c r="A19">
        <v>18</v>
      </c>
      <c r="B19" t="s">
        <v>11</v>
      </c>
      <c r="C19" s="5" t="s">
        <v>3302</v>
      </c>
    </row>
    <row r="20" spans="1:3" x14ac:dyDescent="0.25">
      <c r="A20">
        <v>19</v>
      </c>
      <c r="B20" t="s">
        <v>55</v>
      </c>
      <c r="C20" s="5" t="s">
        <v>3288</v>
      </c>
    </row>
    <row r="21" spans="1:3" x14ac:dyDescent="0.25">
      <c r="A21">
        <v>20</v>
      </c>
      <c r="B21" t="s">
        <v>3243</v>
      </c>
      <c r="C21" s="5" t="s">
        <v>3303</v>
      </c>
    </row>
    <row r="22" spans="1:3" x14ac:dyDescent="0.25">
      <c r="A22">
        <v>21</v>
      </c>
      <c r="B22" t="s">
        <v>3244</v>
      </c>
      <c r="C22" s="5" t="s">
        <v>3304</v>
      </c>
    </row>
    <row r="23" spans="1:3" x14ac:dyDescent="0.25">
      <c r="A23">
        <v>22</v>
      </c>
      <c r="B23" t="s">
        <v>62</v>
      </c>
      <c r="C23" s="5" t="s">
        <v>3305</v>
      </c>
    </row>
    <row r="24" spans="1:3" x14ac:dyDescent="0.25">
      <c r="A24">
        <v>23</v>
      </c>
      <c r="B24" t="s">
        <v>3245</v>
      </c>
      <c r="C24" s="5" t="s">
        <v>3292</v>
      </c>
    </row>
    <row r="25" spans="1:3" x14ac:dyDescent="0.25">
      <c r="A25">
        <v>24</v>
      </c>
      <c r="B25" t="s">
        <v>40</v>
      </c>
      <c r="C25" s="5" t="s">
        <v>3306</v>
      </c>
    </row>
    <row r="26" spans="1:3" x14ac:dyDescent="0.25">
      <c r="A26">
        <v>25</v>
      </c>
      <c r="B26" t="s">
        <v>47</v>
      </c>
      <c r="C26" s="5" t="s">
        <v>3293</v>
      </c>
    </row>
    <row r="27" spans="1:3" x14ac:dyDescent="0.25">
      <c r="A27">
        <v>26</v>
      </c>
      <c r="B27" t="s">
        <v>8523</v>
      </c>
      <c r="C27" s="5" t="s">
        <v>3307</v>
      </c>
    </row>
    <row r="28" spans="1:3" x14ac:dyDescent="0.25">
      <c r="A28">
        <v>27</v>
      </c>
      <c r="B28" t="s">
        <v>54</v>
      </c>
      <c r="C28" s="5" t="s">
        <v>3294</v>
      </c>
    </row>
    <row r="29" spans="1:3" x14ac:dyDescent="0.25">
      <c r="A29">
        <v>28</v>
      </c>
      <c r="B29" t="s">
        <v>12</v>
      </c>
      <c r="C29" s="5" t="s">
        <v>3295</v>
      </c>
    </row>
    <row r="30" spans="1:3" x14ac:dyDescent="0.25">
      <c r="A30">
        <v>29</v>
      </c>
      <c r="B30" t="s">
        <v>3246</v>
      </c>
      <c r="C30" s="5" t="s">
        <v>3296</v>
      </c>
    </row>
    <row r="31" spans="1:3" x14ac:dyDescent="0.25">
      <c r="A31">
        <v>30</v>
      </c>
      <c r="B31" t="s">
        <v>59</v>
      </c>
      <c r="C31" s="5" t="s">
        <v>3308</v>
      </c>
    </row>
    <row r="32" spans="1:3" x14ac:dyDescent="0.25">
      <c r="A32">
        <v>31</v>
      </c>
      <c r="B32" t="s">
        <v>46</v>
      </c>
      <c r="C32" s="5" t="s">
        <v>3298</v>
      </c>
    </row>
    <row r="33" spans="1:3" x14ac:dyDescent="0.25">
      <c r="A33">
        <v>32</v>
      </c>
      <c r="B33" t="s">
        <v>13</v>
      </c>
      <c r="C33" s="5" t="s">
        <v>3299</v>
      </c>
    </row>
    <row r="34" spans="1:3" x14ac:dyDescent="0.25">
      <c r="A34">
        <v>33</v>
      </c>
      <c r="B34" t="s">
        <v>52</v>
      </c>
      <c r="C34" s="5" t="s">
        <v>3309</v>
      </c>
    </row>
    <row r="35" spans="1:3" x14ac:dyDescent="0.25">
      <c r="A35">
        <v>34</v>
      </c>
      <c r="B35" t="s">
        <v>44</v>
      </c>
      <c r="C35" s="5" t="s">
        <v>3300</v>
      </c>
    </row>
    <row r="36" spans="1:3" x14ac:dyDescent="0.25">
      <c r="A36">
        <v>35</v>
      </c>
      <c r="B36" t="s">
        <v>3247</v>
      </c>
      <c r="C36" s="5" t="s">
        <v>3310</v>
      </c>
    </row>
    <row r="37" spans="1:3" x14ac:dyDescent="0.25">
      <c r="A37">
        <v>36</v>
      </c>
      <c r="B37" t="s">
        <v>42</v>
      </c>
      <c r="C37" s="5"/>
    </row>
    <row r="38" spans="1:3" x14ac:dyDescent="0.25">
      <c r="A38">
        <v>37</v>
      </c>
      <c r="B38" t="s">
        <v>43</v>
      </c>
      <c r="C38" s="5"/>
    </row>
    <row r="39" spans="1:3" x14ac:dyDescent="0.25">
      <c r="A39">
        <v>38</v>
      </c>
      <c r="B39" t="s">
        <v>48</v>
      </c>
      <c r="C39" s="5"/>
    </row>
    <row r="40" spans="1:3" x14ac:dyDescent="0.25">
      <c r="A40">
        <v>39</v>
      </c>
      <c r="B40" t="s">
        <v>49</v>
      </c>
      <c r="C40" s="5"/>
    </row>
    <row r="41" spans="1:3" x14ac:dyDescent="0.25">
      <c r="A41">
        <v>40</v>
      </c>
      <c r="B41" t="s">
        <v>51</v>
      </c>
      <c r="C41" s="5"/>
    </row>
    <row r="42" spans="1:3" x14ac:dyDescent="0.25">
      <c r="A42">
        <v>41</v>
      </c>
      <c r="B42" t="s">
        <v>53</v>
      </c>
      <c r="C42" s="5"/>
    </row>
    <row r="43" spans="1:3" x14ac:dyDescent="0.25">
      <c r="A43">
        <v>42</v>
      </c>
      <c r="B43" t="s">
        <v>58</v>
      </c>
      <c r="C43" s="5"/>
    </row>
    <row r="44" spans="1:3" x14ac:dyDescent="0.25">
      <c r="A44">
        <v>43</v>
      </c>
      <c r="B44" t="s">
        <v>3234</v>
      </c>
      <c r="C44" s="5"/>
    </row>
    <row r="45" spans="1:3" x14ac:dyDescent="0.25">
      <c r="A45">
        <v>44</v>
      </c>
      <c r="B45" t="s">
        <v>60</v>
      </c>
      <c r="C45" s="5"/>
    </row>
    <row r="46" spans="1:3" x14ac:dyDescent="0.25">
      <c r="A46">
        <v>45</v>
      </c>
      <c r="B46" t="s">
        <v>61</v>
      </c>
      <c r="C46" s="5"/>
    </row>
    <row r="47" spans="1:3" x14ac:dyDescent="0.25">
      <c r="A47">
        <v>46</v>
      </c>
      <c r="B47" t="s">
        <v>3235</v>
      </c>
      <c r="C47" s="5"/>
    </row>
    <row r="48" spans="1:3" x14ac:dyDescent="0.25">
      <c r="A48">
        <v>47</v>
      </c>
      <c r="B48" t="s">
        <v>65</v>
      </c>
      <c r="C48" s="5"/>
    </row>
    <row r="49" spans="1:3" x14ac:dyDescent="0.25">
      <c r="A49">
        <v>48</v>
      </c>
      <c r="B49" t="s">
        <v>67</v>
      </c>
      <c r="C49" s="5"/>
    </row>
    <row r="50" spans="1:3" x14ac:dyDescent="0.25">
      <c r="A50">
        <v>49</v>
      </c>
      <c r="B50" t="s">
        <v>3236</v>
      </c>
      <c r="C50" s="5"/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O352"/>
  <sheetViews>
    <sheetView workbookViewId="0">
      <selection activeCell="B1" sqref="B1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2" max="32" width="29.85546875" bestFit="1" customWidth="1"/>
    <col min="33" max="33" width="24.140625" customWidth="1"/>
    <col min="34" max="34" width="21.5703125" customWidth="1"/>
    <col min="36" max="36" width="30.42578125" bestFit="1" customWidth="1"/>
    <col min="38" max="38" width="24" bestFit="1" customWidth="1"/>
    <col min="39" max="39" width="13.42578125" bestFit="1" customWidth="1"/>
  </cols>
  <sheetData>
    <row r="1" spans="1:41" x14ac:dyDescent="0.25">
      <c r="A1" t="s">
        <v>13412</v>
      </c>
      <c r="B1" t="str">
        <f>CONCATENATE(B13," ",C13)</f>
        <v>May 2022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U1" t="s">
        <v>8527</v>
      </c>
      <c r="V1" s="13" t="str">
        <f ca="1">TEXT(EOMONTH(Y1,0),"DD-MMM-YYYY")</f>
        <v>31-Jan-2022</v>
      </c>
      <c r="Y1" s="13">
        <f ca="1">TODAY()</f>
        <v>44577</v>
      </c>
      <c r="AA1" t="s">
        <v>13256</v>
      </c>
      <c r="AB1" t="s">
        <v>13257</v>
      </c>
      <c r="AD1" t="s">
        <v>13289</v>
      </c>
      <c r="AF1" t="s">
        <v>13334</v>
      </c>
      <c r="AH1" t="s">
        <v>13396</v>
      </c>
      <c r="AJ1" t="s">
        <v>13397</v>
      </c>
      <c r="AK1" s="40" t="s">
        <v>13305</v>
      </c>
      <c r="AL1" t="s">
        <v>13398</v>
      </c>
      <c r="AM1" s="40" t="str">
        <f>VLOOKUP(AK1,UserAccount!A2:B10,2,0)</f>
        <v>Administrator</v>
      </c>
      <c r="AO1">
        <v>1</v>
      </c>
    </row>
    <row r="2" spans="1:41" x14ac:dyDescent="0.25">
      <c r="A2" t="b">
        <f>VLOOKUP(AM1,UserAccount!B1:M32,11,0)</f>
        <v>1</v>
      </c>
      <c r="B2" t="str">
        <f t="shared" ref="B2" si="0">CONCATENATE(B14," ",C14)</f>
        <v>November 2022</v>
      </c>
      <c r="D2" s="5"/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01-Jan-2022</v>
      </c>
      <c r="AA2" t="s">
        <v>66</v>
      </c>
      <c r="AB2" s="5" t="s">
        <v>3293</v>
      </c>
      <c r="AD2" t="s">
        <v>13278</v>
      </c>
      <c r="AF2" s="39" t="s">
        <v>13335</v>
      </c>
    </row>
    <row r="3" spans="1:41" x14ac:dyDescent="0.25">
      <c r="A3" t="s">
        <v>13413</v>
      </c>
      <c r="D3" s="5"/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1">CONCATENATE(K3," ",L3)</f>
        <v>2 Years old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13279</v>
      </c>
      <c r="AF3" s="39" t="s">
        <v>13336</v>
      </c>
    </row>
    <row r="4" spans="1:41" x14ac:dyDescent="0.25">
      <c r="A4" t="b">
        <f>VLOOKUP(AM1,UserAccount!B1:M32,10,0)</f>
        <v>1</v>
      </c>
      <c r="B4" t="s">
        <v>13414</v>
      </c>
      <c r="D4" s="5"/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1"/>
        <v>3 Years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13280</v>
      </c>
      <c r="AF4" s="39" t="s">
        <v>13337</v>
      </c>
      <c r="AJ4" t="s">
        <v>13410</v>
      </c>
    </row>
    <row r="5" spans="1:41" x14ac:dyDescent="0.25">
      <c r="D5" s="5"/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1"/>
        <v>4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13281</v>
      </c>
      <c r="AF5" t="str">
        <f>IF(UserAccount!C2 &lt;= " "," ",UserAccount!C2)</f>
        <v>Almadinaclinic@gmail.com</v>
      </c>
      <c r="AJ5" s="41" t="str">
        <f>IFERROR(LOOKUP(2,1/(MasterPublicDatabase!AC:AC=Support!AM1),MasterPublicDatabase!AD:AD),"No Activity Yet")</f>
        <v>No Activity Yet</v>
      </c>
    </row>
    <row r="6" spans="1:41" x14ac:dyDescent="0.25">
      <c r="D6" s="6"/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1"/>
        <v>5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13282</v>
      </c>
      <c r="AF6" t="str">
        <f>IF(UserAccount!C3 &lt;= " "," ",UserAccount!C3)</f>
        <v>Edith@gmail.com</v>
      </c>
    </row>
    <row r="7" spans="1:41" x14ac:dyDescent="0.25">
      <c r="D7" s="6"/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1"/>
        <v>6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13283</v>
      </c>
      <c r="AF7" t="str">
        <f>IF(UserAccount!C4 &lt;= " "," ",UserAccount!C4)</f>
        <v>Ibrahim@gmail.com</v>
      </c>
    </row>
    <row r="8" spans="1:41" x14ac:dyDescent="0.25">
      <c r="D8" s="6"/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1"/>
        <v>7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13284</v>
      </c>
      <c r="AF8" t="str">
        <f>IF(UserAccount!C5 &lt;= " "," ",UserAccount!C5)</f>
        <v>Emmy@gmail.com</v>
      </c>
    </row>
    <row r="9" spans="1:41" x14ac:dyDescent="0.25">
      <c r="D9" s="5"/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1"/>
        <v>8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13285</v>
      </c>
      <c r="AF9" t="str">
        <f>IF(UserAccount!C6 &lt;= " "," ",UserAccount!C6)</f>
        <v>Hamza@gmail.com</v>
      </c>
      <c r="AJ9" s="41"/>
    </row>
    <row r="10" spans="1:41" x14ac:dyDescent="0.25">
      <c r="D10" s="5"/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1"/>
        <v>9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13286</v>
      </c>
      <c r="AF10" t="str">
        <f>IF(UserAccount!C7 &lt;= " "," ",UserAccount!C7)</f>
        <v>Israeljvow@gmail.com</v>
      </c>
    </row>
    <row r="11" spans="1:41" x14ac:dyDescent="0.25">
      <c r="D11" s="5"/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1"/>
        <v>10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13287</v>
      </c>
      <c r="AF11" t="str">
        <f>IF(UserAccount!C8 &lt;= " "," ",UserAccount!C8)</f>
        <v xml:space="preserve"> </v>
      </c>
    </row>
    <row r="12" spans="1:41" x14ac:dyDescent="0.25">
      <c r="D12" s="5"/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1"/>
        <v>11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13288</v>
      </c>
      <c r="AF12" t="str">
        <f>IF(UserAccount!C9 &lt;= " "," ",UserAccount!C9)</f>
        <v xml:space="preserve"> </v>
      </c>
    </row>
    <row r="13" spans="1:41" x14ac:dyDescent="0.25">
      <c r="B13" s="1" t="str">
        <f>TEXT(SMALL(MasterPublicDatabase!AD2:AD1048576,1),"MMMM")</f>
        <v>May</v>
      </c>
      <c r="C13" t="str">
        <f>TEXT(SMALL(MasterPublicDatabase!AD2:AD1048576,1),"YYYY")</f>
        <v>2022</v>
      </c>
      <c r="D13" s="5"/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1"/>
        <v>12 Years old</v>
      </c>
      <c r="N13" t="s">
        <v>3147</v>
      </c>
      <c r="O13" t="s">
        <v>3173</v>
      </c>
      <c r="P13" t="s">
        <v>3187</v>
      </c>
      <c r="AA13" t="s">
        <v>13290</v>
      </c>
      <c r="AB13" s="5" t="s">
        <v>8525</v>
      </c>
      <c r="AF13" t="str">
        <f>IF(UserAccount!C10 &lt;= " "," ",UserAccount!C10)</f>
        <v xml:space="preserve"> </v>
      </c>
    </row>
    <row r="14" spans="1:41" x14ac:dyDescent="0.25">
      <c r="B14" s="1" t="str">
        <f>TEXT(MAX(MasterPublicDatabase!AD:AD),"MMMM")</f>
        <v>November</v>
      </c>
      <c r="C14" t="str">
        <f>TEXT(MAX(MasterPublicDatabase!AD:AD),"YYYY")</f>
        <v>2022</v>
      </c>
      <c r="D14" s="5"/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1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44592</v>
      </c>
      <c r="AA14" t="s">
        <v>13291</v>
      </c>
      <c r="AB14" s="5" t="s">
        <v>8525</v>
      </c>
      <c r="AF14" t="str">
        <f>IF(UserAccount!C11 &lt;= " "," ",UserAccount!C11)</f>
        <v xml:space="preserve"> </v>
      </c>
    </row>
    <row r="15" spans="1:41" x14ac:dyDescent="0.25">
      <c r="D15" s="5"/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1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01-Jan-22</v>
      </c>
      <c r="AA15" t="s">
        <v>10</v>
      </c>
      <c r="AB15" s="5" t="s">
        <v>3301</v>
      </c>
      <c r="AF15" t="str">
        <f>IF(UserAccount!C12 &lt;= " "," ",UserAccount!C12)</f>
        <v xml:space="preserve"> </v>
      </c>
    </row>
    <row r="16" spans="1:41" x14ac:dyDescent="0.25">
      <c r="D16" s="5"/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1"/>
        <v>15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  <c r="AF16" t="str">
        <f>IF(UserAccount!C13 &lt;= " "," ",UserAccount!C13)</f>
        <v xml:space="preserve"> </v>
      </c>
    </row>
    <row r="17" spans="4:32" x14ac:dyDescent="0.25">
      <c r="D17" s="6"/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1"/>
        <v>16 Years old</v>
      </c>
      <c r="N17" t="s">
        <v>3151</v>
      </c>
      <c r="P17" t="s">
        <v>3192</v>
      </c>
      <c r="AA17" t="s">
        <v>11</v>
      </c>
      <c r="AB17" s="5" t="s">
        <v>3302</v>
      </c>
      <c r="AF17" t="str">
        <f>IF(UserAccount!C14 &lt;= " "," ",UserAccount!C14)</f>
        <v xml:space="preserve"> </v>
      </c>
    </row>
    <row r="18" spans="4:32" x14ac:dyDescent="0.25">
      <c r="D18" s="6"/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1"/>
        <v>17 Years old</v>
      </c>
      <c r="N18" t="s">
        <v>3152</v>
      </c>
      <c r="P18" t="s">
        <v>3193</v>
      </c>
      <c r="AA18" t="s">
        <v>5</v>
      </c>
      <c r="AB18" s="5" t="s">
        <v>3265</v>
      </c>
      <c r="AF18" t="str">
        <f>IF(UserAccount!C15 &lt;= " "," ",UserAccount!C15)</f>
        <v xml:space="preserve"> </v>
      </c>
    </row>
    <row r="19" spans="4:32" x14ac:dyDescent="0.25">
      <c r="D19" s="6"/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1"/>
        <v>18 Years old</v>
      </c>
      <c r="N19" t="s">
        <v>3153</v>
      </c>
      <c r="P19" t="s">
        <v>3194</v>
      </c>
      <c r="AB19" s="5"/>
      <c r="AF19" t="str">
        <f>IF(UserAccount!C16 &lt;= " "," ",UserAccount!C16)</f>
        <v xml:space="preserve"> </v>
      </c>
    </row>
    <row r="20" spans="4:32" x14ac:dyDescent="0.25">
      <c r="D20" s="6"/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1"/>
        <v>19 Years old</v>
      </c>
      <c r="N20" t="s">
        <v>3154</v>
      </c>
      <c r="P20" t="s">
        <v>3195</v>
      </c>
      <c r="AB20" s="5"/>
      <c r="AF20" t="str">
        <f>IF(UserAccount!C17 &lt;= " "," ",UserAccount!C17)</f>
        <v xml:space="preserve"> </v>
      </c>
    </row>
    <row r="21" spans="4:32" x14ac:dyDescent="0.25">
      <c r="D21" s="6"/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1"/>
        <v>20 Years old</v>
      </c>
      <c r="N21" t="s">
        <v>3155</v>
      </c>
      <c r="P21" t="s">
        <v>3196</v>
      </c>
      <c r="AB21" s="5"/>
      <c r="AF21" t="str">
        <f>IF(UserAccount!C18 &lt;= " "," ",UserAccount!C18)</f>
        <v xml:space="preserve"> </v>
      </c>
    </row>
    <row r="22" spans="4:32" x14ac:dyDescent="0.25">
      <c r="D22" s="6"/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1"/>
        <v>21 Years old</v>
      </c>
      <c r="N22" t="s">
        <v>3156</v>
      </c>
      <c r="P22" t="s">
        <v>3197</v>
      </c>
      <c r="AF22" t="str">
        <f>IF(UserAccount!C19 &lt;= " "," ",UserAccount!C19)</f>
        <v xml:space="preserve"> </v>
      </c>
    </row>
    <row r="23" spans="4:32" x14ac:dyDescent="0.25">
      <c r="D23" s="6"/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1"/>
        <v>22 Years old</v>
      </c>
      <c r="N23" t="s">
        <v>3157</v>
      </c>
      <c r="P23" t="s">
        <v>3198</v>
      </c>
      <c r="AF23" t="str">
        <f>IF(UserAccount!C20 &lt;= " "," ",UserAccount!C20)</f>
        <v xml:space="preserve"> </v>
      </c>
    </row>
    <row r="24" spans="4:32" x14ac:dyDescent="0.25">
      <c r="D24" s="6"/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1"/>
        <v>23 Years old</v>
      </c>
      <c r="N24" t="s">
        <v>3158</v>
      </c>
      <c r="P24" t="s">
        <v>3201</v>
      </c>
      <c r="AF24" t="str">
        <f>IF(UserAccount!C21 &lt;= " "," ",UserAccount!C21)</f>
        <v xml:space="preserve"> </v>
      </c>
    </row>
    <row r="25" spans="4:32" x14ac:dyDescent="0.25">
      <c r="D25" s="6"/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1"/>
        <v>24 Years old</v>
      </c>
      <c r="N25" t="s">
        <v>3159</v>
      </c>
      <c r="P25" t="s">
        <v>3202</v>
      </c>
      <c r="AF25" t="str">
        <f>IF(UserAccount!C22 &lt;= " "," ",UserAccount!C22)</f>
        <v xml:space="preserve"> </v>
      </c>
    </row>
    <row r="26" spans="4:32" x14ac:dyDescent="0.25">
      <c r="D26" s="6"/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1"/>
        <v>25 Years old</v>
      </c>
      <c r="N26" t="s">
        <v>3160</v>
      </c>
      <c r="P26" t="s">
        <v>3203</v>
      </c>
      <c r="AF26" t="str">
        <f>IF(UserAccount!C23 &lt;= " "," ",UserAccount!C23)</f>
        <v xml:space="preserve"> </v>
      </c>
    </row>
    <row r="27" spans="4:32" x14ac:dyDescent="0.25">
      <c r="D27" s="6"/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1"/>
        <v>26 Years old</v>
      </c>
      <c r="N27" t="s">
        <v>3161</v>
      </c>
      <c r="P27" t="s">
        <v>3204</v>
      </c>
      <c r="AF27" t="str">
        <f>IF(UserAccount!C24 &lt;= " "," ",UserAccount!C24)</f>
        <v xml:space="preserve"> </v>
      </c>
    </row>
    <row r="28" spans="4:32" x14ac:dyDescent="0.25">
      <c r="D28" s="6"/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1"/>
        <v>27 Years old</v>
      </c>
      <c r="N28" t="s">
        <v>3162</v>
      </c>
      <c r="P28" t="s">
        <v>3205</v>
      </c>
      <c r="AF28" t="str">
        <f>IF(UserAccount!C25 &lt;= " "," ",UserAccount!C25)</f>
        <v xml:space="preserve"> </v>
      </c>
    </row>
    <row r="29" spans="4:32" x14ac:dyDescent="0.25">
      <c r="D29" s="6"/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1"/>
        <v>28 Years old</v>
      </c>
      <c r="N29" t="s">
        <v>3163</v>
      </c>
      <c r="P29" t="s">
        <v>3206</v>
      </c>
      <c r="AF29" t="str">
        <f>IF(UserAccount!C26 &lt;= " "," ",UserAccount!C26)</f>
        <v xml:space="preserve"> </v>
      </c>
    </row>
    <row r="30" spans="4:32" x14ac:dyDescent="0.25">
      <c r="D30" s="6"/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1"/>
        <v>29 Years old</v>
      </c>
      <c r="N30" t="s">
        <v>3168</v>
      </c>
      <c r="P30" t="s">
        <v>3207</v>
      </c>
      <c r="AF30" t="str">
        <f>IF(UserAccount!C27 &lt;= " "," ",UserAccount!C27)</f>
        <v xml:space="preserve"> </v>
      </c>
    </row>
    <row r="31" spans="4:32" x14ac:dyDescent="0.25">
      <c r="D31" s="6"/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1"/>
        <v>30 Years old</v>
      </c>
      <c r="N31" t="s">
        <v>3164</v>
      </c>
      <c r="P31" t="s">
        <v>3208</v>
      </c>
      <c r="AF31" t="str">
        <f>IF(UserAccount!C28 &lt;= " "," ",UserAccount!C28)</f>
        <v xml:space="preserve"> </v>
      </c>
    </row>
    <row r="32" spans="4:32" x14ac:dyDescent="0.25">
      <c r="D32" s="6"/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1"/>
        <v>31 Years old</v>
      </c>
      <c r="N32" t="s">
        <v>3165</v>
      </c>
      <c r="P32" t="s">
        <v>3209</v>
      </c>
      <c r="AF32" t="str">
        <f>IF(UserAccount!C29 &lt;= " "," ",UserAccount!C29)</f>
        <v xml:space="preserve"> </v>
      </c>
    </row>
    <row r="33" spans="4:32" x14ac:dyDescent="0.25">
      <c r="D33" s="6"/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1"/>
        <v>32 Years old</v>
      </c>
      <c r="N33" t="s">
        <v>3167</v>
      </c>
      <c r="P33" t="s">
        <v>3210</v>
      </c>
      <c r="AF33" t="str">
        <f>IF(UserAccount!C30 &lt;= " "," ",UserAccount!C30)</f>
        <v xml:space="preserve"> </v>
      </c>
    </row>
    <row r="34" spans="4:32" x14ac:dyDescent="0.25">
      <c r="D34" s="6"/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1"/>
        <v>33 Years old</v>
      </c>
      <c r="N34" t="s">
        <v>3176</v>
      </c>
      <c r="P34" t="s">
        <v>3315</v>
      </c>
      <c r="AF34" t="str">
        <f>IF(UserAccount!C31 &lt;= " "," ",UserAccount!C31)</f>
        <v xml:space="preserve"> </v>
      </c>
    </row>
    <row r="35" spans="4:32" x14ac:dyDescent="0.25">
      <c r="D35" s="6"/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1"/>
        <v>34 Years old</v>
      </c>
      <c r="N35" t="s">
        <v>3177</v>
      </c>
      <c r="AF35" t="str">
        <f>IF(UserAccount!C32 &lt;= " "," ",UserAccount!C32)</f>
        <v xml:space="preserve"> </v>
      </c>
    </row>
    <row r="36" spans="4:32" x14ac:dyDescent="0.25">
      <c r="D36" s="6"/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1"/>
        <v>35 Years old</v>
      </c>
      <c r="AF36" t="str">
        <f>IF(UserAccount!C33 &lt;= " "," ",UserAccount!C33)</f>
        <v xml:space="preserve"> </v>
      </c>
    </row>
    <row r="37" spans="4:32" x14ac:dyDescent="0.25"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1"/>
        <v>36 Years old</v>
      </c>
      <c r="AF37" t="str">
        <f>IF(UserAccount!C34 &lt;= " "," ",UserAccount!C34)</f>
        <v xml:space="preserve"> </v>
      </c>
    </row>
    <row r="38" spans="4:32" x14ac:dyDescent="0.25"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1"/>
        <v>37 Years old</v>
      </c>
      <c r="AF38" t="str">
        <f>IF(UserAccount!C35 &lt;= " "," ",UserAccount!C35)</f>
        <v xml:space="preserve"> </v>
      </c>
    </row>
    <row r="39" spans="4:32" x14ac:dyDescent="0.25"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1"/>
        <v>38 Years old</v>
      </c>
      <c r="AF39" t="str">
        <f>IF(UserAccount!C36 &lt;= " "," ",UserAccount!C36)</f>
        <v xml:space="preserve"> </v>
      </c>
    </row>
    <row r="40" spans="4:32" x14ac:dyDescent="0.25"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1"/>
        <v>39 Years old</v>
      </c>
      <c r="AF40" t="str">
        <f>IF(UserAccount!C37 &lt;= " "," ",UserAccount!C37)</f>
        <v xml:space="preserve"> </v>
      </c>
    </row>
    <row r="41" spans="4:32" x14ac:dyDescent="0.25"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1"/>
        <v>40 Years old</v>
      </c>
      <c r="AF41" t="str">
        <f>IF(UserAccount!C38 &lt;= " "," ",UserAccount!C38)</f>
        <v xml:space="preserve"> </v>
      </c>
    </row>
    <row r="42" spans="4:32" x14ac:dyDescent="0.25"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1"/>
        <v>41 Years old</v>
      </c>
      <c r="AF42" t="str">
        <f>IF(UserAccount!C39 &lt;= " "," ",UserAccount!C39)</f>
        <v xml:space="preserve"> </v>
      </c>
    </row>
    <row r="43" spans="4:32" x14ac:dyDescent="0.25"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1"/>
        <v>42 Years old</v>
      </c>
      <c r="AF43" t="str">
        <f>IF(UserAccount!C40 &lt;= " "," ",UserAccount!C40)</f>
        <v xml:space="preserve"> </v>
      </c>
    </row>
    <row r="44" spans="4:32" x14ac:dyDescent="0.25"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1"/>
        <v>43 Years old</v>
      </c>
      <c r="AF44" t="str">
        <f>IF(UserAccount!C41 &lt;= " "," ",UserAccount!C41)</f>
        <v xml:space="preserve"> </v>
      </c>
    </row>
    <row r="45" spans="4:32" x14ac:dyDescent="0.25"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1"/>
        <v>44 Years old</v>
      </c>
      <c r="AF45" t="str">
        <f>IF(UserAccount!C42 &lt;= " "," ",UserAccount!C42)</f>
        <v xml:space="preserve"> </v>
      </c>
    </row>
    <row r="46" spans="4:32" x14ac:dyDescent="0.25"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1"/>
        <v>45 Years old</v>
      </c>
      <c r="AF46" t="str">
        <f>IF(UserAccount!C43 &lt;= " "," ",UserAccount!C43)</f>
        <v xml:space="preserve"> </v>
      </c>
    </row>
    <row r="47" spans="4:32" x14ac:dyDescent="0.25"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1"/>
        <v>46 Years old</v>
      </c>
      <c r="AF47" t="str">
        <f>IF(UserAccount!C44 &lt;= " "," ",UserAccount!C44)</f>
        <v xml:space="preserve"> </v>
      </c>
    </row>
    <row r="48" spans="4:32" x14ac:dyDescent="0.25"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1"/>
        <v>47 Years old</v>
      </c>
      <c r="AF48" t="str">
        <f>IF(UserAccount!C45 &lt;= " "," ",UserAccount!C45)</f>
        <v xml:space="preserve"> </v>
      </c>
    </row>
    <row r="49" spans="4:32" x14ac:dyDescent="0.25"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1"/>
        <v>48 Years old</v>
      </c>
      <c r="AF49" t="str">
        <f>IF(UserAccount!C46 &lt;= " "," ",UserAccount!C46)</f>
        <v xml:space="preserve"> </v>
      </c>
    </row>
    <row r="50" spans="4:32" x14ac:dyDescent="0.25"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1"/>
        <v>49 Years old</v>
      </c>
      <c r="AF50" t="str">
        <f>IF(UserAccount!C47 &lt;= " "," ",UserAccount!C47)</f>
        <v xml:space="preserve"> </v>
      </c>
    </row>
    <row r="51" spans="4:32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1"/>
        <v>50 Years old</v>
      </c>
      <c r="AF51" t="str">
        <f>IF(UserAccount!C48 &lt;= " "," ",UserAccount!C48)</f>
        <v xml:space="preserve"> </v>
      </c>
    </row>
    <row r="52" spans="4:32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1"/>
        <v>51 Years old</v>
      </c>
      <c r="AF52" t="str">
        <f>IF(UserAccount!C49 &lt;= " "," ",UserAccount!C49)</f>
        <v xml:space="preserve"> </v>
      </c>
    </row>
    <row r="53" spans="4:32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1"/>
        <v>52 Years old</v>
      </c>
      <c r="AF53" t="str">
        <f>IF(UserAccount!C50 &lt;= " "," ",UserAccount!C50)</f>
        <v xml:space="preserve"> </v>
      </c>
    </row>
    <row r="54" spans="4:32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1"/>
        <v>53 Years old</v>
      </c>
      <c r="AF54" t="str">
        <f>IF(UserAccount!C51 &lt;= " "," ",UserAccount!C51)</f>
        <v xml:space="preserve"> </v>
      </c>
    </row>
    <row r="55" spans="4:32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1"/>
        <v>54 Years old</v>
      </c>
      <c r="AF55" t="str">
        <f>IF(UserAccount!C52 &lt;= " "," ",UserAccount!C52)</f>
        <v xml:space="preserve"> </v>
      </c>
    </row>
    <row r="56" spans="4:32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1"/>
        <v>55 Years old</v>
      </c>
      <c r="AF56" t="str">
        <f>IF(UserAccount!C53 &lt;= " "," ",UserAccount!C53)</f>
        <v xml:space="preserve"> </v>
      </c>
    </row>
    <row r="57" spans="4:32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1"/>
        <v>56 Years old</v>
      </c>
      <c r="AF57" t="str">
        <f>IF(UserAccount!C54 &lt;= " "," ",UserAccount!C54)</f>
        <v xml:space="preserve"> </v>
      </c>
    </row>
    <row r="58" spans="4:32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1"/>
        <v>57 Years old</v>
      </c>
      <c r="AF58" t="str">
        <f>IF(UserAccount!C55 &lt;= " "," ",UserAccount!C55)</f>
        <v xml:space="preserve"> </v>
      </c>
    </row>
    <row r="59" spans="4:32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1"/>
        <v>58 Years old</v>
      </c>
      <c r="AF59" t="str">
        <f>IF(UserAccount!C56 &lt;= " "," ",UserAccount!C56)</f>
        <v xml:space="preserve"> </v>
      </c>
    </row>
    <row r="60" spans="4:32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1"/>
        <v>59 Years old</v>
      </c>
      <c r="AF60" t="str">
        <f>IF(UserAccount!C57 &lt;= " "," ",UserAccount!C57)</f>
        <v xml:space="preserve"> </v>
      </c>
    </row>
    <row r="61" spans="4:32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1"/>
        <v>60 Years old</v>
      </c>
      <c r="AF61" t="str">
        <f>IF(UserAccount!C58 &lt;= " "," ",UserAccount!C58)</f>
        <v xml:space="preserve"> </v>
      </c>
    </row>
    <row r="62" spans="4:32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1"/>
        <v>61 Years old</v>
      </c>
      <c r="AF62" t="str">
        <f>IF(UserAccount!C59 &lt;= " "," ",UserAccount!C59)</f>
        <v xml:space="preserve"> </v>
      </c>
    </row>
    <row r="63" spans="4:32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1"/>
        <v>62 Years old</v>
      </c>
      <c r="AF63" t="str">
        <f>IF(UserAccount!C60 &lt;= " "," ",UserAccount!C60)</f>
        <v xml:space="preserve"> </v>
      </c>
    </row>
    <row r="64" spans="4:32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1"/>
        <v>63 Years old</v>
      </c>
      <c r="AF64" t="str">
        <f>IF(UserAccount!C61 &lt;= " "," ",UserAccount!C61)</f>
        <v xml:space="preserve"> </v>
      </c>
    </row>
    <row r="65" spans="5:32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1"/>
        <v>64 Years old</v>
      </c>
      <c r="AF65" t="str">
        <f>IF(UserAccount!C62 &lt;= " "," ",UserAccount!C62)</f>
        <v xml:space="preserve"> </v>
      </c>
    </row>
    <row r="66" spans="5:32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1"/>
        <v>65 Years old</v>
      </c>
      <c r="AF66" t="str">
        <f>IF(UserAccount!C63 &lt;= " "," ",UserAccount!C63)</f>
        <v xml:space="preserve"> </v>
      </c>
    </row>
    <row r="67" spans="5:32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2">CONCATENATE(K67," ",L67)</f>
        <v>66 Years old</v>
      </c>
      <c r="AF67" t="str">
        <f>IF(UserAccount!C64 &lt;= " "," ",UserAccount!C64)</f>
        <v xml:space="preserve"> </v>
      </c>
    </row>
    <row r="68" spans="5:32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2"/>
        <v>67 Years old</v>
      </c>
      <c r="AF68" t="str">
        <f>IF(UserAccount!C65 &lt;= " "," ",UserAccount!C65)</f>
        <v xml:space="preserve"> </v>
      </c>
    </row>
    <row r="69" spans="5:32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2"/>
        <v>68 Years old</v>
      </c>
      <c r="AF69" t="str">
        <f>IF(UserAccount!C66 &lt;= " "," ",UserAccount!C66)</f>
        <v xml:space="preserve"> </v>
      </c>
    </row>
    <row r="70" spans="5:32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2"/>
        <v>69 Years old</v>
      </c>
      <c r="AF70" t="str">
        <f>IF(UserAccount!C67 &lt;= " "," ",UserAccount!C67)</f>
        <v xml:space="preserve"> </v>
      </c>
    </row>
    <row r="71" spans="5:32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2"/>
        <v>70 Years old</v>
      </c>
      <c r="AF71" t="str">
        <f>IF(UserAccount!C68 &lt;= " "," ",UserAccount!C68)</f>
        <v xml:space="preserve"> </v>
      </c>
    </row>
    <row r="72" spans="5:32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2"/>
        <v>71 Years old</v>
      </c>
      <c r="AF72" t="str">
        <f>IF(UserAccount!C69 &lt;= " "," ",UserAccount!C69)</f>
        <v xml:space="preserve"> </v>
      </c>
    </row>
    <row r="73" spans="5:32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2"/>
        <v>72 Years old</v>
      </c>
      <c r="AF73" t="str">
        <f>IF(UserAccount!C70 &lt;= " "," ",UserAccount!C70)</f>
        <v xml:space="preserve"> </v>
      </c>
    </row>
    <row r="74" spans="5:32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2"/>
        <v>73 Years old</v>
      </c>
      <c r="AF74" t="str">
        <f>IF(UserAccount!C71 &lt;= " "," ",UserAccount!C71)</f>
        <v xml:space="preserve"> </v>
      </c>
    </row>
    <row r="75" spans="5:32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2"/>
        <v>74 Years old</v>
      </c>
      <c r="AF75" t="str">
        <f>IF(UserAccount!C72 &lt;= " "," ",UserAccount!C72)</f>
        <v xml:space="preserve"> </v>
      </c>
    </row>
    <row r="76" spans="5:32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2"/>
        <v>75 Years old</v>
      </c>
      <c r="AF76" t="str">
        <f>IF(UserAccount!C73 &lt;= " "," ",UserAccount!C73)</f>
        <v xml:space="preserve"> </v>
      </c>
    </row>
    <row r="77" spans="5:32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2"/>
        <v>76 Years old</v>
      </c>
      <c r="AF77" t="str">
        <f>IF(UserAccount!C74 &lt;= " "," ",UserAccount!C74)</f>
        <v xml:space="preserve"> </v>
      </c>
    </row>
    <row r="78" spans="5:32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2"/>
        <v>77 Years old</v>
      </c>
      <c r="AF78" t="str">
        <f>IF(UserAccount!C75 &lt;= " "," ",UserAccount!C75)</f>
        <v xml:space="preserve"> </v>
      </c>
    </row>
    <row r="79" spans="5:32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2"/>
        <v>78 Years old</v>
      </c>
      <c r="AF79" t="str">
        <f>IF(UserAccount!C76 &lt;= " "," ",UserAccount!C76)</f>
        <v xml:space="preserve"> </v>
      </c>
    </row>
    <row r="80" spans="5:32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2"/>
        <v>79 Years old</v>
      </c>
      <c r="AF80" t="str">
        <f>IF(UserAccount!C77 &lt;= " "," ",UserAccount!C77)</f>
        <v xml:space="preserve"> </v>
      </c>
    </row>
    <row r="81" spans="5:32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2"/>
        <v>80 Years old</v>
      </c>
      <c r="AF81" t="str">
        <f>IF(UserAccount!C78 &lt;= " "," ",UserAccount!C78)</f>
        <v xml:space="preserve"> </v>
      </c>
    </row>
    <row r="82" spans="5:32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2"/>
        <v>81 Years old</v>
      </c>
      <c r="AF82" t="str">
        <f>IF(UserAccount!C79 &lt;= " "," ",UserAccount!C79)</f>
        <v xml:space="preserve"> </v>
      </c>
    </row>
    <row r="83" spans="5:32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2"/>
        <v>82 Years old</v>
      </c>
      <c r="AF83" t="str">
        <f>IF(UserAccount!C80 &lt;= " "," ",UserAccount!C80)</f>
        <v xml:space="preserve"> </v>
      </c>
    </row>
    <row r="84" spans="5:32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2"/>
        <v>83 Years old</v>
      </c>
      <c r="AF84" t="str">
        <f>IF(UserAccount!C81 &lt;= " "," ",UserAccount!C81)</f>
        <v xml:space="preserve"> </v>
      </c>
    </row>
    <row r="85" spans="5:32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2"/>
        <v>84 Years old</v>
      </c>
      <c r="AF85" t="str">
        <f>IF(UserAccount!C82 &lt;= " "," ",UserAccount!C82)</f>
        <v xml:space="preserve"> </v>
      </c>
    </row>
    <row r="86" spans="5:32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2"/>
        <v>85 Years old</v>
      </c>
      <c r="AF86" t="str">
        <f>IF(UserAccount!C83 &lt;= " "," ",UserAccount!C83)</f>
        <v xml:space="preserve"> </v>
      </c>
    </row>
    <row r="87" spans="5:32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2"/>
        <v>86 Years old</v>
      </c>
      <c r="AF87" t="str">
        <f>IF(UserAccount!C84 &lt;= " "," ",UserAccount!C84)</f>
        <v xml:space="preserve"> </v>
      </c>
    </row>
    <row r="88" spans="5:32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2"/>
        <v>87 Years old</v>
      </c>
      <c r="AF88" t="str">
        <f>IF(UserAccount!C85 &lt;= " "," ",UserAccount!C85)</f>
        <v xml:space="preserve"> </v>
      </c>
    </row>
    <row r="89" spans="5:32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2"/>
        <v>88 Years old</v>
      </c>
      <c r="AF89" t="str">
        <f>IF(UserAccount!C86 &lt;= " "," ",UserAccount!C86)</f>
        <v xml:space="preserve"> </v>
      </c>
    </row>
    <row r="90" spans="5:32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2"/>
        <v>89 Years old</v>
      </c>
      <c r="AF90" t="str">
        <f>IF(UserAccount!C87 &lt;= " "," ",UserAccount!C87)</f>
        <v xml:space="preserve"> </v>
      </c>
    </row>
    <row r="91" spans="5:32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2"/>
        <v>90 Years old</v>
      </c>
      <c r="AF91" t="str">
        <f>IF(UserAccount!C88 &lt;= " "," ",UserAccount!C88)</f>
        <v xml:space="preserve"> </v>
      </c>
    </row>
    <row r="92" spans="5:32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2"/>
        <v>91 Years old</v>
      </c>
      <c r="AF92" t="str">
        <f>IF(UserAccount!C89 &lt;= " "," ",UserAccount!C89)</f>
        <v xml:space="preserve"> </v>
      </c>
    </row>
    <row r="93" spans="5:32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2"/>
        <v>92 Years old</v>
      </c>
      <c r="AF93" t="str">
        <f>IF(UserAccount!C90 &lt;= " "," ",UserAccount!C90)</f>
        <v xml:space="preserve"> </v>
      </c>
    </row>
    <row r="94" spans="5:32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2"/>
        <v>93 Years old</v>
      </c>
      <c r="AF94" t="str">
        <f>IF(UserAccount!C91 &lt;= " "," ",UserAccount!C91)</f>
        <v xml:space="preserve"> </v>
      </c>
    </row>
    <row r="95" spans="5:32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2"/>
        <v>94 Years old</v>
      </c>
      <c r="AF95" t="str">
        <f>IF(UserAccount!C92 &lt;= " "," ",UserAccount!C92)</f>
        <v xml:space="preserve"> </v>
      </c>
    </row>
    <row r="96" spans="5:32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2"/>
        <v>95 Years old</v>
      </c>
      <c r="AF96" t="str">
        <f>IF(UserAccount!C93 &lt;= " "," ",UserAccount!C93)</f>
        <v xml:space="preserve"> </v>
      </c>
    </row>
    <row r="97" spans="9:32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2"/>
        <v>96 Years old</v>
      </c>
      <c r="AF97" t="str">
        <f>IF(UserAccount!C94 &lt;= " "," ",UserAccount!C94)</f>
        <v xml:space="preserve"> </v>
      </c>
    </row>
    <row r="98" spans="9:32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2"/>
        <v>97 Years old</v>
      </c>
      <c r="AF98" t="str">
        <f>IF(UserAccount!C95 &lt;= " "," ",UserAccount!C95)</f>
        <v xml:space="preserve"> </v>
      </c>
    </row>
    <row r="99" spans="9:32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2"/>
        <v>98 Years old</v>
      </c>
      <c r="AF99" t="str">
        <f>IF(UserAccount!C96 &lt;= " "," ",UserAccount!C96)</f>
        <v xml:space="preserve"> </v>
      </c>
    </row>
    <row r="100" spans="9:32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2"/>
        <v>99 Years old</v>
      </c>
      <c r="AF100" t="str">
        <f>IF(UserAccount!C97 &lt;= " "," ",UserAccount!C97)</f>
        <v xml:space="preserve"> </v>
      </c>
    </row>
    <row r="101" spans="9:32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2"/>
        <v>100 Years old</v>
      </c>
      <c r="AF101" t="str">
        <f>IF(UserAccount!C98 &lt;= " "," ",UserAccount!C98)</f>
        <v xml:space="preserve"> </v>
      </c>
    </row>
    <row r="102" spans="9:32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2"/>
        <v>101 Years old</v>
      </c>
      <c r="AF102" t="str">
        <f>IF(UserAccount!C99 &lt;= " "," ",UserAccount!C99)</f>
        <v xml:space="preserve"> </v>
      </c>
    </row>
    <row r="103" spans="9:32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2"/>
        <v>102 Years old</v>
      </c>
      <c r="AF103" t="str">
        <f>IF(UserAccount!C100 &lt;= " "," ",UserAccount!C100)</f>
        <v xml:space="preserve"> </v>
      </c>
    </row>
    <row r="104" spans="9:32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2"/>
        <v>103 Years old</v>
      </c>
      <c r="AF104" t="str">
        <f>IF(UserAccount!C101 &lt;= " "," ",UserAccount!C101)</f>
        <v xml:space="preserve"> </v>
      </c>
    </row>
    <row r="105" spans="9:32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2"/>
        <v>104 Years old</v>
      </c>
      <c r="AF105" t="str">
        <f>IF(UserAccount!C102 &lt;= " "," ",UserAccount!C102)</f>
        <v xml:space="preserve"> </v>
      </c>
    </row>
    <row r="106" spans="9:32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2"/>
        <v>105 Years old</v>
      </c>
      <c r="AF106" t="str">
        <f>IF(UserAccount!C103 &lt;= " "," ",UserAccount!C103)</f>
        <v xml:space="preserve"> </v>
      </c>
    </row>
    <row r="107" spans="9:32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2"/>
        <v>106 Years old</v>
      </c>
      <c r="AF107" t="str">
        <f>IF(UserAccount!C104 &lt;= " "," ",UserAccount!C104)</f>
        <v xml:space="preserve"> </v>
      </c>
    </row>
    <row r="108" spans="9:32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2"/>
        <v>107 Years old</v>
      </c>
      <c r="AF108" t="str">
        <f>IF(UserAccount!C105 &lt;= " "," ",UserAccount!C105)</f>
        <v xml:space="preserve"> </v>
      </c>
    </row>
    <row r="109" spans="9:32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2"/>
        <v>108 Years old</v>
      </c>
      <c r="AF109" t="str">
        <f>IF(UserAccount!C106 &lt;= " "," ",UserAccount!C106)</f>
        <v xml:space="preserve"> </v>
      </c>
    </row>
    <row r="110" spans="9:32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2"/>
        <v>109 Years old</v>
      </c>
      <c r="AF110" t="str">
        <f>IF(UserAccount!C107 &lt;= " "," ",UserAccount!C107)</f>
        <v xml:space="preserve"> </v>
      </c>
    </row>
    <row r="111" spans="9:32" x14ac:dyDescent="0.25">
      <c r="J111" t="s">
        <v>296</v>
      </c>
      <c r="K111">
        <v>110</v>
      </c>
      <c r="L111" t="s">
        <v>3133</v>
      </c>
      <c r="M111" t="str">
        <f t="shared" si="2"/>
        <v>110 Years old</v>
      </c>
      <c r="AF111" t="str">
        <f>IF(UserAccount!C108 &lt;= " "," ",UserAccount!C108)</f>
        <v xml:space="preserve"> </v>
      </c>
    </row>
    <row r="112" spans="9:32" x14ac:dyDescent="0.25">
      <c r="J112" t="s">
        <v>297</v>
      </c>
      <c r="K112">
        <v>111</v>
      </c>
      <c r="L112" t="s">
        <v>3133</v>
      </c>
      <c r="M112" t="str">
        <f t="shared" si="2"/>
        <v>111 Years old</v>
      </c>
      <c r="AF112" t="str">
        <f>IF(UserAccount!C109 &lt;= " "," ",UserAccount!C109)</f>
        <v xml:space="preserve"> </v>
      </c>
    </row>
    <row r="113" spans="10:32" x14ac:dyDescent="0.25">
      <c r="J113" t="s">
        <v>298</v>
      </c>
      <c r="K113">
        <v>112</v>
      </c>
      <c r="L113" t="s">
        <v>3133</v>
      </c>
      <c r="M113" t="str">
        <f t="shared" si="2"/>
        <v>112 Years old</v>
      </c>
      <c r="AF113" t="str">
        <f>IF(UserAccount!C110 &lt;= " "," ",UserAccount!C110)</f>
        <v xml:space="preserve"> </v>
      </c>
    </row>
    <row r="114" spans="10:32" x14ac:dyDescent="0.25">
      <c r="J114" t="s">
        <v>299</v>
      </c>
      <c r="K114">
        <v>113</v>
      </c>
      <c r="L114" t="s">
        <v>3133</v>
      </c>
      <c r="M114" t="str">
        <f t="shared" si="2"/>
        <v>113 Years old</v>
      </c>
      <c r="AF114" t="str">
        <f>IF(UserAccount!C111 &lt;= " "," ",UserAccount!C111)</f>
        <v xml:space="preserve"> </v>
      </c>
    </row>
    <row r="115" spans="10:32" x14ac:dyDescent="0.25">
      <c r="J115" t="s">
        <v>300</v>
      </c>
      <c r="K115">
        <v>114</v>
      </c>
      <c r="L115" t="s">
        <v>3133</v>
      </c>
      <c r="M115" t="str">
        <f t="shared" si="2"/>
        <v>114 Years old</v>
      </c>
      <c r="AF115" t="str">
        <f>IF(UserAccount!C112 &lt;= " "," ",UserAccount!C112)</f>
        <v xml:space="preserve"> </v>
      </c>
    </row>
    <row r="116" spans="10:32" x14ac:dyDescent="0.25">
      <c r="J116" t="s">
        <v>301</v>
      </c>
      <c r="K116">
        <v>115</v>
      </c>
      <c r="L116" t="s">
        <v>3133</v>
      </c>
      <c r="M116" t="str">
        <f t="shared" si="2"/>
        <v>115 Years old</v>
      </c>
      <c r="AF116" t="str">
        <f>IF(UserAccount!C113 &lt;= " "," ",UserAccount!C113)</f>
        <v xml:space="preserve"> </v>
      </c>
    </row>
    <row r="117" spans="10:32" x14ac:dyDescent="0.25">
      <c r="J117" t="s">
        <v>302</v>
      </c>
      <c r="AF117" t="str">
        <f>IF(UserAccount!C114 &lt;= " "," ",UserAccount!C114)</f>
        <v xml:space="preserve"> </v>
      </c>
    </row>
    <row r="118" spans="10:32" x14ac:dyDescent="0.25">
      <c r="J118" t="s">
        <v>303</v>
      </c>
      <c r="AF118" t="str">
        <f>IF(UserAccount!C115 &lt;= " "," ",UserAccount!C115)</f>
        <v xml:space="preserve"> </v>
      </c>
    </row>
    <row r="119" spans="10:32" x14ac:dyDescent="0.25">
      <c r="J119" t="s">
        <v>304</v>
      </c>
      <c r="AF119" t="str">
        <f>IF(UserAccount!C116 &lt;= " "," ",UserAccount!C116)</f>
        <v xml:space="preserve"> </v>
      </c>
    </row>
    <row r="120" spans="10:32" x14ac:dyDescent="0.25">
      <c r="J120" t="s">
        <v>305</v>
      </c>
      <c r="AF120" t="str">
        <f>IF(UserAccount!C117 &lt;= " "," ",UserAccount!C117)</f>
        <v xml:space="preserve"> </v>
      </c>
    </row>
    <row r="121" spans="10:32" x14ac:dyDescent="0.25">
      <c r="J121" t="s">
        <v>306</v>
      </c>
      <c r="AF121" t="str">
        <f>IF(UserAccount!C118 &lt;= " "," ",UserAccount!C118)</f>
        <v xml:space="preserve"> </v>
      </c>
    </row>
    <row r="122" spans="10:32" x14ac:dyDescent="0.25">
      <c r="J122" t="s">
        <v>307</v>
      </c>
      <c r="AF122" t="str">
        <f>IF(UserAccount!C119 &lt;= " "," ",UserAccount!C119)</f>
        <v xml:space="preserve"> </v>
      </c>
    </row>
    <row r="123" spans="10:32" x14ac:dyDescent="0.25">
      <c r="J123" t="s">
        <v>308</v>
      </c>
      <c r="AF123" t="str">
        <f>IF(UserAccount!C120 &lt;= " "," ",UserAccount!C120)</f>
        <v xml:space="preserve"> </v>
      </c>
    </row>
    <row r="124" spans="10:32" x14ac:dyDescent="0.25">
      <c r="J124" t="s">
        <v>309</v>
      </c>
      <c r="AF124" t="str">
        <f>IF(UserAccount!C121 &lt;= " "," ",UserAccount!C121)</f>
        <v xml:space="preserve"> </v>
      </c>
    </row>
    <row r="125" spans="10:32" x14ac:dyDescent="0.25">
      <c r="J125" t="s">
        <v>310</v>
      </c>
      <c r="AF125" t="str">
        <f>IF(UserAccount!C122 &lt;= " "," ",UserAccount!C122)</f>
        <v xml:space="preserve"> </v>
      </c>
    </row>
    <row r="126" spans="10:32" x14ac:dyDescent="0.25">
      <c r="J126" t="s">
        <v>311</v>
      </c>
      <c r="AF126" t="str">
        <f>IF(UserAccount!C123 &lt;= " "," ",UserAccount!C123)</f>
        <v xml:space="preserve"> </v>
      </c>
    </row>
    <row r="127" spans="10:32" x14ac:dyDescent="0.25">
      <c r="J127" t="s">
        <v>312</v>
      </c>
      <c r="AF127" t="str">
        <f>IF(UserAccount!C124 &lt;= " "," ",UserAccount!C124)</f>
        <v xml:space="preserve"> </v>
      </c>
    </row>
    <row r="128" spans="10:32" x14ac:dyDescent="0.25">
      <c r="J128" t="s">
        <v>313</v>
      </c>
      <c r="AF128" t="str">
        <f>IF(UserAccount!C125 &lt;= " "," ",UserAccount!C125)</f>
        <v xml:space="preserve"> </v>
      </c>
    </row>
    <row r="129" spans="10:32" x14ac:dyDescent="0.25">
      <c r="J129" t="s">
        <v>314</v>
      </c>
      <c r="AF129" t="str">
        <f>IF(UserAccount!C126 &lt;= " "," ",UserAccount!C126)</f>
        <v xml:space="preserve"> </v>
      </c>
    </row>
    <row r="130" spans="10:32" x14ac:dyDescent="0.25">
      <c r="J130" t="s">
        <v>315</v>
      </c>
      <c r="AF130" t="str">
        <f>IF(UserAccount!C127 &lt;= " "," ",UserAccount!C127)</f>
        <v xml:space="preserve"> </v>
      </c>
    </row>
    <row r="131" spans="10:32" x14ac:dyDescent="0.25">
      <c r="J131" t="s">
        <v>316</v>
      </c>
      <c r="AF131" t="str">
        <f>IF(UserAccount!C128 &lt;= " "," ",UserAccount!C128)</f>
        <v xml:space="preserve"> </v>
      </c>
    </row>
    <row r="132" spans="10:32" x14ac:dyDescent="0.25">
      <c r="J132" t="s">
        <v>317</v>
      </c>
      <c r="AF132" t="str">
        <f>IF(UserAccount!C129 &lt;= " "," ",UserAccount!C129)</f>
        <v xml:space="preserve"> </v>
      </c>
    </row>
    <row r="133" spans="10:32" x14ac:dyDescent="0.25">
      <c r="J133" t="s">
        <v>318</v>
      </c>
      <c r="AF133" t="str">
        <f>IF(UserAccount!C130 &lt;= " "," ",UserAccount!C130)</f>
        <v xml:space="preserve"> </v>
      </c>
    </row>
    <row r="134" spans="10:32" x14ac:dyDescent="0.25">
      <c r="J134" t="s">
        <v>319</v>
      </c>
      <c r="AF134" t="str">
        <f>IF(UserAccount!C131 &lt;= " "," ",UserAccount!C131)</f>
        <v xml:space="preserve"> </v>
      </c>
    </row>
    <row r="135" spans="10:32" x14ac:dyDescent="0.25">
      <c r="J135" t="s">
        <v>320</v>
      </c>
      <c r="AF135" t="str">
        <f>IF(UserAccount!C132 &lt;= " "," ",UserAccount!C132)</f>
        <v xml:space="preserve"> </v>
      </c>
    </row>
    <row r="136" spans="10:32" x14ac:dyDescent="0.25">
      <c r="J136" t="s">
        <v>321</v>
      </c>
      <c r="AF136" t="str">
        <f>IF(UserAccount!C133 &lt;= " "," ",UserAccount!C133)</f>
        <v xml:space="preserve"> </v>
      </c>
    </row>
    <row r="137" spans="10:32" x14ac:dyDescent="0.25">
      <c r="J137" t="s">
        <v>322</v>
      </c>
      <c r="AF137" t="str">
        <f>IF(UserAccount!C134 &lt;= " "," ",UserAccount!C134)</f>
        <v xml:space="preserve"> </v>
      </c>
    </row>
    <row r="138" spans="10:32" x14ac:dyDescent="0.25">
      <c r="J138" t="s">
        <v>323</v>
      </c>
      <c r="AF138" t="str">
        <f>IF(UserAccount!C135 &lt;= " "," ",UserAccount!C135)</f>
        <v xml:space="preserve"> </v>
      </c>
    </row>
    <row r="139" spans="10:32" x14ac:dyDescent="0.25">
      <c r="J139" t="s">
        <v>324</v>
      </c>
      <c r="AF139" t="str">
        <f>IF(UserAccount!C136 &lt;= " "," ",UserAccount!C136)</f>
        <v xml:space="preserve"> </v>
      </c>
    </row>
    <row r="140" spans="10:32" x14ac:dyDescent="0.25">
      <c r="J140" t="s">
        <v>325</v>
      </c>
      <c r="AF140" t="str">
        <f>IF(UserAccount!C137 &lt;= " "," ",UserAccount!C137)</f>
        <v xml:space="preserve"> </v>
      </c>
    </row>
    <row r="141" spans="10:32" x14ac:dyDescent="0.25">
      <c r="J141" t="s">
        <v>326</v>
      </c>
      <c r="AF141" t="str">
        <f>IF(UserAccount!C138 &lt;= " "," ",UserAccount!C138)</f>
        <v xml:space="preserve"> </v>
      </c>
    </row>
    <row r="142" spans="10:32" x14ac:dyDescent="0.25">
      <c r="J142" t="s">
        <v>327</v>
      </c>
      <c r="AF142" t="str">
        <f>IF(UserAccount!C139 &lt;= " "," ",UserAccount!C139)</f>
        <v xml:space="preserve"> </v>
      </c>
    </row>
    <row r="143" spans="10:32" x14ac:dyDescent="0.25">
      <c r="J143" t="s">
        <v>328</v>
      </c>
      <c r="AF143" t="str">
        <f>IF(UserAccount!C140 &lt;= " "," ",UserAccount!C140)</f>
        <v xml:space="preserve"> </v>
      </c>
    </row>
    <row r="144" spans="10:32" x14ac:dyDescent="0.25">
      <c r="J144" t="s">
        <v>329</v>
      </c>
      <c r="AF144" t="str">
        <f>IF(UserAccount!C141 &lt;= " "," ",UserAccount!C141)</f>
        <v xml:space="preserve"> </v>
      </c>
    </row>
    <row r="145" spans="10:32" x14ac:dyDescent="0.25">
      <c r="J145" t="s">
        <v>330</v>
      </c>
      <c r="AF145" t="str">
        <f>IF(UserAccount!C142 &lt;= " "," ",UserAccount!C142)</f>
        <v xml:space="preserve"> </v>
      </c>
    </row>
    <row r="146" spans="10:32" x14ac:dyDescent="0.25">
      <c r="J146" t="s">
        <v>331</v>
      </c>
      <c r="AF146" t="str">
        <f>IF(UserAccount!C143 &lt;= " "," ",UserAccount!C143)</f>
        <v xml:space="preserve"> </v>
      </c>
    </row>
    <row r="147" spans="10:32" x14ac:dyDescent="0.25">
      <c r="J147" t="s">
        <v>332</v>
      </c>
      <c r="AF147" t="str">
        <f>IF(UserAccount!C144 &lt;= " "," ",UserAccount!C144)</f>
        <v xml:space="preserve"> </v>
      </c>
    </row>
    <row r="148" spans="10:32" x14ac:dyDescent="0.25">
      <c r="J148" t="s">
        <v>333</v>
      </c>
      <c r="AF148" t="str">
        <f>IF(UserAccount!C145 &lt;= " "," ",UserAccount!C145)</f>
        <v xml:space="preserve"> </v>
      </c>
    </row>
    <row r="149" spans="10:32" x14ac:dyDescent="0.25">
      <c r="J149" t="s">
        <v>334</v>
      </c>
      <c r="AF149" t="str">
        <f>IF(UserAccount!C146 &lt;= " "," ",UserAccount!C146)</f>
        <v xml:space="preserve"> </v>
      </c>
    </row>
    <row r="150" spans="10:32" x14ac:dyDescent="0.25">
      <c r="J150" t="s">
        <v>335</v>
      </c>
      <c r="AF150" t="str">
        <f>IF(UserAccount!C147 &lt;= " "," ",UserAccount!C147)</f>
        <v xml:space="preserve"> </v>
      </c>
    </row>
    <row r="151" spans="10:32" x14ac:dyDescent="0.25">
      <c r="J151" t="s">
        <v>336</v>
      </c>
      <c r="AF151" t="str">
        <f>IF(UserAccount!C148 &lt;= " "," ",UserAccount!C148)</f>
        <v xml:space="preserve"> </v>
      </c>
    </row>
    <row r="152" spans="10:32" x14ac:dyDescent="0.25">
      <c r="J152" t="s">
        <v>337</v>
      </c>
      <c r="AF152" t="str">
        <f>IF(UserAccount!C149 &lt;= " "," ",UserAccount!C149)</f>
        <v xml:space="preserve"> </v>
      </c>
    </row>
    <row r="153" spans="10:32" x14ac:dyDescent="0.25">
      <c r="J153" t="s">
        <v>338</v>
      </c>
      <c r="AF153" t="str">
        <f>IF(UserAccount!C150 &lt;= " "," ",UserAccount!C150)</f>
        <v xml:space="preserve"> </v>
      </c>
    </row>
    <row r="154" spans="10:32" x14ac:dyDescent="0.25">
      <c r="J154" t="s">
        <v>339</v>
      </c>
      <c r="AF154" t="str">
        <f>IF(UserAccount!C151 &lt;= " "," ",UserAccount!C151)</f>
        <v xml:space="preserve"> </v>
      </c>
    </row>
    <row r="155" spans="10:32" x14ac:dyDescent="0.25">
      <c r="J155" t="s">
        <v>340</v>
      </c>
      <c r="AF155" t="str">
        <f>IF(UserAccount!C152 &lt;= " "," ",UserAccount!C152)</f>
        <v xml:space="preserve"> </v>
      </c>
    </row>
    <row r="156" spans="10:32" x14ac:dyDescent="0.25">
      <c r="J156" t="s">
        <v>341</v>
      </c>
      <c r="AF156" t="str">
        <f>IF(UserAccount!C153 &lt;= " "," ",UserAccount!C153)</f>
        <v xml:space="preserve"> </v>
      </c>
    </row>
    <row r="157" spans="10:32" x14ac:dyDescent="0.25">
      <c r="J157" t="s">
        <v>342</v>
      </c>
      <c r="AF157" t="str">
        <f>IF(UserAccount!C154 &lt;= " "," ",UserAccount!C154)</f>
        <v xml:space="preserve"> </v>
      </c>
    </row>
    <row r="158" spans="10:32" x14ac:dyDescent="0.25">
      <c r="J158" t="s">
        <v>343</v>
      </c>
      <c r="AF158" t="str">
        <f>IF(UserAccount!C155 &lt;= " "," ",UserAccount!C155)</f>
        <v xml:space="preserve"> </v>
      </c>
    </row>
    <row r="159" spans="10:32" x14ac:dyDescent="0.25">
      <c r="J159" t="s">
        <v>344</v>
      </c>
      <c r="AF159" t="str">
        <f>IF(UserAccount!C156 &lt;= " "," ",UserAccount!C156)</f>
        <v xml:space="preserve"> </v>
      </c>
    </row>
    <row r="160" spans="10:32" x14ac:dyDescent="0.25">
      <c r="J160" t="s">
        <v>345</v>
      </c>
      <c r="AF160" t="str">
        <f>IF(UserAccount!C157 &lt;= " "," ",UserAccount!C157)</f>
        <v xml:space="preserve"> </v>
      </c>
    </row>
    <row r="161" spans="10:32" x14ac:dyDescent="0.25">
      <c r="J161" t="s">
        <v>346</v>
      </c>
      <c r="AF161" t="str">
        <f>IF(UserAccount!C158 &lt;= " "," ",UserAccount!C158)</f>
        <v xml:space="preserve"> </v>
      </c>
    </row>
    <row r="162" spans="10:32" x14ac:dyDescent="0.25">
      <c r="J162" t="s">
        <v>347</v>
      </c>
      <c r="AF162" t="str">
        <f>IF(UserAccount!C159 &lt;= " "," ",UserAccount!C159)</f>
        <v xml:space="preserve"> </v>
      </c>
    </row>
    <row r="163" spans="10:32" x14ac:dyDescent="0.25">
      <c r="J163" t="s">
        <v>348</v>
      </c>
      <c r="AF163" t="str">
        <f>IF(UserAccount!C160 &lt;= " "," ",UserAccount!C160)</f>
        <v xml:space="preserve"> </v>
      </c>
    </row>
    <row r="164" spans="10:32" x14ac:dyDescent="0.25">
      <c r="J164" t="s">
        <v>349</v>
      </c>
      <c r="AF164" t="str">
        <f>IF(UserAccount!C161 &lt;= " "," ",UserAccount!C161)</f>
        <v xml:space="preserve"> </v>
      </c>
    </row>
    <row r="165" spans="10:32" x14ac:dyDescent="0.25">
      <c r="J165" t="s">
        <v>350</v>
      </c>
      <c r="AF165" t="str">
        <f>IF(UserAccount!C162 &lt;= " "," ",UserAccount!C162)</f>
        <v xml:space="preserve"> </v>
      </c>
    </row>
    <row r="166" spans="10:32" x14ac:dyDescent="0.25">
      <c r="J166" t="s">
        <v>351</v>
      </c>
      <c r="AF166" t="str">
        <f>IF(UserAccount!C163 &lt;= " "," ",UserAccount!C163)</f>
        <v xml:space="preserve"> </v>
      </c>
    </row>
    <row r="167" spans="10:32" x14ac:dyDescent="0.25">
      <c r="J167" t="s">
        <v>352</v>
      </c>
      <c r="AF167" t="str">
        <f>IF(UserAccount!C164 &lt;= " "," ",UserAccount!C164)</f>
        <v xml:space="preserve"> </v>
      </c>
    </row>
    <row r="168" spans="10:32" x14ac:dyDescent="0.25">
      <c r="J168" t="s">
        <v>353</v>
      </c>
      <c r="AF168" t="str">
        <f>IF(UserAccount!C165 &lt;= " "," ",UserAccount!C165)</f>
        <v xml:space="preserve"> </v>
      </c>
    </row>
    <row r="169" spans="10:32" x14ac:dyDescent="0.25">
      <c r="J169" t="s">
        <v>354</v>
      </c>
      <c r="AF169" t="str">
        <f>IF(UserAccount!C166 &lt;= " "," ",UserAccount!C166)</f>
        <v xml:space="preserve"> </v>
      </c>
    </row>
    <row r="170" spans="10:32" x14ac:dyDescent="0.25">
      <c r="J170" t="s">
        <v>355</v>
      </c>
      <c r="AF170" t="str">
        <f>IF(UserAccount!C167 &lt;= " "," ",UserAccount!C167)</f>
        <v xml:space="preserve"> </v>
      </c>
    </row>
    <row r="171" spans="10:32" x14ac:dyDescent="0.25">
      <c r="J171" t="s">
        <v>356</v>
      </c>
      <c r="AF171" t="str">
        <f>IF(UserAccount!C168 &lt;= " "," ",UserAccount!C168)</f>
        <v xml:space="preserve"> </v>
      </c>
    </row>
    <row r="172" spans="10:32" x14ac:dyDescent="0.25">
      <c r="J172" t="s">
        <v>357</v>
      </c>
      <c r="AF172" t="str">
        <f>IF(UserAccount!C169 &lt;= " "," ",UserAccount!C169)</f>
        <v xml:space="preserve"> </v>
      </c>
    </row>
    <row r="173" spans="10:32" x14ac:dyDescent="0.25">
      <c r="J173" t="s">
        <v>358</v>
      </c>
      <c r="AF173" t="str">
        <f>IF(UserAccount!C170 &lt;= " "," ",UserAccount!C170)</f>
        <v xml:space="preserve"> </v>
      </c>
    </row>
    <row r="174" spans="10:32" x14ac:dyDescent="0.25">
      <c r="J174" t="s">
        <v>359</v>
      </c>
      <c r="AF174" t="str">
        <f>IF(UserAccount!C171 &lt;= " "," ",UserAccount!C171)</f>
        <v xml:space="preserve"> </v>
      </c>
    </row>
    <row r="175" spans="10:32" x14ac:dyDescent="0.25">
      <c r="J175" t="s">
        <v>360</v>
      </c>
      <c r="AF175" t="str">
        <f>IF(UserAccount!C172 &lt;= " "," ",UserAccount!C172)</f>
        <v xml:space="preserve"> </v>
      </c>
    </row>
    <row r="176" spans="10:32" x14ac:dyDescent="0.25">
      <c r="J176" t="s">
        <v>361</v>
      </c>
      <c r="AF176" t="str">
        <f>IF(UserAccount!C173 &lt;= " "," ",UserAccount!C173)</f>
        <v xml:space="preserve"> </v>
      </c>
    </row>
    <row r="177" spans="10:32" x14ac:dyDescent="0.25">
      <c r="J177" t="s">
        <v>362</v>
      </c>
      <c r="AF177" t="str">
        <f>IF(UserAccount!C174 &lt;= " "," ",UserAccount!C174)</f>
        <v xml:space="preserve"> </v>
      </c>
    </row>
    <row r="178" spans="10:32" x14ac:dyDescent="0.25">
      <c r="J178" t="s">
        <v>363</v>
      </c>
      <c r="AF178" t="str">
        <f>IF(UserAccount!C175 &lt;= " "," ",UserAccount!C175)</f>
        <v xml:space="preserve"> </v>
      </c>
    </row>
    <row r="179" spans="10:32" x14ac:dyDescent="0.25">
      <c r="J179" t="s">
        <v>364</v>
      </c>
      <c r="AF179" t="str">
        <f>IF(UserAccount!C176 &lt;= " "," ",UserAccount!C176)</f>
        <v xml:space="preserve"> </v>
      </c>
    </row>
    <row r="180" spans="10:32" x14ac:dyDescent="0.25">
      <c r="J180" t="s">
        <v>365</v>
      </c>
      <c r="AF180" t="str">
        <f>IF(UserAccount!C177 &lt;= " "," ",UserAccount!C177)</f>
        <v xml:space="preserve"> </v>
      </c>
    </row>
    <row r="181" spans="10:32" x14ac:dyDescent="0.25">
      <c r="J181" t="s">
        <v>366</v>
      </c>
      <c r="AF181" t="str">
        <f>IF(UserAccount!C178 &lt;= " "," ",UserAccount!C178)</f>
        <v xml:space="preserve"> </v>
      </c>
    </row>
    <row r="182" spans="10:32" x14ac:dyDescent="0.25">
      <c r="J182" t="s">
        <v>367</v>
      </c>
      <c r="AF182" t="str">
        <f>IF(UserAccount!C179 &lt;= " "," ",UserAccount!C179)</f>
        <v xml:space="preserve"> </v>
      </c>
    </row>
    <row r="183" spans="10:32" x14ac:dyDescent="0.25">
      <c r="J183" t="s">
        <v>368</v>
      </c>
      <c r="AF183" t="str">
        <f>IF(UserAccount!C180 &lt;= " "," ",UserAccount!C180)</f>
        <v xml:space="preserve"> </v>
      </c>
    </row>
    <row r="184" spans="10:32" x14ac:dyDescent="0.25">
      <c r="J184" t="s">
        <v>369</v>
      </c>
      <c r="AF184" t="str">
        <f>IF(UserAccount!C181 &lt;= " "," ",UserAccount!C181)</f>
        <v xml:space="preserve"> </v>
      </c>
    </row>
    <row r="185" spans="10:32" x14ac:dyDescent="0.25">
      <c r="J185" t="s">
        <v>370</v>
      </c>
      <c r="AF185" t="str">
        <f>IF(UserAccount!C182 &lt;= " "," ",UserAccount!C182)</f>
        <v xml:space="preserve"> </v>
      </c>
    </row>
    <row r="186" spans="10:32" x14ac:dyDescent="0.25">
      <c r="J186" t="s">
        <v>371</v>
      </c>
      <c r="AF186" t="str">
        <f>IF(UserAccount!C183 &lt;= " "," ",UserAccount!C183)</f>
        <v xml:space="preserve"> </v>
      </c>
    </row>
    <row r="187" spans="10:32" x14ac:dyDescent="0.25">
      <c r="J187" t="s">
        <v>372</v>
      </c>
      <c r="AF187" t="str">
        <f>IF(UserAccount!C184 &lt;= " "," ",UserAccount!C184)</f>
        <v xml:space="preserve"> </v>
      </c>
    </row>
    <row r="188" spans="10:32" x14ac:dyDescent="0.25">
      <c r="J188" t="s">
        <v>373</v>
      </c>
      <c r="AF188" t="str">
        <f>IF(UserAccount!C185 &lt;= " "," ",UserAccount!C185)</f>
        <v xml:space="preserve"> </v>
      </c>
    </row>
    <row r="189" spans="10:32" x14ac:dyDescent="0.25">
      <c r="J189" t="s">
        <v>374</v>
      </c>
      <c r="AF189" t="str">
        <f>IF(UserAccount!C186 &lt;= " "," ",UserAccount!C186)</f>
        <v xml:space="preserve"> </v>
      </c>
    </row>
    <row r="190" spans="10:32" x14ac:dyDescent="0.25">
      <c r="J190" t="s">
        <v>375</v>
      </c>
      <c r="AF190" t="str">
        <f>IF(UserAccount!C187 &lt;= " "," ",UserAccount!C187)</f>
        <v xml:space="preserve"> </v>
      </c>
    </row>
    <row r="191" spans="10:32" x14ac:dyDescent="0.25">
      <c r="J191" t="s">
        <v>376</v>
      </c>
      <c r="AF191" t="str">
        <f>IF(UserAccount!C188 &lt;= " "," ",UserAccount!C188)</f>
        <v xml:space="preserve"> </v>
      </c>
    </row>
    <row r="192" spans="10:32" x14ac:dyDescent="0.25">
      <c r="J192" t="s">
        <v>377</v>
      </c>
      <c r="AF192" t="str">
        <f>IF(UserAccount!C189 &lt;= " "," ",UserAccount!C189)</f>
        <v xml:space="preserve"> </v>
      </c>
    </row>
    <row r="193" spans="10:32" x14ac:dyDescent="0.25">
      <c r="J193" t="s">
        <v>378</v>
      </c>
      <c r="AF193" t="str">
        <f>IF(UserAccount!C190 &lt;= " "," ",UserAccount!C190)</f>
        <v xml:space="preserve"> </v>
      </c>
    </row>
    <row r="194" spans="10:32" x14ac:dyDescent="0.25">
      <c r="J194" t="s">
        <v>379</v>
      </c>
      <c r="AF194" t="str">
        <f>IF(UserAccount!C191 &lt;= " "," ",UserAccount!C191)</f>
        <v xml:space="preserve"> </v>
      </c>
    </row>
    <row r="195" spans="10:32" x14ac:dyDescent="0.25">
      <c r="J195" t="s">
        <v>380</v>
      </c>
      <c r="AF195" t="str">
        <f>IF(UserAccount!C192 &lt;= " "," ",UserAccount!C192)</f>
        <v xml:space="preserve"> </v>
      </c>
    </row>
    <row r="196" spans="10:32" x14ac:dyDescent="0.25">
      <c r="J196" t="s">
        <v>381</v>
      </c>
      <c r="AF196" t="str">
        <f>IF(UserAccount!C193 &lt;= " "," ",UserAccount!C193)</f>
        <v xml:space="preserve"> </v>
      </c>
    </row>
    <row r="197" spans="10:32" x14ac:dyDescent="0.25">
      <c r="J197" t="s">
        <v>382</v>
      </c>
      <c r="AF197" t="str">
        <f>IF(UserAccount!C194 &lt;= " "," ",UserAccount!C194)</f>
        <v xml:space="preserve"> </v>
      </c>
    </row>
    <row r="198" spans="10:32" x14ac:dyDescent="0.25">
      <c r="J198" t="s">
        <v>383</v>
      </c>
      <c r="AF198" t="str">
        <f>IF(UserAccount!C195 &lt;= " "," ",UserAccount!C195)</f>
        <v xml:space="preserve"> </v>
      </c>
    </row>
    <row r="199" spans="10:32" x14ac:dyDescent="0.25">
      <c r="J199" t="s">
        <v>384</v>
      </c>
      <c r="AF199" t="str">
        <f>IF(UserAccount!C196 &lt;= " "," ",UserAccount!C196)</f>
        <v xml:space="preserve"> </v>
      </c>
    </row>
    <row r="200" spans="10:32" x14ac:dyDescent="0.25">
      <c r="J200" t="s">
        <v>385</v>
      </c>
      <c r="AF200" t="str">
        <f>IF(UserAccount!C197 &lt;= " "," ",UserAccount!C197)</f>
        <v xml:space="preserve"> </v>
      </c>
    </row>
    <row r="201" spans="10:32" x14ac:dyDescent="0.25">
      <c r="J201" t="s">
        <v>386</v>
      </c>
      <c r="AF201" t="str">
        <f>IF(UserAccount!C198 &lt;= " "," ",UserAccount!C198)</f>
        <v xml:space="preserve"> </v>
      </c>
    </row>
    <row r="202" spans="10:32" x14ac:dyDescent="0.25">
      <c r="J202" t="s">
        <v>387</v>
      </c>
      <c r="AF202" t="str">
        <f>IF(UserAccount!C199 &lt;= " "," ",UserAccount!C199)</f>
        <v xml:space="preserve"> </v>
      </c>
    </row>
    <row r="203" spans="10:32" x14ac:dyDescent="0.25">
      <c r="J203" t="s">
        <v>388</v>
      </c>
      <c r="AF203" t="str">
        <f>IF(UserAccount!C200 &lt;= " "," ",UserAccount!C200)</f>
        <v xml:space="preserve"> </v>
      </c>
    </row>
    <row r="204" spans="10:32" x14ac:dyDescent="0.25">
      <c r="J204" t="s">
        <v>389</v>
      </c>
      <c r="AF204" t="str">
        <f>IF(UserAccount!C201 &lt;= " "," ",UserAccount!C201)</f>
        <v xml:space="preserve"> </v>
      </c>
    </row>
    <row r="205" spans="10:32" x14ac:dyDescent="0.25">
      <c r="J205" t="s">
        <v>390</v>
      </c>
      <c r="AF205" t="str">
        <f>IF(UserAccount!C202 &lt;= " "," ",UserAccount!C202)</f>
        <v xml:space="preserve"> </v>
      </c>
    </row>
    <row r="206" spans="10:32" x14ac:dyDescent="0.25">
      <c r="J206" t="s">
        <v>391</v>
      </c>
      <c r="AF206" t="str">
        <f>IF(UserAccount!C203 &lt;= " "," ",UserAccount!C203)</f>
        <v xml:space="preserve"> </v>
      </c>
    </row>
    <row r="207" spans="10:32" x14ac:dyDescent="0.25">
      <c r="J207" t="s">
        <v>392</v>
      </c>
      <c r="AF207" t="str">
        <f>IF(UserAccount!C204 &lt;= " "," ",UserAccount!C204)</f>
        <v xml:space="preserve"> </v>
      </c>
    </row>
    <row r="208" spans="10:32" x14ac:dyDescent="0.25">
      <c r="J208" t="s">
        <v>393</v>
      </c>
      <c r="AF208" t="str">
        <f>IF(UserAccount!C205 &lt;= " "," ",UserAccount!C205)</f>
        <v xml:space="preserve"> </v>
      </c>
    </row>
    <row r="209" spans="10:32" x14ac:dyDescent="0.25">
      <c r="J209" t="s">
        <v>394</v>
      </c>
      <c r="AF209" t="str">
        <f>IF(UserAccount!C206 &lt;= " "," ",UserAccount!C206)</f>
        <v xml:space="preserve"> </v>
      </c>
    </row>
    <row r="210" spans="10:32" x14ac:dyDescent="0.25">
      <c r="J210" t="s">
        <v>395</v>
      </c>
      <c r="AF210" t="str">
        <f>IF(UserAccount!C207 &lt;= " "," ",UserAccount!C207)</f>
        <v xml:space="preserve"> </v>
      </c>
    </row>
    <row r="211" spans="10:32" x14ac:dyDescent="0.25">
      <c r="J211" t="s">
        <v>396</v>
      </c>
      <c r="AF211" t="str">
        <f>IF(UserAccount!C208 &lt;= " "," ",UserAccount!C208)</f>
        <v xml:space="preserve"> </v>
      </c>
    </row>
    <row r="212" spans="10:32" x14ac:dyDescent="0.25">
      <c r="J212" t="s">
        <v>397</v>
      </c>
      <c r="AF212" t="str">
        <f>IF(UserAccount!C209 &lt;= " "," ",UserAccount!C209)</f>
        <v xml:space="preserve"> </v>
      </c>
    </row>
    <row r="213" spans="10:32" x14ac:dyDescent="0.25">
      <c r="J213" t="s">
        <v>398</v>
      </c>
      <c r="AF213" t="str">
        <f>IF(UserAccount!C210 &lt;= " "," ",UserAccount!C210)</f>
        <v xml:space="preserve"> </v>
      </c>
    </row>
    <row r="214" spans="10:32" x14ac:dyDescent="0.25">
      <c r="J214" t="s">
        <v>399</v>
      </c>
      <c r="AF214" t="str">
        <f>IF(UserAccount!C211 &lt;= " "," ",UserAccount!C211)</f>
        <v xml:space="preserve"> </v>
      </c>
    </row>
    <row r="215" spans="10:32" x14ac:dyDescent="0.25">
      <c r="J215" t="s">
        <v>400</v>
      </c>
      <c r="AF215" t="str">
        <f>IF(UserAccount!C212 &lt;= " "," ",UserAccount!C212)</f>
        <v xml:space="preserve"> </v>
      </c>
    </row>
    <row r="216" spans="10:32" x14ac:dyDescent="0.25">
      <c r="J216" t="s">
        <v>401</v>
      </c>
      <c r="AF216" t="str">
        <f>IF(UserAccount!C213 &lt;= " "," ",UserAccount!C213)</f>
        <v xml:space="preserve"> </v>
      </c>
    </row>
    <row r="217" spans="10:32" x14ac:dyDescent="0.25">
      <c r="J217" t="s">
        <v>402</v>
      </c>
    </row>
    <row r="218" spans="10:32" x14ac:dyDescent="0.25">
      <c r="J218" t="s">
        <v>403</v>
      </c>
    </row>
    <row r="219" spans="10:32" x14ac:dyDescent="0.25">
      <c r="J219" t="s">
        <v>404</v>
      </c>
    </row>
    <row r="220" spans="10:32" x14ac:dyDescent="0.25">
      <c r="J220" t="s">
        <v>405</v>
      </c>
    </row>
    <row r="221" spans="10:32" x14ac:dyDescent="0.25">
      <c r="J221" t="s">
        <v>406</v>
      </c>
    </row>
    <row r="222" spans="10:32" x14ac:dyDescent="0.25">
      <c r="J222" t="s">
        <v>407</v>
      </c>
    </row>
    <row r="223" spans="10:32" x14ac:dyDescent="0.25">
      <c r="J223" t="s">
        <v>408</v>
      </c>
    </row>
    <row r="224" spans="10:32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L201"/>
  <sheetViews>
    <sheetView showGridLines="0" tabSelected="1" workbookViewId="0">
      <selection activeCell="H13" sqref="H13"/>
    </sheetView>
  </sheetViews>
  <sheetFormatPr defaultRowHeight="15" x14ac:dyDescent="0.25"/>
  <cols>
    <col min="1" max="2" width="10.7109375" style="42" bestFit="1" customWidth="1"/>
    <col min="3" max="4" width="9.140625" style="42"/>
    <col min="5" max="6" width="18.28515625" style="42" bestFit="1" customWidth="1"/>
    <col min="7" max="7" width="21.28515625" style="42" customWidth="1"/>
    <col min="8" max="8" width="13.42578125" style="42" customWidth="1"/>
    <col min="9" max="9" width="9.140625" style="42"/>
    <col min="10" max="10" width="23.28515625" style="42" customWidth="1"/>
    <col min="11" max="11" width="22.85546875" style="42" customWidth="1"/>
    <col min="12" max="12" width="16.5703125" style="42" hidden="1" customWidth="1"/>
    <col min="13" max="13" width="6.28515625" style="42" bestFit="1" customWidth="1"/>
    <col min="14" max="14" width="15.140625" style="42" customWidth="1"/>
    <col min="15" max="15" width="13.5703125" style="42" customWidth="1"/>
    <col min="16" max="16" width="19.7109375" style="42" customWidth="1"/>
    <col min="17" max="17" width="9.140625" style="42"/>
    <col min="18" max="18" width="22.42578125" style="42" customWidth="1"/>
    <col min="19" max="19" width="8.42578125" style="42" customWidth="1"/>
    <col min="20" max="21" width="9.140625" style="42"/>
    <col min="22" max="22" width="18.5703125" style="42" bestFit="1" customWidth="1"/>
    <col min="23" max="25" width="9.140625" style="42"/>
    <col min="26" max="26" width="45" style="42" bestFit="1" customWidth="1"/>
    <col min="27" max="27" width="18.140625" style="42" bestFit="1" customWidth="1"/>
    <col min="28" max="28" width="9.140625" style="42"/>
    <col min="29" max="29" width="45" style="42" bestFit="1" customWidth="1"/>
    <col min="30" max="30" width="20" style="42" bestFit="1" customWidth="1"/>
    <col min="31" max="33" width="9.140625" style="42"/>
    <col min="34" max="34" width="20" style="42" customWidth="1"/>
    <col min="35" max="16384" width="9.140625" style="42"/>
  </cols>
  <sheetData>
    <row r="1" spans="1:38" x14ac:dyDescent="0.25">
      <c r="A1" s="42" t="s">
        <v>13293</v>
      </c>
      <c r="B1" s="43">
        <v>44531</v>
      </c>
      <c r="D1" s="42" t="s">
        <v>13333</v>
      </c>
      <c r="E1" s="42" t="s">
        <v>13343</v>
      </c>
      <c r="F1" s="42" t="s">
        <v>13295</v>
      </c>
      <c r="G1" s="42" t="s">
        <v>13344</v>
      </c>
      <c r="H1" s="42" t="s">
        <v>13296</v>
      </c>
      <c r="J1" s="42" t="s">
        <v>13318</v>
      </c>
      <c r="K1" s="42" t="s">
        <v>13319</v>
      </c>
      <c r="N1" s="42" t="s">
        <v>13297</v>
      </c>
      <c r="O1" s="42" t="s">
        <v>13320</v>
      </c>
      <c r="R1" s="44" t="s">
        <v>13313</v>
      </c>
      <c r="S1" s="45" t="s">
        <v>13298</v>
      </c>
      <c r="V1" s="42" t="s">
        <v>13312</v>
      </c>
      <c r="W1" s="42" t="s">
        <v>13298</v>
      </c>
      <c r="Z1" s="42" t="s">
        <v>13316</v>
      </c>
      <c r="AC1" s="42" t="s">
        <v>3607</v>
      </c>
      <c r="AD1" s="42" t="s">
        <v>13292</v>
      </c>
      <c r="AH1" s="46">
        <f>SUM(MasterPublicDatabase!AB2:AB1048576)</f>
        <v>1329933</v>
      </c>
      <c r="AI1" s="42">
        <f>COUNT(MasterPublicDatabase!A2:A1048576)</f>
        <v>50</v>
      </c>
      <c r="AJ1" s="42">
        <f>COUNT(PendingDatabase!A2:A1048576)</f>
        <v>19</v>
      </c>
      <c r="AL1" s="42" t="str">
        <f>IFERROR(IF(Z4=" ","Pending",Z4),"Pending")</f>
        <v>HEALTHCARE INTERNATIONAL LIMITED (PRIVATE)</v>
      </c>
    </row>
    <row r="2" spans="1:38" x14ac:dyDescent="0.25">
      <c r="A2" s="42" t="s">
        <v>13294</v>
      </c>
      <c r="B2" s="43">
        <v>44570</v>
      </c>
      <c r="D2" s="42">
        <f>SUM(E2:F2)</f>
        <v>48</v>
      </c>
      <c r="E2" s="42">
        <f>COUNTIFS(MasterPublicDatabase!M:M,"&gt;="&amp;DateChartSupport!B1,MasterPublicDatabase!M:M,"&lt;="&amp;B2)-F2</f>
        <v>46</v>
      </c>
      <c r="F2" s="42">
        <f>COUNTIFS(MasterPublicDatabase!M:M,"&gt;="&amp;DateChartSupport!B1,MasterPublicDatabase!M:M,"&lt;="&amp;B2,MasterPublicDatabase!I:I,"="&amp;"Access HMO Portal")</f>
        <v>2</v>
      </c>
      <c r="G2" s="47">
        <f>SUMIFS(MasterPublicDatabase!AA:AA,MasterPublicDatabase!M:M,"&gt;="&amp;DateChartSupport!B1,MasterPublicDatabase!M:M,"&lt;="&amp;DateChartSupport!B2)</f>
        <v>526479</v>
      </c>
      <c r="H2" s="47">
        <f>SUMIFS(MasterPublicDatabase!AB:AB,MasterPublicDatabase!M:M,"&gt;="&amp;DateChartSupport!B1,MasterPublicDatabase!M:M,"&lt;="&amp;DateChartSupport!B2,MasterPublicDatabase!I:I,"="&amp;"Access HMO Portal")</f>
        <v>270000</v>
      </c>
      <c r="J2" s="46">
        <f>G2/D2</f>
        <v>10968.3125</v>
      </c>
      <c r="K2" s="42">
        <f>AVERAGE(E2:F2)</f>
        <v>24</v>
      </c>
      <c r="N2" s="42" t="s">
        <v>13321</v>
      </c>
      <c r="O2" s="46">
        <f>SUMIFS(MasterPublicDatabase!AB:AB,MasterPublicDatabase!M:M,"&gt;="&amp;DateChartSupport!B1,MasterPublicDatabase!M:M,"&lt;="&amp;DateChartSupport!B2)</f>
        <v>772480</v>
      </c>
      <c r="P2" s="46"/>
      <c r="R2" s="48" t="str">
        <f>IFERROR(IF(UserAccount!B5 &lt;= " "," ",UserAccount!B5),"")</f>
        <v>Emmanuel Akintola</v>
      </c>
      <c r="S2" s="49">
        <f>COUNTIFS(MasterPublicDatabase!M:M,"&gt;="&amp;DateChartSupport!$B$1,MasterPublicDatabase!M:M,"&lt;="&amp;$B$2,MasterPublicDatabase!AC:AC,"="&amp;R2)</f>
        <v>13</v>
      </c>
      <c r="V2" s="42" t="str">
        <f>DateChartSupport!$R2</f>
        <v>Emmanuel Akintola</v>
      </c>
      <c r="W2" s="42">
        <f>DateChartSupport!$S2</f>
        <v>13</v>
      </c>
      <c r="AL2" s="42" t="str">
        <f t="shared" ref="AL2:AL5" si="0">IFERROR(IF(Z5=" ","Pending",Z5),"Pending")</f>
        <v>DEFENCE HEALTH MAINTENANCE LTD (PUBLIC)</v>
      </c>
    </row>
    <row r="3" spans="1:38" x14ac:dyDescent="0.25">
      <c r="M3" s="42" t="s">
        <v>13292</v>
      </c>
      <c r="N3" s="42" t="s">
        <v>13322</v>
      </c>
      <c r="O3" s="46">
        <f>SUMIFS(MasterPublicDatabase!AB:AB,MasterPublicDatabase!M:M,"&gt;="&amp;DateChartSupport!$B$1,MasterPublicDatabase!M:M,"&lt;="&amp;DateChartSupport!$B$2,MasterPublicDatabase!K:K,"="&amp;M3)</f>
        <v>270000</v>
      </c>
      <c r="R3" s="48" t="str">
        <f>IFERROR(IF(UserAccount!B3 &lt;= " "," ",UserAccount!B3),"")</f>
        <v>Edith Samuel</v>
      </c>
      <c r="S3" s="49">
        <f>COUNTIFS(MasterPublicDatabase!M:M,"&gt;="&amp;DateChartSupport!$B$1,MasterPublicDatabase!M:M,"&lt;="&amp;$B$2,MasterPublicDatabase!AC:AC,"="&amp;R3)</f>
        <v>12</v>
      </c>
      <c r="V3" s="42" t="str">
        <f>DateChartSupport!$R3</f>
        <v>Edith Samuel</v>
      </c>
      <c r="W3" s="42">
        <f>DateChartSupport!$S3</f>
        <v>12</v>
      </c>
      <c r="Z3" s="42" t="s">
        <v>13314</v>
      </c>
      <c r="AA3" s="42" t="s">
        <v>13315</v>
      </c>
      <c r="AC3" s="42" t="s">
        <v>13314</v>
      </c>
      <c r="AD3" s="42" t="s">
        <v>13315</v>
      </c>
      <c r="AL3" s="42" t="str">
        <f t="shared" si="0"/>
        <v>CLEARLINE INTERNATIONAL LIMITED (PRIVATE)</v>
      </c>
    </row>
    <row r="4" spans="1:38" x14ac:dyDescent="0.25">
      <c r="A4" s="43"/>
      <c r="E4" s="50">
        <v>44562</v>
      </c>
      <c r="G4" s="50">
        <v>44592</v>
      </c>
      <c r="R4" s="48" t="str">
        <f>IFERROR(IF(UserAccount!B6 &lt;= " "," ",UserAccount!B6),"")</f>
        <v>Hamza Yusuf</v>
      </c>
      <c r="S4" s="51">
        <f>COUNTIFS(MasterPublicDatabase!M:M,"&gt;="&amp;DateChartSupport!$B$1,MasterPublicDatabase!M:M,"&lt;="&amp;$B$2,MasterPublicDatabase!AC:AC,"="&amp;R4)</f>
        <v>12</v>
      </c>
      <c r="V4" s="42" t="str">
        <f>DateChartSupport!$R4</f>
        <v>Hamza Yusuf</v>
      </c>
      <c r="W4" s="42">
        <f>DateChartSupport!$S4</f>
        <v>12</v>
      </c>
      <c r="Z4" s="52" t="s">
        <v>4</v>
      </c>
      <c r="AA4" s="53">
        <v>545453</v>
      </c>
      <c r="AC4" s="52" t="s">
        <v>4</v>
      </c>
      <c r="AD4" s="53">
        <v>545453</v>
      </c>
      <c r="AL4" s="42" t="str">
        <f t="shared" si="0"/>
        <v>RELIANCE HMO (PRIVATE)</v>
      </c>
    </row>
    <row r="5" spans="1:38" x14ac:dyDescent="0.25">
      <c r="R5" s="48" t="str">
        <f>IFERROR(IF(UserAccount!B4 &lt;= " "," ",UserAccount!B4),"")</f>
        <v>Ibrahim Adamu</v>
      </c>
      <c r="S5" s="51">
        <f>COUNTIFS(MasterPublicDatabase!M:M,"&gt;="&amp;DateChartSupport!$B$1,MasterPublicDatabase!M:M,"&lt;="&amp;$B$2,MasterPublicDatabase!AC:AC,"="&amp;R5)</f>
        <v>9</v>
      </c>
      <c r="V5" s="42" t="str">
        <f>DateChartSupport!$R5</f>
        <v>Ibrahim Adamu</v>
      </c>
      <c r="W5" s="42">
        <f>DateChartSupport!$S5</f>
        <v>9</v>
      </c>
      <c r="Z5" s="52" t="s">
        <v>29</v>
      </c>
      <c r="AA5" s="53">
        <v>156750</v>
      </c>
      <c r="AC5" s="52" t="s">
        <v>3</v>
      </c>
      <c r="AD5" s="53">
        <v>150000</v>
      </c>
      <c r="AL5" s="42" t="str">
        <f t="shared" si="0"/>
        <v>GNI HMO (PRIVATE)</v>
      </c>
    </row>
    <row r="6" spans="1:38" x14ac:dyDescent="0.25">
      <c r="R6" s="48" t="str">
        <f>IFERROR(IF(UserAccount!B7 &lt;= " "," ",UserAccount!B7),"")</f>
        <v>Israel Josiah</v>
      </c>
      <c r="S6" s="49">
        <f>COUNTIFS(MasterPublicDatabase!M:M,"&gt;="&amp;DateChartSupport!$B$1,MasterPublicDatabase!M:M,"&lt;="&amp;$B$2,MasterPublicDatabase!AC:AC,"="&amp;R6)</f>
        <v>2</v>
      </c>
      <c r="V6" s="42" t="str">
        <f>DateChartSupport!$R6</f>
        <v>Israel Josiah</v>
      </c>
      <c r="W6" s="42">
        <f>DateChartSupport!$S6</f>
        <v>2</v>
      </c>
      <c r="Z6" s="52" t="s">
        <v>3</v>
      </c>
      <c r="AA6" s="53">
        <v>150000</v>
      </c>
      <c r="AC6" s="52" t="s">
        <v>61</v>
      </c>
      <c r="AD6" s="53">
        <v>120000</v>
      </c>
    </row>
    <row r="7" spans="1:38" x14ac:dyDescent="0.25">
      <c r="R7" s="48" t="str">
        <f>IFERROR(IF(UserAccount!B8 &lt;= " "," ",UserAccount!B8),"")</f>
        <v xml:space="preserve"> </v>
      </c>
      <c r="S7" s="51">
        <f>COUNTIFS(MasterPublicDatabase!M:M,"&gt;="&amp;DateChartSupport!$B$1,MasterPublicDatabase!M:M,"&lt;="&amp;$B$2,MasterPublicDatabase!AC:AC,"="&amp;R7)</f>
        <v>0</v>
      </c>
      <c r="Z7" s="52" t="s">
        <v>61</v>
      </c>
      <c r="AA7" s="53">
        <v>120000</v>
      </c>
      <c r="AC7" s="52" t="s">
        <v>42</v>
      </c>
      <c r="AD7" s="53">
        <v>12000</v>
      </c>
    </row>
    <row r="8" spans="1:38" x14ac:dyDescent="0.25">
      <c r="R8" s="48" t="str">
        <f>IFERROR(IF(UserAccount!B9 &lt;= " "," ",UserAccount!B9),"")</f>
        <v xml:space="preserve"> </v>
      </c>
      <c r="S8" s="49">
        <f>COUNTIFS(MasterPublicDatabase!M:M,"&gt;="&amp;DateChartSupport!$B$1,MasterPublicDatabase!M:M,"&lt;="&amp;$B$2,MasterPublicDatabase!AC:AC,"="&amp;R8)</f>
        <v>0</v>
      </c>
      <c r="Z8" s="52" t="s">
        <v>8523</v>
      </c>
      <c r="AA8" s="53">
        <v>92500</v>
      </c>
      <c r="AC8" s="52" t="s">
        <v>3224</v>
      </c>
      <c r="AD8" s="53">
        <v>827453</v>
      </c>
    </row>
    <row r="9" spans="1:38" x14ac:dyDescent="0.25">
      <c r="R9" s="48" t="str">
        <f>IFERROR(IF(UserAccount!B10 &lt;= " "," ",UserAccount!B10),"")</f>
        <v xml:space="preserve"> </v>
      </c>
      <c r="S9" s="51">
        <f>COUNTIFS(MasterPublicDatabase!M:M,"&gt;="&amp;DateChartSupport!$B$1,MasterPublicDatabase!M:M,"&lt;="&amp;$B$2,MasterPublicDatabase!AC:AC,"="&amp;R9)</f>
        <v>0</v>
      </c>
      <c r="Z9" s="52" t="s">
        <v>48</v>
      </c>
      <c r="AA9" s="53">
        <v>76500</v>
      </c>
    </row>
    <row r="10" spans="1:38" x14ac:dyDescent="0.25">
      <c r="R10" s="48" t="str">
        <f>IFERROR(IF(UserAccount!B11 &lt;= " "," ",UserAccount!B11),"")</f>
        <v xml:space="preserve"> </v>
      </c>
      <c r="S10" s="49">
        <f>COUNTIFS(MasterPublicDatabase!M:M,"&gt;="&amp;DateChartSupport!$B$1,MasterPublicDatabase!M:M,"&lt;="&amp;$B$2,MasterPublicDatabase!AC:AC,"="&amp;R10)</f>
        <v>0</v>
      </c>
      <c r="Z10" s="52" t="s">
        <v>3131</v>
      </c>
      <c r="AA10" s="53">
        <v>62150</v>
      </c>
    </row>
    <row r="11" spans="1:38" x14ac:dyDescent="0.25">
      <c r="R11" s="48" t="str">
        <f>IFERROR(IF(UserAccount!B12 &lt;= " "," ",UserAccount!B12),"")</f>
        <v xml:space="preserve"> </v>
      </c>
      <c r="S11" s="51">
        <f>COUNTIFS(MasterPublicDatabase!M:M,"&gt;="&amp;DateChartSupport!$B$1,MasterPublicDatabase!M:M,"&lt;="&amp;$B$2,MasterPublicDatabase!AC:AC,"="&amp;R11)</f>
        <v>0</v>
      </c>
      <c r="Z11" s="52" t="s">
        <v>2</v>
      </c>
      <c r="AA11" s="53">
        <v>45000</v>
      </c>
    </row>
    <row r="12" spans="1:38" x14ac:dyDescent="0.25">
      <c r="R12" s="48" t="str">
        <f>IFERROR(IF(UserAccount!B13 &lt;= " "," ",UserAccount!B13),"")</f>
        <v xml:space="preserve"> </v>
      </c>
      <c r="S12" s="49">
        <f>COUNTIFS(MasterPublicDatabase!M:M,"&gt;="&amp;DateChartSupport!$B$1,MasterPublicDatabase!M:M,"&lt;="&amp;$B$2,MasterPublicDatabase!AC:AC,"="&amp;R12)</f>
        <v>0</v>
      </c>
      <c r="Z12" s="52" t="s">
        <v>10</v>
      </c>
      <c r="AA12" s="53">
        <v>32000</v>
      </c>
    </row>
    <row r="13" spans="1:38" x14ac:dyDescent="0.25">
      <c r="R13" s="48" t="str">
        <f>IFERROR(IF(UserAccount!B14 &lt;= " "," ",UserAccount!B14),"")</f>
        <v xml:space="preserve"> </v>
      </c>
      <c r="S13" s="51">
        <f>COUNTIFS(MasterPublicDatabase!M:M,"&gt;="&amp;DateChartSupport!$B$1,MasterPublicDatabase!M:M,"&lt;="&amp;$B$2,MasterPublicDatabase!AC:AC,"="&amp;R13)</f>
        <v>0</v>
      </c>
      <c r="Z13" s="52" t="s">
        <v>65</v>
      </c>
      <c r="AA13" s="53">
        <v>18000</v>
      </c>
    </row>
    <row r="14" spans="1:38" x14ac:dyDescent="0.25">
      <c r="R14" s="48" t="str">
        <f>IFERROR(IF(UserAccount!B15 &lt;= " "," ",UserAccount!B15),"")</f>
        <v xml:space="preserve"> </v>
      </c>
      <c r="S14" s="49">
        <f>COUNTIFS(MasterPublicDatabase!M:M,"&gt;="&amp;DateChartSupport!$B$1,MasterPublicDatabase!M:M,"&lt;="&amp;$B$2,MasterPublicDatabase!AC:AC,"="&amp;R14)</f>
        <v>0</v>
      </c>
      <c r="Z14" s="52" t="s">
        <v>3224</v>
      </c>
      <c r="AA14" s="53">
        <v>1298353</v>
      </c>
    </row>
    <row r="15" spans="1:38" x14ac:dyDescent="0.25">
      <c r="R15" s="48" t="str">
        <f>IFERROR(IF(UserAccount!B16 &lt;= " "," ",UserAccount!B16),"")</f>
        <v xml:space="preserve"> </v>
      </c>
      <c r="S15" s="51">
        <f>COUNTIFS(MasterPublicDatabase!M:M,"&gt;="&amp;DateChartSupport!$B$1,MasterPublicDatabase!M:M,"&lt;="&amp;$B$2,MasterPublicDatabase!AC:AC,"="&amp;R15)</f>
        <v>0</v>
      </c>
    </row>
    <row r="16" spans="1:38" x14ac:dyDescent="0.25">
      <c r="R16" s="48" t="str">
        <f>IFERROR(IF(UserAccount!B17 &lt;= " "," ",UserAccount!B17),"")</f>
        <v xml:space="preserve"> </v>
      </c>
      <c r="S16" s="49">
        <f>COUNTIFS(MasterPublicDatabase!M:M,"&gt;="&amp;DateChartSupport!$B$1,MasterPublicDatabase!M:M,"&lt;="&amp;$B$2,MasterPublicDatabase!AC:AC,"="&amp;R16)</f>
        <v>0</v>
      </c>
    </row>
    <row r="17" spans="18:19" x14ac:dyDescent="0.25">
      <c r="R17" s="48" t="str">
        <f>IFERROR(IF(UserAccount!B18 &lt;= " "," ",UserAccount!B18),"")</f>
        <v xml:space="preserve"> </v>
      </c>
      <c r="S17" s="51">
        <f>COUNTIFS(MasterPublicDatabase!M:M,"&gt;="&amp;DateChartSupport!$B$1,MasterPublicDatabase!M:M,"&lt;="&amp;$B$2,MasterPublicDatabase!AC:AC,"="&amp;R17)</f>
        <v>0</v>
      </c>
    </row>
    <row r="18" spans="18:19" x14ac:dyDescent="0.25">
      <c r="R18" s="48" t="str">
        <f>IFERROR(IF(UserAccount!B19 &lt;= " "," ",UserAccount!B19),"")</f>
        <v xml:space="preserve"> </v>
      </c>
      <c r="S18" s="49">
        <f>COUNTIFS(MasterPublicDatabase!M:M,"&gt;="&amp;DateChartSupport!$B$1,MasterPublicDatabase!M:M,"&lt;="&amp;$B$2,MasterPublicDatabase!AC:AC,"="&amp;R18)</f>
        <v>0</v>
      </c>
    </row>
    <row r="19" spans="18:19" x14ac:dyDescent="0.25">
      <c r="R19" s="48" t="str">
        <f>IFERROR(IF(UserAccount!B20 &lt;= " "," ",UserAccount!B20),"")</f>
        <v xml:space="preserve"> </v>
      </c>
      <c r="S19" s="51">
        <f>COUNTIFS(MasterPublicDatabase!M:M,"&gt;="&amp;DateChartSupport!$B$1,MasterPublicDatabase!M:M,"&lt;="&amp;$B$2,MasterPublicDatabase!AC:AC,"="&amp;R19)</f>
        <v>0</v>
      </c>
    </row>
    <row r="20" spans="18:19" x14ac:dyDescent="0.25">
      <c r="R20" s="48" t="str">
        <f>IFERROR(IF(UserAccount!B21 &lt;= " "," ",UserAccount!B21),"")</f>
        <v xml:space="preserve"> </v>
      </c>
      <c r="S20" s="49">
        <f>COUNTIFS(MasterPublicDatabase!M:M,"&gt;="&amp;DateChartSupport!$B$1,MasterPublicDatabase!M:M,"&lt;="&amp;$B$2,MasterPublicDatabase!AC:AC,"="&amp;R20)</f>
        <v>0</v>
      </c>
    </row>
    <row r="21" spans="18:19" x14ac:dyDescent="0.25">
      <c r="R21" s="48" t="str">
        <f>IFERROR(IF(UserAccount!B22 &lt;= " "," ",UserAccount!B22),"")</f>
        <v xml:space="preserve"> </v>
      </c>
      <c r="S21" s="51">
        <f>COUNTIFS(MasterPublicDatabase!M:M,"&gt;="&amp;DateChartSupport!$B$1,MasterPublicDatabase!M:M,"&lt;="&amp;$B$2,MasterPublicDatabase!AC:AC,"="&amp;R21)</f>
        <v>0</v>
      </c>
    </row>
    <row r="22" spans="18:19" x14ac:dyDescent="0.25">
      <c r="R22" s="48" t="str">
        <f>IFERROR(IF(UserAccount!B23 &lt;= " "," ",UserAccount!B23),"")</f>
        <v xml:space="preserve"> </v>
      </c>
      <c r="S22" s="49">
        <f>COUNTIFS(MasterPublicDatabase!M:M,"&gt;="&amp;DateChartSupport!$B$1,MasterPublicDatabase!M:M,"&lt;="&amp;$B$2,MasterPublicDatabase!AC:AC,"="&amp;R22)</f>
        <v>0</v>
      </c>
    </row>
    <row r="23" spans="18:19" x14ac:dyDescent="0.25">
      <c r="R23" s="48" t="str">
        <f>IFERROR(IF(UserAccount!B24 &lt;= " "," ",UserAccount!B24),"")</f>
        <v xml:space="preserve"> </v>
      </c>
      <c r="S23" s="51">
        <f>COUNTIFS(MasterPublicDatabase!M:M,"&gt;="&amp;DateChartSupport!$B$1,MasterPublicDatabase!M:M,"&lt;="&amp;$B$2,MasterPublicDatabase!AC:AC,"="&amp;R23)</f>
        <v>0</v>
      </c>
    </row>
    <row r="24" spans="18:19" x14ac:dyDescent="0.25">
      <c r="R24" s="48" t="str">
        <f>IFERROR(IF(UserAccount!B25 &lt;= " "," ",UserAccount!B25),"")</f>
        <v xml:space="preserve"> </v>
      </c>
      <c r="S24" s="49">
        <f>COUNTIFS(MasterPublicDatabase!M:M,"&gt;="&amp;DateChartSupport!$B$1,MasterPublicDatabase!M:M,"&lt;="&amp;$B$2,MasterPublicDatabase!AC:AC,"="&amp;R24)</f>
        <v>0</v>
      </c>
    </row>
    <row r="25" spans="18:19" x14ac:dyDescent="0.25">
      <c r="R25" s="48" t="str">
        <f>IFERROR(IF(UserAccount!B26 &lt;= " "," ",UserAccount!B26),"")</f>
        <v xml:space="preserve"> </v>
      </c>
      <c r="S25" s="51">
        <f>COUNTIFS(MasterPublicDatabase!M:M,"&gt;="&amp;DateChartSupport!$B$1,MasterPublicDatabase!M:M,"&lt;="&amp;$B$2,MasterPublicDatabase!AC:AC,"="&amp;R25)</f>
        <v>0</v>
      </c>
    </row>
    <row r="26" spans="18:19" x14ac:dyDescent="0.25">
      <c r="R26" s="48" t="str">
        <f>IFERROR(IF(UserAccount!B27 &lt;= " "," ",UserAccount!B27),"")</f>
        <v xml:space="preserve"> </v>
      </c>
      <c r="S26" s="49">
        <f>COUNTIFS(MasterPublicDatabase!M:M,"&gt;="&amp;DateChartSupport!$B$1,MasterPublicDatabase!M:M,"&lt;="&amp;$B$2,MasterPublicDatabase!AC:AC,"="&amp;R26)</f>
        <v>0</v>
      </c>
    </row>
    <row r="27" spans="18:19" x14ac:dyDescent="0.25">
      <c r="R27" s="48" t="str">
        <f>IFERROR(IF(UserAccount!B28 &lt;= " "," ",UserAccount!B28),"")</f>
        <v xml:space="preserve"> </v>
      </c>
      <c r="S27" s="51">
        <f>COUNTIFS(MasterPublicDatabase!M:M,"&gt;="&amp;DateChartSupport!$B$1,MasterPublicDatabase!M:M,"&lt;="&amp;$B$2,MasterPublicDatabase!AC:AC,"="&amp;R27)</f>
        <v>0</v>
      </c>
    </row>
    <row r="28" spans="18:19" x14ac:dyDescent="0.25">
      <c r="R28" s="48" t="str">
        <f>IFERROR(IF(UserAccount!B29 &lt;= " "," ",UserAccount!B29),"")</f>
        <v xml:space="preserve"> </v>
      </c>
      <c r="S28" s="49">
        <f>COUNTIFS(MasterPublicDatabase!M:M,"&gt;="&amp;DateChartSupport!$B$1,MasterPublicDatabase!M:M,"&lt;="&amp;$B$2,MasterPublicDatabase!AC:AC,"="&amp;R28)</f>
        <v>0</v>
      </c>
    </row>
    <row r="29" spans="18:19" x14ac:dyDescent="0.25">
      <c r="R29" s="48" t="str">
        <f>IFERROR(IF(UserAccount!B30 &lt;= " "," ",UserAccount!B30),"")</f>
        <v xml:space="preserve"> </v>
      </c>
      <c r="S29" s="51">
        <f>COUNTIFS(MasterPublicDatabase!M:M,"&gt;="&amp;DateChartSupport!$B$1,MasterPublicDatabase!M:M,"&lt;="&amp;$B$2,MasterPublicDatabase!AC:AC,"="&amp;R29)</f>
        <v>0</v>
      </c>
    </row>
    <row r="30" spans="18:19" x14ac:dyDescent="0.25">
      <c r="R30" s="48" t="str">
        <f>IFERROR(IF(UserAccount!B31 &lt;= " "," ",UserAccount!B31),"")</f>
        <v xml:space="preserve"> </v>
      </c>
      <c r="S30" s="49">
        <f>COUNTIFS(MasterPublicDatabase!M:M,"&gt;="&amp;DateChartSupport!$B$1,MasterPublicDatabase!M:M,"&lt;="&amp;$B$2,MasterPublicDatabase!AC:AC,"="&amp;R30)</f>
        <v>0</v>
      </c>
    </row>
    <row r="31" spans="18:19" x14ac:dyDescent="0.25">
      <c r="R31" s="48" t="str">
        <f>IFERROR(IF(UserAccount!B32 &lt;= " "," ",UserAccount!B32),"")</f>
        <v xml:space="preserve"> </v>
      </c>
      <c r="S31" s="51">
        <f>COUNTIFS(MasterPublicDatabase!M:M,"&gt;="&amp;DateChartSupport!$B$1,MasterPublicDatabase!M:M,"&lt;="&amp;$B$2,MasterPublicDatabase!AC:AC,"="&amp;R31)</f>
        <v>0</v>
      </c>
    </row>
    <row r="32" spans="18:19" x14ac:dyDescent="0.25">
      <c r="R32" s="48" t="str">
        <f>IFERROR(IF(UserAccount!B33 &lt;= " "," ",UserAccount!B33),"")</f>
        <v xml:space="preserve"> </v>
      </c>
      <c r="S32" s="49">
        <f>COUNTIFS(MasterPublicDatabase!M:M,"&gt;="&amp;DateChartSupport!$B$1,MasterPublicDatabase!M:M,"&lt;="&amp;$B$2,MasterPublicDatabase!AC:AC,"="&amp;R32)</f>
        <v>0</v>
      </c>
    </row>
    <row r="33" spans="18:19" x14ac:dyDescent="0.25">
      <c r="R33" s="48" t="str">
        <f>IFERROR(IF(UserAccount!B34 &lt;= " "," ",UserAccount!B34),"")</f>
        <v xml:space="preserve"> </v>
      </c>
      <c r="S33" s="51">
        <f>COUNTIFS(MasterPublicDatabase!M:M,"&gt;="&amp;DateChartSupport!$B$1,MasterPublicDatabase!M:M,"&lt;="&amp;$B$2,MasterPublicDatabase!AC:AC,"="&amp;R33)</f>
        <v>0</v>
      </c>
    </row>
    <row r="34" spans="18:19" x14ac:dyDescent="0.25">
      <c r="R34" s="48" t="str">
        <f>IFERROR(IF(UserAccount!B35 &lt;= " "," ",UserAccount!B35),"")</f>
        <v xml:space="preserve"> </v>
      </c>
      <c r="S34" s="49">
        <f>COUNTIFS(MasterPublicDatabase!M:M,"&gt;="&amp;DateChartSupport!$B$1,MasterPublicDatabase!M:M,"&lt;="&amp;$B$2,MasterPublicDatabase!AC:AC,"="&amp;R34)</f>
        <v>0</v>
      </c>
    </row>
    <row r="35" spans="18:19" x14ac:dyDescent="0.25">
      <c r="R35" s="48" t="str">
        <f>IFERROR(IF(UserAccount!B36 &lt;= " "," ",UserAccount!B36),"")</f>
        <v xml:space="preserve"> </v>
      </c>
      <c r="S35" s="51">
        <f>COUNTIFS(MasterPublicDatabase!M:M,"&gt;="&amp;DateChartSupport!$B$1,MasterPublicDatabase!M:M,"&lt;="&amp;$B$2,MasterPublicDatabase!AC:AC,"="&amp;R35)</f>
        <v>0</v>
      </c>
    </row>
    <row r="36" spans="18:19" x14ac:dyDescent="0.25">
      <c r="R36" s="48" t="str">
        <f>IFERROR(IF(UserAccount!B37 &lt;= " "," ",UserAccount!B37),"")</f>
        <v xml:space="preserve"> </v>
      </c>
      <c r="S36" s="49">
        <f>COUNTIFS(MasterPublicDatabase!M:M,"&gt;="&amp;DateChartSupport!$B$1,MasterPublicDatabase!M:M,"&lt;="&amp;$B$2,MasterPublicDatabase!AC:AC,"="&amp;R36)</f>
        <v>0</v>
      </c>
    </row>
    <row r="37" spans="18:19" x14ac:dyDescent="0.25">
      <c r="R37" s="48" t="str">
        <f>IFERROR(IF(UserAccount!B38 &lt;= " "," ",UserAccount!B38),"")</f>
        <v xml:space="preserve"> </v>
      </c>
      <c r="S37" s="51">
        <f>COUNTIFS(MasterPublicDatabase!M:M,"&gt;="&amp;DateChartSupport!$B$1,MasterPublicDatabase!M:M,"&lt;="&amp;$B$2,MasterPublicDatabase!AC:AC,"="&amp;R37)</f>
        <v>0</v>
      </c>
    </row>
    <row r="38" spans="18:19" x14ac:dyDescent="0.25">
      <c r="R38" s="48" t="str">
        <f>IFERROR(IF(UserAccount!B39 &lt;= " "," ",UserAccount!B39),"")</f>
        <v xml:space="preserve"> </v>
      </c>
      <c r="S38" s="49">
        <f>COUNTIFS(MasterPublicDatabase!M:M,"&gt;="&amp;DateChartSupport!$B$1,MasterPublicDatabase!M:M,"&lt;="&amp;$B$2,MasterPublicDatabase!AC:AC,"="&amp;R38)</f>
        <v>0</v>
      </c>
    </row>
    <row r="39" spans="18:19" x14ac:dyDescent="0.25">
      <c r="R39" s="48" t="str">
        <f>IFERROR(IF(UserAccount!B40 &lt;= " "," ",UserAccount!B40),"")</f>
        <v xml:space="preserve"> </v>
      </c>
      <c r="S39" s="51">
        <f>COUNTIFS(MasterPublicDatabase!M:M,"&gt;="&amp;DateChartSupport!$B$1,MasterPublicDatabase!M:M,"&lt;="&amp;$B$2,MasterPublicDatabase!AC:AC,"="&amp;R39)</f>
        <v>0</v>
      </c>
    </row>
    <row r="40" spans="18:19" x14ac:dyDescent="0.25">
      <c r="R40" s="48" t="str">
        <f>IFERROR(IF(UserAccount!B41 &lt;= " "," ",UserAccount!B41),"")</f>
        <v xml:space="preserve"> </v>
      </c>
      <c r="S40" s="49">
        <f>COUNTIFS(MasterPublicDatabase!M:M,"&gt;="&amp;DateChartSupport!$B$1,MasterPublicDatabase!M:M,"&lt;="&amp;$B$2,MasterPublicDatabase!AC:AC,"="&amp;R40)</f>
        <v>0</v>
      </c>
    </row>
    <row r="41" spans="18:19" x14ac:dyDescent="0.25">
      <c r="R41" s="48" t="str">
        <f>IFERROR(IF(UserAccount!B42 &lt;= " "," ",UserAccount!B42),"")</f>
        <v xml:space="preserve"> </v>
      </c>
      <c r="S41" s="51">
        <f>COUNTIFS(MasterPublicDatabase!M:M,"&gt;="&amp;DateChartSupport!$B$1,MasterPublicDatabase!M:M,"&lt;="&amp;$B$2,MasterPublicDatabase!AC:AC,"="&amp;R41)</f>
        <v>0</v>
      </c>
    </row>
    <row r="42" spans="18:19" x14ac:dyDescent="0.25">
      <c r="R42" s="48" t="str">
        <f>IFERROR(IF(UserAccount!B43 &lt;= " "," ",UserAccount!B43),"")</f>
        <v xml:space="preserve"> </v>
      </c>
      <c r="S42" s="49">
        <f>COUNTIFS(MasterPublicDatabase!M:M,"&gt;="&amp;DateChartSupport!$B$1,MasterPublicDatabase!M:M,"&lt;="&amp;$B$2,MasterPublicDatabase!AC:AC,"="&amp;R42)</f>
        <v>0</v>
      </c>
    </row>
    <row r="43" spans="18:19" x14ac:dyDescent="0.25">
      <c r="R43" s="48" t="str">
        <f>IFERROR(IF(UserAccount!B44 &lt;= " "," ",UserAccount!B44),"")</f>
        <v xml:space="preserve"> </v>
      </c>
      <c r="S43" s="51">
        <f>COUNTIFS(MasterPublicDatabase!M:M,"&gt;="&amp;DateChartSupport!$B$1,MasterPublicDatabase!M:M,"&lt;="&amp;$B$2,MasterPublicDatabase!AC:AC,"="&amp;R43)</f>
        <v>0</v>
      </c>
    </row>
    <row r="44" spans="18:19" x14ac:dyDescent="0.25">
      <c r="R44" s="48" t="str">
        <f>IFERROR(IF(UserAccount!B45 &lt;= " "," ",UserAccount!B45),"")</f>
        <v xml:space="preserve"> </v>
      </c>
      <c r="S44" s="49">
        <f>COUNTIFS(MasterPublicDatabase!M:M,"&gt;="&amp;DateChartSupport!$B$1,MasterPublicDatabase!M:M,"&lt;="&amp;$B$2,MasterPublicDatabase!AC:AC,"="&amp;R44)</f>
        <v>0</v>
      </c>
    </row>
    <row r="45" spans="18:19" x14ac:dyDescent="0.25">
      <c r="R45" s="48" t="str">
        <f>IFERROR(IF(UserAccount!B46 &lt;= " "," ",UserAccount!B46),"")</f>
        <v xml:space="preserve"> </v>
      </c>
      <c r="S45" s="51">
        <f>COUNTIFS(MasterPublicDatabase!M:M,"&gt;="&amp;DateChartSupport!$B$1,MasterPublicDatabase!M:M,"&lt;="&amp;$B$2,MasterPublicDatabase!AC:AC,"="&amp;R45)</f>
        <v>0</v>
      </c>
    </row>
    <row r="46" spans="18:19" x14ac:dyDescent="0.25">
      <c r="R46" s="48" t="str">
        <f>IFERROR(IF(UserAccount!B47 &lt;= " "," ",UserAccount!B47),"")</f>
        <v xml:space="preserve"> </v>
      </c>
      <c r="S46" s="49">
        <f>COUNTIFS(MasterPublicDatabase!M:M,"&gt;="&amp;DateChartSupport!$B$1,MasterPublicDatabase!M:M,"&lt;="&amp;$B$2,MasterPublicDatabase!AC:AC,"="&amp;R46)</f>
        <v>0</v>
      </c>
    </row>
    <row r="47" spans="18:19" x14ac:dyDescent="0.25">
      <c r="R47" s="48" t="str">
        <f>IFERROR(IF(UserAccount!B48 &lt;= " "," ",UserAccount!B48),"")</f>
        <v xml:space="preserve"> </v>
      </c>
      <c r="S47" s="51">
        <f>COUNTIFS(MasterPublicDatabase!M:M,"&gt;="&amp;DateChartSupport!$B$1,MasterPublicDatabase!M:M,"&lt;="&amp;$B$2,MasterPublicDatabase!AC:AC,"="&amp;R47)</f>
        <v>0</v>
      </c>
    </row>
    <row r="48" spans="18:19" x14ac:dyDescent="0.25">
      <c r="R48" s="48" t="str">
        <f>IFERROR(IF(UserAccount!B49 &lt;= " "," ",UserAccount!B49),"")</f>
        <v xml:space="preserve"> </v>
      </c>
      <c r="S48" s="49">
        <f>COUNTIFS(MasterPublicDatabase!M:M,"&gt;="&amp;DateChartSupport!$B$1,MasterPublicDatabase!M:M,"&lt;="&amp;$B$2,MasterPublicDatabase!AC:AC,"="&amp;R48)</f>
        <v>0</v>
      </c>
    </row>
    <row r="49" spans="18:19" x14ac:dyDescent="0.25">
      <c r="R49" s="48" t="str">
        <f>IFERROR(IF(UserAccount!B50 &lt;= " "," ",UserAccount!B50),"")</f>
        <v xml:space="preserve"> </v>
      </c>
      <c r="S49" s="51">
        <f>COUNTIFS(MasterPublicDatabase!M:M,"&gt;="&amp;DateChartSupport!$B$1,MasterPublicDatabase!M:M,"&lt;="&amp;$B$2,MasterPublicDatabase!AC:AC,"="&amp;R49)</f>
        <v>0</v>
      </c>
    </row>
    <row r="50" spans="18:19" x14ac:dyDescent="0.25">
      <c r="R50" s="48" t="str">
        <f>IFERROR(IF(UserAccount!B51 &lt;= " "," ",UserAccount!B51),"")</f>
        <v xml:space="preserve"> </v>
      </c>
      <c r="S50" s="49">
        <f>COUNTIFS(MasterPublicDatabase!M:M,"&gt;="&amp;DateChartSupport!$B$1,MasterPublicDatabase!M:M,"&lt;="&amp;$B$2,MasterPublicDatabase!AC:AC,"="&amp;R50)</f>
        <v>0</v>
      </c>
    </row>
    <row r="51" spans="18:19" x14ac:dyDescent="0.25">
      <c r="R51" s="48" t="str">
        <f>IFERROR(IF(UserAccount!B52 &lt;= " "," ",UserAccount!B52),"")</f>
        <v xml:space="preserve"> </v>
      </c>
      <c r="S51" s="51">
        <f>COUNTIFS(MasterPublicDatabase!M:M,"&gt;="&amp;DateChartSupport!$B$1,MasterPublicDatabase!M:M,"&lt;="&amp;$B$2,MasterPublicDatabase!AC:AC,"="&amp;R51)</f>
        <v>0</v>
      </c>
    </row>
    <row r="52" spans="18:19" x14ac:dyDescent="0.25">
      <c r="R52" s="48" t="str">
        <f>IFERROR(IF(UserAccount!B53 &lt;= " "," ",UserAccount!B53),"")</f>
        <v xml:space="preserve"> </v>
      </c>
      <c r="S52" s="49">
        <f>COUNTIFS(MasterPublicDatabase!M:M,"&gt;="&amp;DateChartSupport!$B$1,MasterPublicDatabase!M:M,"&lt;="&amp;$B$2,MasterPublicDatabase!AC:AC,"="&amp;R52)</f>
        <v>0</v>
      </c>
    </row>
    <row r="53" spans="18:19" x14ac:dyDescent="0.25">
      <c r="R53" s="48" t="str">
        <f>IFERROR(IF(UserAccount!B54 &lt;= " "," ",UserAccount!B54),"")</f>
        <v xml:space="preserve"> </v>
      </c>
      <c r="S53" s="51">
        <f>COUNTIFS(MasterPublicDatabase!M:M,"&gt;="&amp;DateChartSupport!$B$1,MasterPublicDatabase!M:M,"&lt;="&amp;$B$2,MasterPublicDatabase!AC:AC,"="&amp;R53)</f>
        <v>0</v>
      </c>
    </row>
    <row r="54" spans="18:19" x14ac:dyDescent="0.25">
      <c r="R54" s="48" t="str">
        <f>IFERROR(IF(UserAccount!B55 &lt;= " "," ",UserAccount!B55),"")</f>
        <v xml:space="preserve"> </v>
      </c>
      <c r="S54" s="49">
        <f>COUNTIFS(MasterPublicDatabase!M:M,"&gt;="&amp;DateChartSupport!$B$1,MasterPublicDatabase!M:M,"&lt;="&amp;$B$2,MasterPublicDatabase!AC:AC,"="&amp;R54)</f>
        <v>0</v>
      </c>
    </row>
    <row r="55" spans="18:19" x14ac:dyDescent="0.25">
      <c r="R55" s="48" t="str">
        <f>IFERROR(IF(UserAccount!B56 &lt;= " "," ",UserAccount!B56),"")</f>
        <v xml:space="preserve"> </v>
      </c>
      <c r="S55" s="51">
        <f>COUNTIFS(MasterPublicDatabase!M:M,"&gt;="&amp;DateChartSupport!$B$1,MasterPublicDatabase!M:M,"&lt;="&amp;$B$2,MasterPublicDatabase!AC:AC,"="&amp;R55)</f>
        <v>0</v>
      </c>
    </row>
    <row r="56" spans="18:19" x14ac:dyDescent="0.25">
      <c r="R56" s="48" t="str">
        <f>IFERROR(IF(UserAccount!B57 &lt;= " "," ",UserAccount!B57),"")</f>
        <v xml:space="preserve"> </v>
      </c>
      <c r="S56" s="49">
        <f>COUNTIFS(MasterPublicDatabase!M:M,"&gt;="&amp;DateChartSupport!$B$1,MasterPublicDatabase!M:M,"&lt;="&amp;$B$2,MasterPublicDatabase!AC:AC,"="&amp;R56)</f>
        <v>0</v>
      </c>
    </row>
    <row r="57" spans="18:19" x14ac:dyDescent="0.25">
      <c r="R57" s="48" t="str">
        <f>IFERROR(IF(UserAccount!B58 &lt;= " "," ",UserAccount!B58),"")</f>
        <v xml:space="preserve"> </v>
      </c>
      <c r="S57" s="51">
        <f>COUNTIFS(MasterPublicDatabase!M:M,"&gt;="&amp;DateChartSupport!$B$1,MasterPublicDatabase!M:M,"&lt;="&amp;$B$2,MasterPublicDatabase!AC:AC,"="&amp;R57)</f>
        <v>0</v>
      </c>
    </row>
    <row r="58" spans="18:19" x14ac:dyDescent="0.25">
      <c r="R58" s="48" t="str">
        <f>IFERROR(IF(UserAccount!B59 &lt;= " "," ",UserAccount!B59),"")</f>
        <v xml:space="preserve"> </v>
      </c>
      <c r="S58" s="49">
        <f>COUNTIFS(MasterPublicDatabase!M:M,"&gt;="&amp;DateChartSupport!$B$1,MasterPublicDatabase!M:M,"&lt;="&amp;$B$2,MasterPublicDatabase!AC:AC,"="&amp;R58)</f>
        <v>0</v>
      </c>
    </row>
    <row r="59" spans="18:19" x14ac:dyDescent="0.25">
      <c r="R59" s="48" t="str">
        <f>IFERROR(IF(UserAccount!B60 &lt;= " "," ",UserAccount!B60),"")</f>
        <v xml:space="preserve"> </v>
      </c>
      <c r="S59" s="51">
        <f>COUNTIFS(MasterPublicDatabase!M:M,"&gt;="&amp;DateChartSupport!$B$1,MasterPublicDatabase!M:M,"&lt;="&amp;$B$2,MasterPublicDatabase!AC:AC,"="&amp;R59)</f>
        <v>0</v>
      </c>
    </row>
    <row r="60" spans="18:19" x14ac:dyDescent="0.25">
      <c r="R60" s="48" t="str">
        <f>IFERROR(IF(UserAccount!B61 &lt;= " "," ",UserAccount!B61),"")</f>
        <v xml:space="preserve"> </v>
      </c>
      <c r="S60" s="49">
        <f>COUNTIFS(MasterPublicDatabase!M:M,"&gt;="&amp;DateChartSupport!$B$1,MasterPublicDatabase!M:M,"&lt;="&amp;$B$2,MasterPublicDatabase!AC:AC,"="&amp;R60)</f>
        <v>0</v>
      </c>
    </row>
    <row r="61" spans="18:19" x14ac:dyDescent="0.25">
      <c r="R61" s="48" t="str">
        <f>IFERROR(IF(UserAccount!B62 &lt;= " "," ",UserAccount!B62),"")</f>
        <v xml:space="preserve"> </v>
      </c>
      <c r="S61" s="51">
        <f>COUNTIFS(MasterPublicDatabase!M:M,"&gt;="&amp;DateChartSupport!$B$1,MasterPublicDatabase!M:M,"&lt;="&amp;$B$2,MasterPublicDatabase!AC:AC,"="&amp;R61)</f>
        <v>0</v>
      </c>
    </row>
    <row r="62" spans="18:19" x14ac:dyDescent="0.25">
      <c r="R62" s="48" t="str">
        <f>IFERROR(IF(UserAccount!B63 &lt;= " "," ",UserAccount!B63),"")</f>
        <v xml:space="preserve"> </v>
      </c>
      <c r="S62" s="49">
        <f>COUNTIFS(MasterPublicDatabase!M:M,"&gt;="&amp;DateChartSupport!$B$1,MasterPublicDatabase!M:M,"&lt;="&amp;$B$2,MasterPublicDatabase!AC:AC,"="&amp;R62)</f>
        <v>0</v>
      </c>
    </row>
    <row r="63" spans="18:19" x14ac:dyDescent="0.25">
      <c r="R63" s="48" t="str">
        <f>IFERROR(IF(UserAccount!B64 &lt;= " "," ",UserAccount!B64),"")</f>
        <v xml:space="preserve"> </v>
      </c>
      <c r="S63" s="51">
        <f>COUNTIFS(MasterPublicDatabase!M:M,"&gt;="&amp;DateChartSupport!$B$1,MasterPublicDatabase!M:M,"&lt;="&amp;$B$2,MasterPublicDatabase!AC:AC,"="&amp;R63)</f>
        <v>0</v>
      </c>
    </row>
    <row r="64" spans="18:19" x14ac:dyDescent="0.25">
      <c r="R64" s="48" t="str">
        <f>IFERROR(IF(UserAccount!B65 &lt;= " "," ",UserAccount!B65),"")</f>
        <v xml:space="preserve"> </v>
      </c>
      <c r="S64" s="49">
        <f>COUNTIFS(MasterPublicDatabase!M:M,"&gt;="&amp;DateChartSupport!$B$1,MasterPublicDatabase!M:M,"&lt;="&amp;$B$2,MasterPublicDatabase!AC:AC,"="&amp;R64)</f>
        <v>0</v>
      </c>
    </row>
    <row r="65" spans="18:19" x14ac:dyDescent="0.25">
      <c r="R65" s="48" t="str">
        <f>IFERROR(IF(UserAccount!B66 &lt;= " "," ",UserAccount!B66),"")</f>
        <v xml:space="preserve"> </v>
      </c>
      <c r="S65" s="51">
        <f>COUNTIFS(MasterPublicDatabase!M:M,"&gt;="&amp;DateChartSupport!$B$1,MasterPublicDatabase!M:M,"&lt;="&amp;$B$2,MasterPublicDatabase!AC:AC,"="&amp;R65)</f>
        <v>0</v>
      </c>
    </row>
    <row r="66" spans="18:19" x14ac:dyDescent="0.25">
      <c r="R66" s="48" t="str">
        <f>IFERROR(IF(UserAccount!B67 &lt;= " "," ",UserAccount!B67),"")</f>
        <v xml:space="preserve"> </v>
      </c>
      <c r="S66" s="49">
        <f>COUNTIFS(MasterPublicDatabase!M:M,"&gt;="&amp;DateChartSupport!$B$1,MasterPublicDatabase!M:M,"&lt;="&amp;$B$2,MasterPublicDatabase!AC:AC,"="&amp;R66)</f>
        <v>0</v>
      </c>
    </row>
    <row r="67" spans="18:19" x14ac:dyDescent="0.25">
      <c r="R67" s="48" t="str">
        <f>IFERROR(IF(UserAccount!B68 &lt;= " "," ",UserAccount!B68),"")</f>
        <v xml:space="preserve"> </v>
      </c>
      <c r="S67" s="51">
        <f>COUNTIFS(MasterPublicDatabase!M:M,"&gt;="&amp;DateChartSupport!$B$1,MasterPublicDatabase!M:M,"&lt;="&amp;$B$2,MasterPublicDatabase!AC:AC,"="&amp;R67)</f>
        <v>0</v>
      </c>
    </row>
    <row r="68" spans="18:19" x14ac:dyDescent="0.25">
      <c r="R68" s="48" t="str">
        <f>IFERROR(IF(UserAccount!B69 &lt;= " "," ",UserAccount!B69),"")</f>
        <v xml:space="preserve"> </v>
      </c>
      <c r="S68" s="49">
        <f>COUNTIFS(MasterPublicDatabase!M:M,"&gt;="&amp;DateChartSupport!$B$1,MasterPublicDatabase!M:M,"&lt;="&amp;$B$2,MasterPublicDatabase!AC:AC,"="&amp;R68)</f>
        <v>0</v>
      </c>
    </row>
    <row r="69" spans="18:19" x14ac:dyDescent="0.25">
      <c r="R69" s="48" t="str">
        <f>IFERROR(IF(UserAccount!B70 &lt;= " "," ",UserAccount!B70),"")</f>
        <v xml:space="preserve"> </v>
      </c>
      <c r="S69" s="51">
        <f>COUNTIFS(MasterPublicDatabase!M:M,"&gt;="&amp;DateChartSupport!$B$1,MasterPublicDatabase!M:M,"&lt;="&amp;$B$2,MasterPublicDatabase!AC:AC,"="&amp;R69)</f>
        <v>0</v>
      </c>
    </row>
    <row r="70" spans="18:19" x14ac:dyDescent="0.25">
      <c r="R70" s="48" t="str">
        <f>IFERROR(IF(UserAccount!B71 &lt;= " "," ",UserAccount!B71),"")</f>
        <v xml:space="preserve"> </v>
      </c>
      <c r="S70" s="49">
        <f>COUNTIFS(MasterPublicDatabase!M:M,"&gt;="&amp;DateChartSupport!$B$1,MasterPublicDatabase!M:M,"&lt;="&amp;$B$2,MasterPublicDatabase!AC:AC,"="&amp;R70)</f>
        <v>0</v>
      </c>
    </row>
    <row r="71" spans="18:19" x14ac:dyDescent="0.25">
      <c r="R71" s="48" t="str">
        <f>IFERROR(IF(UserAccount!B72 &lt;= " "," ",UserAccount!B72),"")</f>
        <v xml:space="preserve"> </v>
      </c>
      <c r="S71" s="51">
        <f>COUNTIFS(MasterPublicDatabase!M:M,"&gt;="&amp;DateChartSupport!$B$1,MasterPublicDatabase!M:M,"&lt;="&amp;$B$2,MasterPublicDatabase!AC:AC,"="&amp;R71)</f>
        <v>0</v>
      </c>
    </row>
    <row r="72" spans="18:19" x14ac:dyDescent="0.25">
      <c r="R72" s="48" t="str">
        <f>IFERROR(IF(UserAccount!B73 &lt;= " "," ",UserAccount!B73),"")</f>
        <v xml:space="preserve"> </v>
      </c>
      <c r="S72" s="49">
        <f>COUNTIFS(MasterPublicDatabase!M:M,"&gt;="&amp;DateChartSupport!$B$1,MasterPublicDatabase!M:M,"&lt;="&amp;$B$2,MasterPublicDatabase!AC:AC,"="&amp;R72)</f>
        <v>0</v>
      </c>
    </row>
    <row r="73" spans="18:19" x14ac:dyDescent="0.25">
      <c r="R73" s="48" t="str">
        <f>IFERROR(IF(UserAccount!B74 &lt;= " "," ",UserAccount!B74),"")</f>
        <v xml:space="preserve"> </v>
      </c>
      <c r="S73" s="51">
        <f>COUNTIFS(MasterPublicDatabase!M:M,"&gt;="&amp;DateChartSupport!$B$1,MasterPublicDatabase!M:M,"&lt;="&amp;$B$2,MasterPublicDatabase!AC:AC,"="&amp;R73)</f>
        <v>0</v>
      </c>
    </row>
    <row r="74" spans="18:19" x14ac:dyDescent="0.25">
      <c r="R74" s="48" t="str">
        <f>IFERROR(IF(UserAccount!B75 &lt;= " "," ",UserAccount!B75),"")</f>
        <v xml:space="preserve"> </v>
      </c>
      <c r="S74" s="49">
        <f>COUNTIFS(MasterPublicDatabase!M:M,"&gt;="&amp;DateChartSupport!$B$1,MasterPublicDatabase!M:M,"&lt;="&amp;$B$2,MasterPublicDatabase!AC:AC,"="&amp;R74)</f>
        <v>0</v>
      </c>
    </row>
    <row r="75" spans="18:19" x14ac:dyDescent="0.25">
      <c r="R75" s="48" t="str">
        <f>IFERROR(IF(UserAccount!B76 &lt;= " "," ",UserAccount!B76),"")</f>
        <v xml:space="preserve"> </v>
      </c>
      <c r="S75" s="51">
        <f>COUNTIFS(MasterPublicDatabase!M:M,"&gt;="&amp;DateChartSupport!$B$1,MasterPublicDatabase!M:M,"&lt;="&amp;$B$2,MasterPublicDatabase!AC:AC,"="&amp;R75)</f>
        <v>0</v>
      </c>
    </row>
    <row r="76" spans="18:19" x14ac:dyDescent="0.25">
      <c r="R76" s="48" t="str">
        <f>IFERROR(IF(UserAccount!B77 &lt;= " "," ",UserAccount!B77),"")</f>
        <v xml:space="preserve"> </v>
      </c>
      <c r="S76" s="49">
        <f>COUNTIFS(MasterPublicDatabase!M:M,"&gt;="&amp;DateChartSupport!$B$1,MasterPublicDatabase!M:M,"&lt;="&amp;$B$2,MasterPublicDatabase!AC:AC,"="&amp;R76)</f>
        <v>0</v>
      </c>
    </row>
    <row r="77" spans="18:19" x14ac:dyDescent="0.25">
      <c r="R77" s="48" t="str">
        <f>IFERROR(IF(UserAccount!B78 &lt;= " "," ",UserAccount!B78),"")</f>
        <v xml:space="preserve"> </v>
      </c>
      <c r="S77" s="51">
        <f>COUNTIFS(MasterPublicDatabase!M:M,"&gt;="&amp;DateChartSupport!$B$1,MasterPublicDatabase!M:M,"&lt;="&amp;$B$2,MasterPublicDatabase!AC:AC,"="&amp;R77)</f>
        <v>0</v>
      </c>
    </row>
    <row r="78" spans="18:19" x14ac:dyDescent="0.25">
      <c r="R78" s="48" t="str">
        <f>IFERROR(IF(UserAccount!B79 &lt;= " "," ",UserAccount!B79),"")</f>
        <v xml:space="preserve"> </v>
      </c>
      <c r="S78" s="49">
        <f>COUNTIFS(MasterPublicDatabase!M:M,"&gt;="&amp;DateChartSupport!$B$1,MasterPublicDatabase!M:M,"&lt;="&amp;$B$2,MasterPublicDatabase!AC:AC,"="&amp;R78)</f>
        <v>0</v>
      </c>
    </row>
    <row r="79" spans="18:19" x14ac:dyDescent="0.25">
      <c r="R79" s="48" t="str">
        <f>IFERROR(IF(UserAccount!B80 &lt;= " "," ",UserAccount!B80),"")</f>
        <v xml:space="preserve"> </v>
      </c>
      <c r="S79" s="51">
        <f>COUNTIFS(MasterPublicDatabase!M:M,"&gt;="&amp;DateChartSupport!$B$1,MasterPublicDatabase!M:M,"&lt;="&amp;$B$2,MasterPublicDatabase!AC:AC,"="&amp;R79)</f>
        <v>0</v>
      </c>
    </row>
    <row r="80" spans="18:19" x14ac:dyDescent="0.25">
      <c r="R80" s="48" t="str">
        <f>IFERROR(IF(UserAccount!B81 &lt;= " "," ",UserAccount!B81),"")</f>
        <v xml:space="preserve"> </v>
      </c>
      <c r="S80" s="49">
        <f>COUNTIFS(MasterPublicDatabase!M:M,"&gt;="&amp;DateChartSupport!$B$1,MasterPublicDatabase!M:M,"&lt;="&amp;$B$2,MasterPublicDatabase!AC:AC,"="&amp;R80)</f>
        <v>0</v>
      </c>
    </row>
    <row r="81" spans="18:19" x14ac:dyDescent="0.25">
      <c r="R81" s="48" t="str">
        <f>IFERROR(IF(UserAccount!B82 &lt;= " "," ",UserAccount!B82),"")</f>
        <v xml:space="preserve"> </v>
      </c>
      <c r="S81" s="51">
        <f>COUNTIFS(MasterPublicDatabase!M:M,"&gt;="&amp;DateChartSupport!$B$1,MasterPublicDatabase!M:M,"&lt;="&amp;$B$2,MasterPublicDatabase!AC:AC,"="&amp;R81)</f>
        <v>0</v>
      </c>
    </row>
    <row r="82" spans="18:19" x14ac:dyDescent="0.25">
      <c r="R82" s="48" t="str">
        <f>IFERROR(IF(UserAccount!B83 &lt;= " "," ",UserAccount!B83),"")</f>
        <v xml:space="preserve"> </v>
      </c>
      <c r="S82" s="49">
        <f>COUNTIFS(MasterPublicDatabase!M:M,"&gt;="&amp;DateChartSupport!$B$1,MasterPublicDatabase!M:M,"&lt;="&amp;$B$2,MasterPublicDatabase!AC:AC,"="&amp;R82)</f>
        <v>0</v>
      </c>
    </row>
    <row r="83" spans="18:19" x14ac:dyDescent="0.25">
      <c r="R83" s="48" t="str">
        <f>IFERROR(IF(UserAccount!B84 &lt;= " "," ",UserAccount!B84),"")</f>
        <v xml:space="preserve"> </v>
      </c>
      <c r="S83" s="51">
        <f>COUNTIFS(MasterPublicDatabase!M:M,"&gt;="&amp;DateChartSupport!$B$1,MasterPublicDatabase!M:M,"&lt;="&amp;$B$2,MasterPublicDatabase!AC:AC,"="&amp;R83)</f>
        <v>0</v>
      </c>
    </row>
    <row r="84" spans="18:19" x14ac:dyDescent="0.25">
      <c r="R84" s="48" t="str">
        <f>IFERROR(IF(UserAccount!B85 &lt;= " "," ",UserAccount!B85),"")</f>
        <v xml:space="preserve"> </v>
      </c>
      <c r="S84" s="49">
        <f>COUNTIFS(MasterPublicDatabase!M:M,"&gt;="&amp;DateChartSupport!$B$1,MasterPublicDatabase!M:M,"&lt;="&amp;$B$2,MasterPublicDatabase!AC:AC,"="&amp;R84)</f>
        <v>0</v>
      </c>
    </row>
    <row r="85" spans="18:19" x14ac:dyDescent="0.25">
      <c r="R85" s="48" t="str">
        <f>IFERROR(IF(UserAccount!B86 &lt;= " "," ",UserAccount!B86),"")</f>
        <v xml:space="preserve"> </v>
      </c>
      <c r="S85" s="51">
        <f>COUNTIFS(MasterPublicDatabase!M:M,"&gt;="&amp;DateChartSupport!$B$1,MasterPublicDatabase!M:M,"&lt;="&amp;$B$2,MasterPublicDatabase!AC:AC,"="&amp;R85)</f>
        <v>0</v>
      </c>
    </row>
    <row r="86" spans="18:19" x14ac:dyDescent="0.25">
      <c r="R86" s="48" t="str">
        <f>IFERROR(IF(UserAccount!B87 &lt;= " "," ",UserAccount!B87),"")</f>
        <v xml:space="preserve"> </v>
      </c>
      <c r="S86" s="49">
        <f>COUNTIFS(MasterPublicDatabase!M:M,"&gt;="&amp;DateChartSupport!$B$1,MasterPublicDatabase!M:M,"&lt;="&amp;$B$2,MasterPublicDatabase!AC:AC,"="&amp;R86)</f>
        <v>0</v>
      </c>
    </row>
    <row r="87" spans="18:19" x14ac:dyDescent="0.25">
      <c r="R87" s="48" t="str">
        <f>IFERROR(IF(UserAccount!B88 &lt;= " "," ",UserAccount!B88),"")</f>
        <v xml:space="preserve"> </v>
      </c>
      <c r="S87" s="51">
        <f>COUNTIFS(MasterPublicDatabase!M:M,"&gt;="&amp;DateChartSupport!$B$1,MasterPublicDatabase!M:M,"&lt;="&amp;$B$2,MasterPublicDatabase!AC:AC,"="&amp;R87)</f>
        <v>0</v>
      </c>
    </row>
    <row r="88" spans="18:19" x14ac:dyDescent="0.25">
      <c r="R88" s="48" t="str">
        <f>IFERROR(IF(UserAccount!B89 &lt;= " "," ",UserAccount!B89),"")</f>
        <v xml:space="preserve"> </v>
      </c>
      <c r="S88" s="49">
        <f>COUNTIFS(MasterPublicDatabase!M:M,"&gt;="&amp;DateChartSupport!$B$1,MasterPublicDatabase!M:M,"&lt;="&amp;$B$2,MasterPublicDatabase!AC:AC,"="&amp;R88)</f>
        <v>0</v>
      </c>
    </row>
    <row r="89" spans="18:19" x14ac:dyDescent="0.25">
      <c r="R89" s="48" t="str">
        <f>IFERROR(IF(UserAccount!B90 &lt;= " "," ",UserAccount!B90),"")</f>
        <v xml:space="preserve"> </v>
      </c>
      <c r="S89" s="51">
        <f>COUNTIFS(MasterPublicDatabase!M:M,"&gt;="&amp;DateChartSupport!$B$1,MasterPublicDatabase!M:M,"&lt;="&amp;$B$2,MasterPublicDatabase!AC:AC,"="&amp;R89)</f>
        <v>0</v>
      </c>
    </row>
    <row r="90" spans="18:19" x14ac:dyDescent="0.25">
      <c r="R90" s="48" t="str">
        <f>IFERROR(IF(UserAccount!B91 &lt;= " "," ",UserAccount!B91),"")</f>
        <v xml:space="preserve"> </v>
      </c>
      <c r="S90" s="49">
        <f>COUNTIFS(MasterPublicDatabase!M:M,"&gt;="&amp;DateChartSupport!$B$1,MasterPublicDatabase!M:M,"&lt;="&amp;$B$2,MasterPublicDatabase!AC:AC,"="&amp;R90)</f>
        <v>0</v>
      </c>
    </row>
    <row r="91" spans="18:19" x14ac:dyDescent="0.25">
      <c r="R91" s="48" t="str">
        <f>IFERROR(IF(UserAccount!B92 &lt;= " "," ",UserAccount!B92),"")</f>
        <v xml:space="preserve"> </v>
      </c>
      <c r="S91" s="51">
        <f>COUNTIFS(MasterPublicDatabase!M:M,"&gt;="&amp;DateChartSupport!$B$1,MasterPublicDatabase!M:M,"&lt;="&amp;$B$2,MasterPublicDatabase!AC:AC,"="&amp;R91)</f>
        <v>0</v>
      </c>
    </row>
    <row r="92" spans="18:19" x14ac:dyDescent="0.25">
      <c r="R92" s="48" t="str">
        <f>IFERROR(IF(UserAccount!B93 &lt;= " "," ",UserAccount!B93),"")</f>
        <v xml:space="preserve"> </v>
      </c>
      <c r="S92" s="49">
        <f>COUNTIFS(MasterPublicDatabase!M:M,"&gt;="&amp;DateChartSupport!$B$1,MasterPublicDatabase!M:M,"&lt;="&amp;$B$2,MasterPublicDatabase!AC:AC,"="&amp;R92)</f>
        <v>0</v>
      </c>
    </row>
    <row r="93" spans="18:19" x14ac:dyDescent="0.25">
      <c r="R93" s="48" t="str">
        <f>IFERROR(IF(UserAccount!B94 &lt;= " "," ",UserAccount!B94),"")</f>
        <v xml:space="preserve"> </v>
      </c>
      <c r="S93" s="51">
        <f>COUNTIFS(MasterPublicDatabase!M:M,"&gt;="&amp;DateChartSupport!$B$1,MasterPublicDatabase!M:M,"&lt;="&amp;$B$2,MasterPublicDatabase!AC:AC,"="&amp;R93)</f>
        <v>0</v>
      </c>
    </row>
    <row r="94" spans="18:19" x14ac:dyDescent="0.25">
      <c r="R94" s="48" t="str">
        <f>IFERROR(IF(UserAccount!B95 &lt;= " "," ",UserAccount!B95),"")</f>
        <v xml:space="preserve"> </v>
      </c>
      <c r="S94" s="49">
        <f>COUNTIFS(MasterPublicDatabase!M:M,"&gt;="&amp;DateChartSupport!$B$1,MasterPublicDatabase!M:M,"&lt;="&amp;$B$2,MasterPublicDatabase!AC:AC,"="&amp;R94)</f>
        <v>0</v>
      </c>
    </row>
    <row r="95" spans="18:19" x14ac:dyDescent="0.25">
      <c r="R95" s="48" t="str">
        <f>IFERROR(IF(UserAccount!B96 &lt;= " "," ",UserAccount!B96),"")</f>
        <v xml:space="preserve"> </v>
      </c>
      <c r="S95" s="51">
        <f>COUNTIFS(MasterPublicDatabase!M:M,"&gt;="&amp;DateChartSupport!$B$1,MasterPublicDatabase!M:M,"&lt;="&amp;$B$2,MasterPublicDatabase!AC:AC,"="&amp;R95)</f>
        <v>0</v>
      </c>
    </row>
    <row r="96" spans="18:19" x14ac:dyDescent="0.25">
      <c r="R96" s="48" t="str">
        <f>IFERROR(IF(UserAccount!B97 &lt;= " "," ",UserAccount!B97),"")</f>
        <v xml:space="preserve"> </v>
      </c>
      <c r="S96" s="49">
        <f>COUNTIFS(MasterPublicDatabase!M:M,"&gt;="&amp;DateChartSupport!$B$1,MasterPublicDatabase!M:M,"&lt;="&amp;$B$2,MasterPublicDatabase!AC:AC,"="&amp;R96)</f>
        <v>0</v>
      </c>
    </row>
    <row r="97" spans="18:19" x14ac:dyDescent="0.25">
      <c r="R97" s="48" t="str">
        <f>IFERROR(IF(UserAccount!B98 &lt;= " "," ",UserAccount!B98),"")</f>
        <v xml:space="preserve"> </v>
      </c>
      <c r="S97" s="51">
        <f>COUNTIFS(MasterPublicDatabase!M:M,"&gt;="&amp;DateChartSupport!$B$1,MasterPublicDatabase!M:M,"&lt;="&amp;$B$2,MasterPublicDatabase!AC:AC,"="&amp;R97)</f>
        <v>0</v>
      </c>
    </row>
    <row r="98" spans="18:19" x14ac:dyDescent="0.25">
      <c r="R98" s="48" t="str">
        <f>IFERROR(IF(UserAccount!B99 &lt;= " "," ",UserAccount!B99),"")</f>
        <v xml:space="preserve"> </v>
      </c>
      <c r="S98" s="49">
        <f>COUNTIFS(MasterPublicDatabase!M:M,"&gt;="&amp;DateChartSupport!$B$1,MasterPublicDatabase!M:M,"&lt;="&amp;$B$2,MasterPublicDatabase!AC:AC,"="&amp;R98)</f>
        <v>0</v>
      </c>
    </row>
    <row r="99" spans="18:19" x14ac:dyDescent="0.25">
      <c r="R99" s="48" t="str">
        <f>IFERROR(IF(UserAccount!B100 &lt;= " "," ",UserAccount!B100),"")</f>
        <v xml:space="preserve"> </v>
      </c>
      <c r="S99" s="51">
        <f>COUNTIFS(MasterPublicDatabase!M:M,"&gt;="&amp;DateChartSupport!$B$1,MasterPublicDatabase!M:M,"&lt;="&amp;$B$2,MasterPublicDatabase!AC:AC,"="&amp;R99)</f>
        <v>0</v>
      </c>
    </row>
    <row r="100" spans="18:19" x14ac:dyDescent="0.25">
      <c r="R100" s="48" t="str">
        <f>IFERROR(IF(UserAccount!B101 &lt;= " "," ",UserAccount!B101),"")</f>
        <v xml:space="preserve"> </v>
      </c>
      <c r="S100" s="49">
        <f>COUNTIFS(MasterPublicDatabase!M:M,"&gt;="&amp;DateChartSupport!$B$1,MasterPublicDatabase!M:M,"&lt;="&amp;$B$2,MasterPublicDatabase!AC:AC,"="&amp;R100)</f>
        <v>0</v>
      </c>
    </row>
    <row r="101" spans="18:19" x14ac:dyDescent="0.25">
      <c r="R101" s="48" t="str">
        <f>IFERROR(IF(UserAccount!B102 &lt;= " "," ",UserAccount!B102),"")</f>
        <v xml:space="preserve"> </v>
      </c>
      <c r="S101" s="51">
        <f>COUNTIFS(MasterPublicDatabase!M:M,"&gt;="&amp;DateChartSupport!$B$1,MasterPublicDatabase!M:M,"&lt;="&amp;$B$2,MasterPublicDatabase!AC:AC,"="&amp;R101)</f>
        <v>0</v>
      </c>
    </row>
    <row r="102" spans="18:19" x14ac:dyDescent="0.25">
      <c r="R102" s="48" t="str">
        <f>IFERROR(IF(UserAccount!B103 &lt;= " "," ",UserAccount!B103),"")</f>
        <v xml:space="preserve"> </v>
      </c>
      <c r="S102" s="49">
        <f>COUNTIFS(MasterPublicDatabase!M:M,"&gt;="&amp;DateChartSupport!$B$1,MasterPublicDatabase!M:M,"&lt;="&amp;$B$2,MasterPublicDatabase!AC:AC,"="&amp;R102)</f>
        <v>0</v>
      </c>
    </row>
    <row r="103" spans="18:19" x14ac:dyDescent="0.25">
      <c r="R103" s="48" t="str">
        <f>IFERROR(IF(UserAccount!B104 &lt;= " "," ",UserAccount!B104),"")</f>
        <v xml:space="preserve"> </v>
      </c>
      <c r="S103" s="51">
        <f>COUNTIFS(MasterPublicDatabase!M:M,"&gt;="&amp;DateChartSupport!$B$1,MasterPublicDatabase!M:M,"&lt;="&amp;$B$2,MasterPublicDatabase!AC:AC,"="&amp;R103)</f>
        <v>0</v>
      </c>
    </row>
    <row r="104" spans="18:19" x14ac:dyDescent="0.25">
      <c r="R104" s="48" t="str">
        <f>IFERROR(IF(UserAccount!B105 &lt;= " "," ",UserAccount!B105),"")</f>
        <v xml:space="preserve"> </v>
      </c>
      <c r="S104" s="49">
        <f>COUNTIFS(MasterPublicDatabase!M:M,"&gt;="&amp;DateChartSupport!$B$1,MasterPublicDatabase!M:M,"&lt;="&amp;$B$2,MasterPublicDatabase!AC:AC,"="&amp;R104)</f>
        <v>0</v>
      </c>
    </row>
    <row r="105" spans="18:19" x14ac:dyDescent="0.25">
      <c r="R105" s="48" t="str">
        <f>IFERROR(IF(UserAccount!B106 &lt;= " "," ",UserAccount!B106),"")</f>
        <v xml:space="preserve"> </v>
      </c>
      <c r="S105" s="51">
        <f>COUNTIFS(MasterPublicDatabase!M:M,"&gt;="&amp;DateChartSupport!$B$1,MasterPublicDatabase!M:M,"&lt;="&amp;$B$2,MasterPublicDatabase!AC:AC,"="&amp;R105)</f>
        <v>0</v>
      </c>
    </row>
    <row r="106" spans="18:19" x14ac:dyDescent="0.25">
      <c r="R106" s="48" t="str">
        <f>IFERROR(IF(UserAccount!B107 &lt;= " "," ",UserAccount!B107),"")</f>
        <v xml:space="preserve"> </v>
      </c>
      <c r="S106" s="49">
        <f>COUNTIFS(MasterPublicDatabase!M:M,"&gt;="&amp;DateChartSupport!$B$1,MasterPublicDatabase!M:M,"&lt;="&amp;$B$2,MasterPublicDatabase!AC:AC,"="&amp;R106)</f>
        <v>0</v>
      </c>
    </row>
    <row r="107" spans="18:19" x14ac:dyDescent="0.25">
      <c r="R107" s="48" t="str">
        <f>IFERROR(IF(UserAccount!B108 &lt;= " "," ",UserAccount!B108),"")</f>
        <v xml:space="preserve"> </v>
      </c>
      <c r="S107" s="51">
        <f>COUNTIFS(MasterPublicDatabase!M:M,"&gt;="&amp;DateChartSupport!$B$1,MasterPublicDatabase!M:M,"&lt;="&amp;$B$2,MasterPublicDatabase!AC:AC,"="&amp;R107)</f>
        <v>0</v>
      </c>
    </row>
    <row r="108" spans="18:19" x14ac:dyDescent="0.25">
      <c r="R108" s="48" t="str">
        <f>IFERROR(IF(UserAccount!B109 &lt;= " "," ",UserAccount!B109),"")</f>
        <v xml:space="preserve"> </v>
      </c>
      <c r="S108" s="49">
        <f>COUNTIFS(MasterPublicDatabase!M:M,"&gt;="&amp;DateChartSupport!$B$1,MasterPublicDatabase!M:M,"&lt;="&amp;$B$2,MasterPublicDatabase!AC:AC,"="&amp;R108)</f>
        <v>0</v>
      </c>
    </row>
    <row r="109" spans="18:19" x14ac:dyDescent="0.25">
      <c r="R109" s="48" t="str">
        <f>IFERROR(IF(UserAccount!B110 &lt;= " "," ",UserAccount!B110),"")</f>
        <v xml:space="preserve"> </v>
      </c>
      <c r="S109" s="51">
        <f>COUNTIFS(MasterPublicDatabase!M:M,"&gt;="&amp;DateChartSupport!$B$1,MasterPublicDatabase!M:M,"&lt;="&amp;$B$2,MasterPublicDatabase!AC:AC,"="&amp;R109)</f>
        <v>0</v>
      </c>
    </row>
    <row r="110" spans="18:19" x14ac:dyDescent="0.25">
      <c r="R110" s="48" t="str">
        <f>IFERROR(IF(UserAccount!B111 &lt;= " "," ",UserAccount!B111),"")</f>
        <v xml:space="preserve"> </v>
      </c>
      <c r="S110" s="49">
        <f>COUNTIFS(MasterPublicDatabase!M:M,"&gt;="&amp;DateChartSupport!$B$1,MasterPublicDatabase!M:M,"&lt;="&amp;$B$2,MasterPublicDatabase!AC:AC,"="&amp;R110)</f>
        <v>0</v>
      </c>
    </row>
    <row r="111" spans="18:19" x14ac:dyDescent="0.25">
      <c r="R111" s="48" t="str">
        <f>IFERROR(IF(UserAccount!B112 &lt;= " "," ",UserAccount!B112),"")</f>
        <v xml:space="preserve"> </v>
      </c>
      <c r="S111" s="51">
        <f>COUNTIFS(MasterPublicDatabase!M:M,"&gt;="&amp;DateChartSupport!$B$1,MasterPublicDatabase!M:M,"&lt;="&amp;$B$2,MasterPublicDatabase!AC:AC,"="&amp;R111)</f>
        <v>0</v>
      </c>
    </row>
    <row r="112" spans="18:19" x14ac:dyDescent="0.25">
      <c r="R112" s="48" t="str">
        <f>IFERROR(IF(UserAccount!B113 &lt;= " "," ",UserAccount!B113),"")</f>
        <v xml:space="preserve"> </v>
      </c>
      <c r="S112" s="49">
        <f>COUNTIFS(MasterPublicDatabase!M:M,"&gt;="&amp;DateChartSupport!$B$1,MasterPublicDatabase!M:M,"&lt;="&amp;$B$2,MasterPublicDatabase!AC:AC,"="&amp;R112)</f>
        <v>0</v>
      </c>
    </row>
    <row r="113" spans="18:19" x14ac:dyDescent="0.25">
      <c r="R113" s="48" t="str">
        <f>IFERROR(IF(UserAccount!B114 &lt;= " "," ",UserAccount!B114),"")</f>
        <v xml:space="preserve"> </v>
      </c>
      <c r="S113" s="51">
        <f>COUNTIFS(MasterPublicDatabase!M:M,"&gt;="&amp;DateChartSupport!$B$1,MasterPublicDatabase!M:M,"&lt;="&amp;$B$2,MasterPublicDatabase!AC:AC,"="&amp;R113)</f>
        <v>0</v>
      </c>
    </row>
    <row r="114" spans="18:19" x14ac:dyDescent="0.25">
      <c r="R114" s="48" t="str">
        <f>IFERROR(IF(UserAccount!B115 &lt;= " "," ",UserAccount!B115),"")</f>
        <v xml:space="preserve"> </v>
      </c>
      <c r="S114" s="49">
        <f>COUNTIFS(MasterPublicDatabase!M:M,"&gt;="&amp;DateChartSupport!$B$1,MasterPublicDatabase!M:M,"&lt;="&amp;$B$2,MasterPublicDatabase!AC:AC,"="&amp;R114)</f>
        <v>0</v>
      </c>
    </row>
    <row r="115" spans="18:19" x14ac:dyDescent="0.25">
      <c r="R115" s="48" t="str">
        <f>IFERROR(IF(UserAccount!B116 &lt;= " "," ",UserAccount!B116),"")</f>
        <v xml:space="preserve"> </v>
      </c>
      <c r="S115" s="51">
        <f>COUNTIFS(MasterPublicDatabase!M:M,"&gt;="&amp;DateChartSupport!$B$1,MasterPublicDatabase!M:M,"&lt;="&amp;$B$2,MasterPublicDatabase!AC:AC,"="&amp;R115)</f>
        <v>0</v>
      </c>
    </row>
    <row r="116" spans="18:19" x14ac:dyDescent="0.25">
      <c r="R116" s="48" t="str">
        <f>IFERROR(IF(UserAccount!B117 &lt;= " "," ",UserAccount!B117),"")</f>
        <v xml:space="preserve"> </v>
      </c>
      <c r="S116" s="49">
        <f>COUNTIFS(MasterPublicDatabase!M:M,"&gt;="&amp;DateChartSupport!$B$1,MasterPublicDatabase!M:M,"&lt;="&amp;$B$2,MasterPublicDatabase!AC:AC,"="&amp;R116)</f>
        <v>0</v>
      </c>
    </row>
    <row r="117" spans="18:19" x14ac:dyDescent="0.25">
      <c r="R117" s="48" t="str">
        <f>IFERROR(IF(UserAccount!B118 &lt;= " "," ",UserAccount!B118),"")</f>
        <v xml:space="preserve"> </v>
      </c>
      <c r="S117" s="51">
        <f>COUNTIFS(MasterPublicDatabase!M:M,"&gt;="&amp;DateChartSupport!$B$1,MasterPublicDatabase!M:M,"&lt;="&amp;$B$2,MasterPublicDatabase!AC:AC,"="&amp;R117)</f>
        <v>0</v>
      </c>
    </row>
    <row r="118" spans="18:19" x14ac:dyDescent="0.25">
      <c r="R118" s="48" t="str">
        <f>IFERROR(IF(UserAccount!B119 &lt;= " "," ",UserAccount!B119),"")</f>
        <v xml:space="preserve"> </v>
      </c>
      <c r="S118" s="49">
        <f>COUNTIFS(MasterPublicDatabase!M:M,"&gt;="&amp;DateChartSupport!$B$1,MasterPublicDatabase!M:M,"&lt;="&amp;$B$2,MasterPublicDatabase!AC:AC,"="&amp;R118)</f>
        <v>0</v>
      </c>
    </row>
    <row r="119" spans="18:19" x14ac:dyDescent="0.25">
      <c r="R119" s="48" t="str">
        <f>IFERROR(IF(UserAccount!B120 &lt;= " "," ",UserAccount!B120),"")</f>
        <v xml:space="preserve"> </v>
      </c>
      <c r="S119" s="51">
        <f>COUNTIFS(MasterPublicDatabase!M:M,"&gt;="&amp;DateChartSupport!$B$1,MasterPublicDatabase!M:M,"&lt;="&amp;$B$2,MasterPublicDatabase!AC:AC,"="&amp;R119)</f>
        <v>0</v>
      </c>
    </row>
    <row r="120" spans="18:19" x14ac:dyDescent="0.25">
      <c r="R120" s="48" t="str">
        <f>IFERROR(IF(UserAccount!B121 &lt;= " "," ",UserAccount!B121),"")</f>
        <v xml:space="preserve"> </v>
      </c>
      <c r="S120" s="49">
        <f>COUNTIFS(MasterPublicDatabase!M:M,"&gt;="&amp;DateChartSupport!$B$1,MasterPublicDatabase!M:M,"&lt;="&amp;$B$2,MasterPublicDatabase!AC:AC,"="&amp;R120)</f>
        <v>0</v>
      </c>
    </row>
    <row r="121" spans="18:19" x14ac:dyDescent="0.25">
      <c r="R121" s="48" t="str">
        <f>IFERROR(IF(UserAccount!B122 &lt;= " "," ",UserAccount!B122),"")</f>
        <v xml:space="preserve"> </v>
      </c>
      <c r="S121" s="51">
        <f>COUNTIFS(MasterPublicDatabase!M:M,"&gt;="&amp;DateChartSupport!$B$1,MasterPublicDatabase!M:M,"&lt;="&amp;$B$2,MasterPublicDatabase!AC:AC,"="&amp;R121)</f>
        <v>0</v>
      </c>
    </row>
    <row r="122" spans="18:19" x14ac:dyDescent="0.25">
      <c r="R122" s="48" t="str">
        <f>IFERROR(IF(UserAccount!B123 &lt;= " "," ",UserAccount!B123),"")</f>
        <v xml:space="preserve"> </v>
      </c>
      <c r="S122" s="49">
        <f>COUNTIFS(MasterPublicDatabase!M:M,"&gt;="&amp;DateChartSupport!$B$1,MasterPublicDatabase!M:M,"&lt;="&amp;$B$2,MasterPublicDatabase!AC:AC,"="&amp;R122)</f>
        <v>0</v>
      </c>
    </row>
    <row r="123" spans="18:19" x14ac:dyDescent="0.25">
      <c r="R123" s="48" t="str">
        <f>IFERROR(IF(UserAccount!B124 &lt;= " "," ",UserAccount!B124),"")</f>
        <v xml:space="preserve"> </v>
      </c>
      <c r="S123" s="51">
        <f>COUNTIFS(MasterPublicDatabase!M:M,"&gt;="&amp;DateChartSupport!$B$1,MasterPublicDatabase!M:M,"&lt;="&amp;$B$2,MasterPublicDatabase!AC:AC,"="&amp;R123)</f>
        <v>0</v>
      </c>
    </row>
    <row r="124" spans="18:19" x14ac:dyDescent="0.25">
      <c r="R124" s="48" t="str">
        <f>IFERROR(IF(UserAccount!B125 &lt;= " "," ",UserAccount!B125),"")</f>
        <v xml:space="preserve"> </v>
      </c>
      <c r="S124" s="49">
        <f>COUNTIFS(MasterPublicDatabase!M:M,"&gt;="&amp;DateChartSupport!$B$1,MasterPublicDatabase!M:M,"&lt;="&amp;$B$2,MasterPublicDatabase!AC:AC,"="&amp;R124)</f>
        <v>0</v>
      </c>
    </row>
    <row r="125" spans="18:19" x14ac:dyDescent="0.25">
      <c r="R125" s="48" t="str">
        <f>IFERROR(IF(UserAccount!B126 &lt;= " "," ",UserAccount!B126),"")</f>
        <v xml:space="preserve"> </v>
      </c>
      <c r="S125" s="51">
        <f>COUNTIFS(MasterPublicDatabase!M:M,"&gt;="&amp;DateChartSupport!$B$1,MasterPublicDatabase!M:M,"&lt;="&amp;$B$2,MasterPublicDatabase!AC:AC,"="&amp;R125)</f>
        <v>0</v>
      </c>
    </row>
    <row r="126" spans="18:19" x14ac:dyDescent="0.25">
      <c r="R126" s="48" t="str">
        <f>IFERROR(IF(UserAccount!B127 &lt;= " "," ",UserAccount!B127),"")</f>
        <v xml:space="preserve"> </v>
      </c>
      <c r="S126" s="49">
        <f>COUNTIFS(MasterPublicDatabase!M:M,"&gt;="&amp;DateChartSupport!$B$1,MasterPublicDatabase!M:M,"&lt;="&amp;$B$2,MasterPublicDatabase!AC:AC,"="&amp;R126)</f>
        <v>0</v>
      </c>
    </row>
    <row r="127" spans="18:19" x14ac:dyDescent="0.25">
      <c r="R127" s="48" t="str">
        <f>IFERROR(IF(UserAccount!B128 &lt;= " "," ",UserAccount!B128),"")</f>
        <v xml:space="preserve"> </v>
      </c>
      <c r="S127" s="51">
        <f>COUNTIFS(MasterPublicDatabase!M:M,"&gt;="&amp;DateChartSupport!$B$1,MasterPublicDatabase!M:M,"&lt;="&amp;$B$2,MasterPublicDatabase!AC:AC,"="&amp;R127)</f>
        <v>0</v>
      </c>
    </row>
    <row r="128" spans="18:19" x14ac:dyDescent="0.25">
      <c r="R128" s="48" t="str">
        <f>IFERROR(IF(UserAccount!B129 &lt;= " "," ",UserAccount!B129),"")</f>
        <v xml:space="preserve"> </v>
      </c>
      <c r="S128" s="49">
        <f>COUNTIFS(MasterPublicDatabase!M:M,"&gt;="&amp;DateChartSupport!$B$1,MasterPublicDatabase!M:M,"&lt;="&amp;$B$2,MasterPublicDatabase!AC:AC,"="&amp;R128)</f>
        <v>0</v>
      </c>
    </row>
    <row r="129" spans="18:19" x14ac:dyDescent="0.25">
      <c r="R129" s="48" t="str">
        <f>IFERROR(IF(UserAccount!B130 &lt;= " "," ",UserAccount!B130),"")</f>
        <v xml:space="preserve"> </v>
      </c>
      <c r="S129" s="51">
        <f>COUNTIFS(MasterPublicDatabase!M:M,"&gt;="&amp;DateChartSupport!$B$1,MasterPublicDatabase!M:M,"&lt;="&amp;$B$2,MasterPublicDatabase!AC:AC,"="&amp;R129)</f>
        <v>0</v>
      </c>
    </row>
    <row r="130" spans="18:19" x14ac:dyDescent="0.25">
      <c r="R130" s="48" t="str">
        <f>IFERROR(IF(UserAccount!B131 &lt;= " "," ",UserAccount!B131),"")</f>
        <v xml:space="preserve"> </v>
      </c>
      <c r="S130" s="49">
        <f>COUNTIFS(MasterPublicDatabase!M:M,"&gt;="&amp;DateChartSupport!$B$1,MasterPublicDatabase!M:M,"&lt;="&amp;$B$2,MasterPublicDatabase!AC:AC,"="&amp;R130)</f>
        <v>0</v>
      </c>
    </row>
    <row r="131" spans="18:19" x14ac:dyDescent="0.25">
      <c r="R131" s="48" t="str">
        <f>IFERROR(IF(UserAccount!B132 &lt;= " "," ",UserAccount!B132),"")</f>
        <v xml:space="preserve"> </v>
      </c>
      <c r="S131" s="51">
        <f>COUNTIFS(MasterPublicDatabase!M:M,"&gt;="&amp;DateChartSupport!$B$1,MasterPublicDatabase!M:M,"&lt;="&amp;$B$2,MasterPublicDatabase!AC:AC,"="&amp;R131)</f>
        <v>0</v>
      </c>
    </row>
    <row r="132" spans="18:19" x14ac:dyDescent="0.25">
      <c r="R132" s="48" t="str">
        <f>IFERROR(IF(UserAccount!B133 &lt;= " "," ",UserAccount!B133),"")</f>
        <v xml:space="preserve"> </v>
      </c>
      <c r="S132" s="49">
        <f>COUNTIFS(MasterPublicDatabase!M:M,"&gt;="&amp;DateChartSupport!$B$1,MasterPublicDatabase!M:M,"&lt;="&amp;$B$2,MasterPublicDatabase!AC:AC,"="&amp;R132)</f>
        <v>0</v>
      </c>
    </row>
    <row r="133" spans="18:19" x14ac:dyDescent="0.25">
      <c r="R133" s="48" t="str">
        <f>IFERROR(IF(UserAccount!B134 &lt;= " "," ",UserAccount!B134),"")</f>
        <v xml:space="preserve"> </v>
      </c>
      <c r="S133" s="51">
        <f>COUNTIFS(MasterPublicDatabase!M:M,"&gt;="&amp;DateChartSupport!$B$1,MasterPublicDatabase!M:M,"&lt;="&amp;$B$2,MasterPublicDatabase!AC:AC,"="&amp;R133)</f>
        <v>0</v>
      </c>
    </row>
    <row r="134" spans="18:19" x14ac:dyDescent="0.25">
      <c r="R134" s="48" t="str">
        <f>IFERROR(IF(UserAccount!B135 &lt;= " "," ",UserAccount!B135),"")</f>
        <v xml:space="preserve"> </v>
      </c>
      <c r="S134" s="49">
        <f>COUNTIFS(MasterPublicDatabase!M:M,"&gt;="&amp;DateChartSupport!$B$1,MasterPublicDatabase!M:M,"&lt;="&amp;$B$2,MasterPublicDatabase!AC:AC,"="&amp;R134)</f>
        <v>0</v>
      </c>
    </row>
    <row r="135" spans="18:19" x14ac:dyDescent="0.25">
      <c r="R135" s="48" t="str">
        <f>IFERROR(IF(UserAccount!B136 &lt;= " "," ",UserAccount!B136),"")</f>
        <v xml:space="preserve"> </v>
      </c>
      <c r="S135" s="51">
        <f>COUNTIFS(MasterPublicDatabase!M:M,"&gt;="&amp;DateChartSupport!$B$1,MasterPublicDatabase!M:M,"&lt;="&amp;$B$2,MasterPublicDatabase!AC:AC,"="&amp;R135)</f>
        <v>0</v>
      </c>
    </row>
    <row r="136" spans="18:19" x14ac:dyDescent="0.25">
      <c r="R136" s="48" t="str">
        <f>IFERROR(IF(UserAccount!B137 &lt;= " "," ",UserAccount!B137),"")</f>
        <v xml:space="preserve"> </v>
      </c>
      <c r="S136" s="49">
        <f>COUNTIFS(MasterPublicDatabase!M:M,"&gt;="&amp;DateChartSupport!$B$1,MasterPublicDatabase!M:M,"&lt;="&amp;$B$2,MasterPublicDatabase!AC:AC,"="&amp;R136)</f>
        <v>0</v>
      </c>
    </row>
    <row r="137" spans="18:19" x14ac:dyDescent="0.25">
      <c r="R137" s="48" t="str">
        <f>IFERROR(IF(UserAccount!B138 &lt;= " "," ",UserAccount!B138),"")</f>
        <v xml:space="preserve"> </v>
      </c>
      <c r="S137" s="51">
        <f>COUNTIFS(MasterPublicDatabase!M:M,"&gt;="&amp;DateChartSupport!$B$1,MasterPublicDatabase!M:M,"&lt;="&amp;$B$2,MasterPublicDatabase!AC:AC,"="&amp;R137)</f>
        <v>0</v>
      </c>
    </row>
    <row r="138" spans="18:19" x14ac:dyDescent="0.25">
      <c r="R138" s="48" t="str">
        <f>IFERROR(IF(UserAccount!B139 &lt;= " "," ",UserAccount!B139),"")</f>
        <v xml:space="preserve"> </v>
      </c>
      <c r="S138" s="49">
        <f>COUNTIFS(MasterPublicDatabase!M:M,"&gt;="&amp;DateChartSupport!$B$1,MasterPublicDatabase!M:M,"&lt;="&amp;$B$2,MasterPublicDatabase!AC:AC,"="&amp;R138)</f>
        <v>0</v>
      </c>
    </row>
    <row r="139" spans="18:19" x14ac:dyDescent="0.25">
      <c r="R139" s="48" t="str">
        <f>IFERROR(IF(UserAccount!B140 &lt;= " "," ",UserAccount!B140),"")</f>
        <v xml:space="preserve"> </v>
      </c>
      <c r="S139" s="51">
        <f>COUNTIFS(MasterPublicDatabase!M:M,"&gt;="&amp;DateChartSupport!$B$1,MasterPublicDatabase!M:M,"&lt;="&amp;$B$2,MasterPublicDatabase!AC:AC,"="&amp;R139)</f>
        <v>0</v>
      </c>
    </row>
    <row r="140" spans="18:19" x14ac:dyDescent="0.25">
      <c r="R140" s="48" t="str">
        <f>IFERROR(IF(UserAccount!B141 &lt;= " "," ",UserAccount!B141),"")</f>
        <v xml:space="preserve"> </v>
      </c>
      <c r="S140" s="49">
        <f>COUNTIFS(MasterPublicDatabase!M:M,"&gt;="&amp;DateChartSupport!$B$1,MasterPublicDatabase!M:M,"&lt;="&amp;$B$2,MasterPublicDatabase!AC:AC,"="&amp;R140)</f>
        <v>0</v>
      </c>
    </row>
    <row r="141" spans="18:19" x14ac:dyDescent="0.25">
      <c r="R141" s="48" t="str">
        <f>IFERROR(IF(UserAccount!B142 &lt;= " "," ",UserAccount!B142),"")</f>
        <v xml:space="preserve"> </v>
      </c>
      <c r="S141" s="51">
        <f>COUNTIFS(MasterPublicDatabase!M:M,"&gt;="&amp;DateChartSupport!$B$1,MasterPublicDatabase!M:M,"&lt;="&amp;$B$2,MasterPublicDatabase!AC:AC,"="&amp;R141)</f>
        <v>0</v>
      </c>
    </row>
    <row r="142" spans="18:19" x14ac:dyDescent="0.25">
      <c r="R142" s="48" t="str">
        <f>IFERROR(IF(UserAccount!B143 &lt;= " "," ",UserAccount!B143),"")</f>
        <v xml:space="preserve"> </v>
      </c>
      <c r="S142" s="49">
        <f>COUNTIFS(MasterPublicDatabase!M:M,"&gt;="&amp;DateChartSupport!$B$1,MasterPublicDatabase!M:M,"&lt;="&amp;$B$2,MasterPublicDatabase!AC:AC,"="&amp;R142)</f>
        <v>0</v>
      </c>
    </row>
    <row r="143" spans="18:19" x14ac:dyDescent="0.25">
      <c r="R143" s="48" t="str">
        <f>IFERROR(IF(UserAccount!B144 &lt;= " "," ",UserAccount!B144),"")</f>
        <v xml:space="preserve"> </v>
      </c>
      <c r="S143" s="51">
        <f>COUNTIFS(MasterPublicDatabase!M:M,"&gt;="&amp;DateChartSupport!$B$1,MasterPublicDatabase!M:M,"&lt;="&amp;$B$2,MasterPublicDatabase!AC:AC,"="&amp;R143)</f>
        <v>0</v>
      </c>
    </row>
    <row r="144" spans="18:19" x14ac:dyDescent="0.25">
      <c r="R144" s="48" t="str">
        <f>IFERROR(IF(UserAccount!B145 &lt;= " "," ",UserAccount!B145),"")</f>
        <v xml:space="preserve"> </v>
      </c>
      <c r="S144" s="49">
        <f>COUNTIFS(MasterPublicDatabase!M:M,"&gt;="&amp;DateChartSupport!$B$1,MasterPublicDatabase!M:M,"&lt;="&amp;$B$2,MasterPublicDatabase!AC:AC,"="&amp;R144)</f>
        <v>0</v>
      </c>
    </row>
    <row r="145" spans="18:19" x14ac:dyDescent="0.25">
      <c r="R145" s="48" t="str">
        <f>IFERROR(IF(UserAccount!B146 &lt;= " "," ",UserAccount!B146),"")</f>
        <v xml:space="preserve"> </v>
      </c>
      <c r="S145" s="51">
        <f>COUNTIFS(MasterPublicDatabase!M:M,"&gt;="&amp;DateChartSupport!$B$1,MasterPublicDatabase!M:M,"&lt;="&amp;$B$2,MasterPublicDatabase!AC:AC,"="&amp;R145)</f>
        <v>0</v>
      </c>
    </row>
    <row r="146" spans="18:19" x14ac:dyDescent="0.25">
      <c r="R146" s="48" t="str">
        <f>IFERROR(IF(UserAccount!B147 &lt;= " "," ",UserAccount!B147),"")</f>
        <v xml:space="preserve"> </v>
      </c>
      <c r="S146" s="49">
        <f>COUNTIFS(MasterPublicDatabase!M:M,"&gt;="&amp;DateChartSupport!$B$1,MasterPublicDatabase!M:M,"&lt;="&amp;$B$2,MasterPublicDatabase!AC:AC,"="&amp;R146)</f>
        <v>0</v>
      </c>
    </row>
    <row r="147" spans="18:19" x14ac:dyDescent="0.25">
      <c r="R147" s="48" t="str">
        <f>IFERROR(IF(UserAccount!B148 &lt;= " "," ",UserAccount!B148),"")</f>
        <v xml:space="preserve"> </v>
      </c>
      <c r="S147" s="51">
        <f>COUNTIFS(MasterPublicDatabase!M:M,"&gt;="&amp;DateChartSupport!$B$1,MasterPublicDatabase!M:M,"&lt;="&amp;$B$2,MasterPublicDatabase!AC:AC,"="&amp;R147)</f>
        <v>0</v>
      </c>
    </row>
    <row r="148" spans="18:19" x14ac:dyDescent="0.25">
      <c r="R148" s="48" t="str">
        <f>IFERROR(IF(UserAccount!B149 &lt;= " "," ",UserAccount!B149),"")</f>
        <v xml:space="preserve"> </v>
      </c>
      <c r="S148" s="49">
        <f>COUNTIFS(MasterPublicDatabase!M:M,"&gt;="&amp;DateChartSupport!$B$1,MasterPublicDatabase!M:M,"&lt;="&amp;$B$2,MasterPublicDatabase!AC:AC,"="&amp;R148)</f>
        <v>0</v>
      </c>
    </row>
    <row r="149" spans="18:19" x14ac:dyDescent="0.25">
      <c r="R149" s="48" t="str">
        <f>IFERROR(IF(UserAccount!B150 &lt;= " "," ",UserAccount!B150),"")</f>
        <v xml:space="preserve"> </v>
      </c>
      <c r="S149" s="51">
        <f>COUNTIFS(MasterPublicDatabase!M:M,"&gt;="&amp;DateChartSupport!$B$1,MasterPublicDatabase!M:M,"&lt;="&amp;$B$2,MasterPublicDatabase!AC:AC,"="&amp;R149)</f>
        <v>0</v>
      </c>
    </row>
    <row r="150" spans="18:19" x14ac:dyDescent="0.25">
      <c r="R150" s="48" t="str">
        <f>IFERROR(IF(UserAccount!B151 &lt;= " "," ",UserAccount!B151),"")</f>
        <v xml:space="preserve"> </v>
      </c>
      <c r="S150" s="49">
        <f>COUNTIFS(MasterPublicDatabase!M:M,"&gt;="&amp;DateChartSupport!$B$1,MasterPublicDatabase!M:M,"&lt;="&amp;$B$2,MasterPublicDatabase!AC:AC,"="&amp;R150)</f>
        <v>0</v>
      </c>
    </row>
    <row r="151" spans="18:19" x14ac:dyDescent="0.25">
      <c r="R151" s="48" t="str">
        <f>IFERROR(IF(UserAccount!B152 &lt;= " "," ",UserAccount!B152),"")</f>
        <v xml:space="preserve"> </v>
      </c>
      <c r="S151" s="51">
        <f>COUNTIFS(MasterPublicDatabase!M:M,"&gt;="&amp;DateChartSupport!$B$1,MasterPublicDatabase!M:M,"&lt;="&amp;$B$2,MasterPublicDatabase!AC:AC,"="&amp;R151)</f>
        <v>0</v>
      </c>
    </row>
    <row r="152" spans="18:19" x14ac:dyDescent="0.25">
      <c r="R152" s="48" t="str">
        <f>IFERROR(IF(UserAccount!B153 &lt;= " "," ",UserAccount!B153),"")</f>
        <v xml:space="preserve"> </v>
      </c>
      <c r="S152" s="49">
        <f>COUNTIFS(MasterPublicDatabase!M:M,"&gt;="&amp;DateChartSupport!$B$1,MasterPublicDatabase!M:M,"&lt;="&amp;$B$2,MasterPublicDatabase!AC:AC,"="&amp;R152)</f>
        <v>0</v>
      </c>
    </row>
    <row r="153" spans="18:19" x14ac:dyDescent="0.25">
      <c r="R153" s="48" t="str">
        <f>IFERROR(IF(UserAccount!B154 &lt;= " "," ",UserAccount!B154),"")</f>
        <v xml:space="preserve"> </v>
      </c>
      <c r="S153" s="51">
        <f>COUNTIFS(MasterPublicDatabase!M:M,"&gt;="&amp;DateChartSupport!$B$1,MasterPublicDatabase!M:M,"&lt;="&amp;$B$2,MasterPublicDatabase!AC:AC,"="&amp;R153)</f>
        <v>0</v>
      </c>
    </row>
    <row r="154" spans="18:19" x14ac:dyDescent="0.25">
      <c r="R154" s="48" t="str">
        <f>IFERROR(IF(UserAccount!B155 &lt;= " "," ",UserAccount!B155),"")</f>
        <v xml:space="preserve"> </v>
      </c>
      <c r="S154" s="49">
        <f>COUNTIFS(MasterPublicDatabase!M:M,"&gt;="&amp;DateChartSupport!$B$1,MasterPublicDatabase!M:M,"&lt;="&amp;$B$2,MasterPublicDatabase!AC:AC,"="&amp;R154)</f>
        <v>0</v>
      </c>
    </row>
    <row r="155" spans="18:19" x14ac:dyDescent="0.25">
      <c r="R155" s="48" t="str">
        <f>IFERROR(IF(UserAccount!B156 &lt;= " "," ",UserAccount!B156),"")</f>
        <v xml:space="preserve"> </v>
      </c>
      <c r="S155" s="51">
        <f>COUNTIFS(MasterPublicDatabase!M:M,"&gt;="&amp;DateChartSupport!$B$1,MasterPublicDatabase!M:M,"&lt;="&amp;$B$2,MasterPublicDatabase!AC:AC,"="&amp;R155)</f>
        <v>0</v>
      </c>
    </row>
    <row r="156" spans="18:19" x14ac:dyDescent="0.25">
      <c r="R156" s="48" t="str">
        <f>IFERROR(IF(UserAccount!B157 &lt;= " "," ",UserAccount!B157),"")</f>
        <v xml:space="preserve"> </v>
      </c>
      <c r="S156" s="49">
        <f>COUNTIFS(MasterPublicDatabase!M:M,"&gt;="&amp;DateChartSupport!$B$1,MasterPublicDatabase!M:M,"&lt;="&amp;$B$2,MasterPublicDatabase!AC:AC,"="&amp;R156)</f>
        <v>0</v>
      </c>
    </row>
    <row r="157" spans="18:19" x14ac:dyDescent="0.25">
      <c r="R157" s="48" t="str">
        <f>IFERROR(IF(UserAccount!B158 &lt;= " "," ",UserAccount!B158),"")</f>
        <v xml:space="preserve"> </v>
      </c>
      <c r="S157" s="51">
        <f>COUNTIFS(MasterPublicDatabase!M:M,"&gt;="&amp;DateChartSupport!$B$1,MasterPublicDatabase!M:M,"&lt;="&amp;$B$2,MasterPublicDatabase!AC:AC,"="&amp;R157)</f>
        <v>0</v>
      </c>
    </row>
    <row r="158" spans="18:19" x14ac:dyDescent="0.25">
      <c r="R158" s="48" t="str">
        <f>IFERROR(IF(UserAccount!B159 &lt;= " "," ",UserAccount!B159),"")</f>
        <v xml:space="preserve"> </v>
      </c>
      <c r="S158" s="49">
        <f>COUNTIFS(MasterPublicDatabase!M:M,"&gt;="&amp;DateChartSupport!$B$1,MasterPublicDatabase!M:M,"&lt;="&amp;$B$2,MasterPublicDatabase!AC:AC,"="&amp;R158)</f>
        <v>0</v>
      </c>
    </row>
    <row r="159" spans="18:19" x14ac:dyDescent="0.25">
      <c r="R159" s="48" t="str">
        <f>IFERROR(IF(UserAccount!B160 &lt;= " "," ",UserAccount!B160),"")</f>
        <v xml:space="preserve"> </v>
      </c>
      <c r="S159" s="51">
        <f>COUNTIFS(MasterPublicDatabase!M:M,"&gt;="&amp;DateChartSupport!$B$1,MasterPublicDatabase!M:M,"&lt;="&amp;$B$2,MasterPublicDatabase!AC:AC,"="&amp;R159)</f>
        <v>0</v>
      </c>
    </row>
    <row r="160" spans="18:19" x14ac:dyDescent="0.25">
      <c r="R160" s="48" t="str">
        <f>IFERROR(IF(UserAccount!B161 &lt;= " "," ",UserAccount!B161),"")</f>
        <v xml:space="preserve"> </v>
      </c>
      <c r="S160" s="49">
        <f>COUNTIFS(MasterPublicDatabase!M:M,"&gt;="&amp;DateChartSupport!$B$1,MasterPublicDatabase!M:M,"&lt;="&amp;$B$2,MasterPublicDatabase!AC:AC,"="&amp;R160)</f>
        <v>0</v>
      </c>
    </row>
    <row r="161" spans="18:19" x14ac:dyDescent="0.25">
      <c r="R161" s="48" t="str">
        <f>IFERROR(IF(UserAccount!B162 &lt;= " "," ",UserAccount!B162),"")</f>
        <v xml:space="preserve"> </v>
      </c>
      <c r="S161" s="51">
        <f>COUNTIFS(MasterPublicDatabase!M:M,"&gt;="&amp;DateChartSupport!$B$1,MasterPublicDatabase!M:M,"&lt;="&amp;$B$2,MasterPublicDatabase!AC:AC,"="&amp;R161)</f>
        <v>0</v>
      </c>
    </row>
    <row r="162" spans="18:19" x14ac:dyDescent="0.25">
      <c r="R162" s="48" t="str">
        <f>IFERROR(IF(UserAccount!B163 &lt;= " "," ",UserAccount!B163),"")</f>
        <v xml:space="preserve"> </v>
      </c>
      <c r="S162" s="49">
        <f>COUNTIFS(MasterPublicDatabase!M:M,"&gt;="&amp;DateChartSupport!$B$1,MasterPublicDatabase!M:M,"&lt;="&amp;$B$2,MasterPublicDatabase!AC:AC,"="&amp;R162)</f>
        <v>0</v>
      </c>
    </row>
    <row r="163" spans="18:19" x14ac:dyDescent="0.25">
      <c r="R163" s="48" t="str">
        <f>IFERROR(IF(UserAccount!B164 &lt;= " "," ",UserAccount!B164),"")</f>
        <v xml:space="preserve"> </v>
      </c>
      <c r="S163" s="51">
        <f>COUNTIFS(MasterPublicDatabase!M:M,"&gt;="&amp;DateChartSupport!$B$1,MasterPublicDatabase!M:M,"&lt;="&amp;$B$2,MasterPublicDatabase!AC:AC,"="&amp;R163)</f>
        <v>0</v>
      </c>
    </row>
    <row r="164" spans="18:19" x14ac:dyDescent="0.25">
      <c r="R164" s="48" t="str">
        <f>IFERROR(IF(UserAccount!B165 &lt;= " "," ",UserAccount!B165),"")</f>
        <v xml:space="preserve"> </v>
      </c>
      <c r="S164" s="49">
        <f>COUNTIFS(MasterPublicDatabase!M:M,"&gt;="&amp;DateChartSupport!$B$1,MasterPublicDatabase!M:M,"&lt;="&amp;$B$2,MasterPublicDatabase!AC:AC,"="&amp;R164)</f>
        <v>0</v>
      </c>
    </row>
    <row r="165" spans="18:19" x14ac:dyDescent="0.25">
      <c r="R165" s="48" t="str">
        <f>IFERROR(IF(UserAccount!B166 &lt;= " "," ",UserAccount!B166),"")</f>
        <v xml:space="preserve"> </v>
      </c>
      <c r="S165" s="51">
        <f>COUNTIFS(MasterPublicDatabase!M:M,"&gt;="&amp;DateChartSupport!$B$1,MasterPublicDatabase!M:M,"&lt;="&amp;$B$2,MasterPublicDatabase!AC:AC,"="&amp;R165)</f>
        <v>0</v>
      </c>
    </row>
    <row r="166" spans="18:19" x14ac:dyDescent="0.25">
      <c r="R166" s="48" t="str">
        <f>IFERROR(IF(UserAccount!B167 &lt;= " "," ",UserAccount!B167),"")</f>
        <v xml:space="preserve"> </v>
      </c>
      <c r="S166" s="49">
        <f>COUNTIFS(MasterPublicDatabase!M:M,"&gt;="&amp;DateChartSupport!$B$1,MasterPublicDatabase!M:M,"&lt;="&amp;$B$2,MasterPublicDatabase!AC:AC,"="&amp;R166)</f>
        <v>0</v>
      </c>
    </row>
    <row r="167" spans="18:19" x14ac:dyDescent="0.25">
      <c r="R167" s="48" t="str">
        <f>IFERROR(IF(UserAccount!B168 &lt;= " "," ",UserAccount!B168),"")</f>
        <v xml:space="preserve"> </v>
      </c>
      <c r="S167" s="51">
        <f>COUNTIFS(MasterPublicDatabase!M:M,"&gt;="&amp;DateChartSupport!$B$1,MasterPublicDatabase!M:M,"&lt;="&amp;$B$2,MasterPublicDatabase!AC:AC,"="&amp;R167)</f>
        <v>0</v>
      </c>
    </row>
    <row r="168" spans="18:19" x14ac:dyDescent="0.25">
      <c r="R168" s="48" t="str">
        <f>IFERROR(IF(UserAccount!B169 &lt;= " "," ",UserAccount!B169),"")</f>
        <v xml:space="preserve"> </v>
      </c>
      <c r="S168" s="49">
        <f>COUNTIFS(MasterPublicDatabase!M:M,"&gt;="&amp;DateChartSupport!$B$1,MasterPublicDatabase!M:M,"&lt;="&amp;$B$2,MasterPublicDatabase!AC:AC,"="&amp;R168)</f>
        <v>0</v>
      </c>
    </row>
    <row r="169" spans="18:19" x14ac:dyDescent="0.25">
      <c r="R169" s="48" t="str">
        <f>IFERROR(IF(UserAccount!B170 &lt;= " "," ",UserAccount!B170),"")</f>
        <v xml:space="preserve"> </v>
      </c>
      <c r="S169" s="51">
        <f>COUNTIFS(MasterPublicDatabase!M:M,"&gt;="&amp;DateChartSupport!$B$1,MasterPublicDatabase!M:M,"&lt;="&amp;$B$2,MasterPublicDatabase!AC:AC,"="&amp;R169)</f>
        <v>0</v>
      </c>
    </row>
    <row r="170" spans="18:19" x14ac:dyDescent="0.25">
      <c r="R170" s="48" t="str">
        <f>IFERROR(IF(UserAccount!B171 &lt;= " "," ",UserAccount!B171),"")</f>
        <v xml:space="preserve"> </v>
      </c>
      <c r="S170" s="49">
        <f>COUNTIFS(MasterPublicDatabase!M:M,"&gt;="&amp;DateChartSupport!$B$1,MasterPublicDatabase!M:M,"&lt;="&amp;$B$2,MasterPublicDatabase!AC:AC,"="&amp;R170)</f>
        <v>0</v>
      </c>
    </row>
    <row r="171" spans="18:19" x14ac:dyDescent="0.25">
      <c r="R171" s="48" t="str">
        <f>IFERROR(IF(UserAccount!B172 &lt;= " "," ",UserAccount!B172),"")</f>
        <v xml:space="preserve"> </v>
      </c>
      <c r="S171" s="51">
        <f>COUNTIFS(MasterPublicDatabase!M:M,"&gt;="&amp;DateChartSupport!$B$1,MasterPublicDatabase!M:M,"&lt;="&amp;$B$2,MasterPublicDatabase!AC:AC,"="&amp;R171)</f>
        <v>0</v>
      </c>
    </row>
    <row r="172" spans="18:19" x14ac:dyDescent="0.25">
      <c r="R172" s="48" t="str">
        <f>IFERROR(IF(UserAccount!B173 &lt;= " "," ",UserAccount!B173),"")</f>
        <v xml:space="preserve"> </v>
      </c>
      <c r="S172" s="49">
        <f>COUNTIFS(MasterPublicDatabase!M:M,"&gt;="&amp;DateChartSupport!$B$1,MasterPublicDatabase!M:M,"&lt;="&amp;$B$2,MasterPublicDatabase!AC:AC,"="&amp;R172)</f>
        <v>0</v>
      </c>
    </row>
    <row r="173" spans="18:19" x14ac:dyDescent="0.25">
      <c r="R173" s="48" t="str">
        <f>IFERROR(IF(UserAccount!B174 &lt;= " "," ",UserAccount!B174),"")</f>
        <v xml:space="preserve"> </v>
      </c>
      <c r="S173" s="51">
        <f>COUNTIFS(MasterPublicDatabase!M:M,"&gt;="&amp;DateChartSupport!$B$1,MasterPublicDatabase!M:M,"&lt;="&amp;$B$2,MasterPublicDatabase!AC:AC,"="&amp;R173)</f>
        <v>0</v>
      </c>
    </row>
    <row r="174" spans="18:19" x14ac:dyDescent="0.25">
      <c r="R174" s="48" t="str">
        <f>IFERROR(IF(UserAccount!B175 &lt;= " "," ",UserAccount!B175),"")</f>
        <v xml:space="preserve"> </v>
      </c>
      <c r="S174" s="49">
        <f>COUNTIFS(MasterPublicDatabase!M:M,"&gt;="&amp;DateChartSupport!$B$1,MasterPublicDatabase!M:M,"&lt;="&amp;$B$2,MasterPublicDatabase!AC:AC,"="&amp;R174)</f>
        <v>0</v>
      </c>
    </row>
    <row r="175" spans="18:19" x14ac:dyDescent="0.25">
      <c r="R175" s="48" t="str">
        <f>IFERROR(IF(UserAccount!B176 &lt;= " "," ",UserAccount!B176),"")</f>
        <v xml:space="preserve"> </v>
      </c>
      <c r="S175" s="51">
        <f>COUNTIFS(MasterPublicDatabase!M:M,"&gt;="&amp;DateChartSupport!$B$1,MasterPublicDatabase!M:M,"&lt;="&amp;$B$2,MasterPublicDatabase!AC:AC,"="&amp;R175)</f>
        <v>0</v>
      </c>
    </row>
    <row r="176" spans="18:19" x14ac:dyDescent="0.25">
      <c r="R176" s="48" t="str">
        <f>IFERROR(IF(UserAccount!B177 &lt;= " "," ",UserAccount!B177),"")</f>
        <v xml:space="preserve"> </v>
      </c>
      <c r="S176" s="49">
        <f>COUNTIFS(MasterPublicDatabase!M:M,"&gt;="&amp;DateChartSupport!$B$1,MasterPublicDatabase!M:M,"&lt;="&amp;$B$2,MasterPublicDatabase!AC:AC,"="&amp;R176)</f>
        <v>0</v>
      </c>
    </row>
    <row r="177" spans="18:19" x14ac:dyDescent="0.25">
      <c r="R177" s="48" t="str">
        <f>IFERROR(IF(UserAccount!B178 &lt;= " "," ",UserAccount!B178),"")</f>
        <v xml:space="preserve"> </v>
      </c>
      <c r="S177" s="51">
        <f>COUNTIFS(MasterPublicDatabase!M:M,"&gt;="&amp;DateChartSupport!$B$1,MasterPublicDatabase!M:M,"&lt;="&amp;$B$2,MasterPublicDatabase!AC:AC,"="&amp;R177)</f>
        <v>0</v>
      </c>
    </row>
    <row r="178" spans="18:19" x14ac:dyDescent="0.25">
      <c r="R178" s="48" t="str">
        <f>IFERROR(IF(UserAccount!B179 &lt;= " "," ",UserAccount!B179),"")</f>
        <v xml:space="preserve"> </v>
      </c>
      <c r="S178" s="49">
        <f>COUNTIFS(MasterPublicDatabase!M:M,"&gt;="&amp;DateChartSupport!$B$1,MasterPublicDatabase!M:M,"&lt;="&amp;$B$2,MasterPublicDatabase!AC:AC,"="&amp;R178)</f>
        <v>0</v>
      </c>
    </row>
    <row r="179" spans="18:19" x14ac:dyDescent="0.25">
      <c r="R179" s="48" t="str">
        <f>IFERROR(IF(UserAccount!B180 &lt;= " "," ",UserAccount!B180),"")</f>
        <v xml:space="preserve"> </v>
      </c>
      <c r="S179" s="51">
        <f>COUNTIFS(MasterPublicDatabase!M:M,"&gt;="&amp;DateChartSupport!$B$1,MasterPublicDatabase!M:M,"&lt;="&amp;$B$2,MasterPublicDatabase!AC:AC,"="&amp;R179)</f>
        <v>0</v>
      </c>
    </row>
    <row r="180" spans="18:19" x14ac:dyDescent="0.25">
      <c r="R180" s="48" t="str">
        <f>IFERROR(IF(UserAccount!B181 &lt;= " "," ",UserAccount!B181),"")</f>
        <v xml:space="preserve"> </v>
      </c>
      <c r="S180" s="49">
        <f>COUNTIFS(MasterPublicDatabase!M:M,"&gt;="&amp;DateChartSupport!$B$1,MasterPublicDatabase!M:M,"&lt;="&amp;$B$2,MasterPublicDatabase!AC:AC,"="&amp;R180)</f>
        <v>0</v>
      </c>
    </row>
    <row r="181" spans="18:19" x14ac:dyDescent="0.25">
      <c r="R181" s="48" t="str">
        <f>IFERROR(IF(UserAccount!B182 &lt;= " "," ",UserAccount!B182),"")</f>
        <v xml:space="preserve"> </v>
      </c>
      <c r="S181" s="51">
        <f>COUNTIFS(MasterPublicDatabase!M:M,"&gt;="&amp;DateChartSupport!$B$1,MasterPublicDatabase!M:M,"&lt;="&amp;$B$2,MasterPublicDatabase!AC:AC,"="&amp;R181)</f>
        <v>0</v>
      </c>
    </row>
    <row r="182" spans="18:19" x14ac:dyDescent="0.25">
      <c r="R182" s="48" t="str">
        <f>IFERROR(IF(UserAccount!B183 &lt;= " "," ",UserAccount!B183),"")</f>
        <v xml:space="preserve"> </v>
      </c>
      <c r="S182" s="49">
        <f>COUNTIFS(MasterPublicDatabase!M:M,"&gt;="&amp;DateChartSupport!$B$1,MasterPublicDatabase!M:M,"&lt;="&amp;$B$2,MasterPublicDatabase!AC:AC,"="&amp;R182)</f>
        <v>0</v>
      </c>
    </row>
    <row r="183" spans="18:19" x14ac:dyDescent="0.25">
      <c r="R183" s="48" t="str">
        <f>IFERROR(IF(UserAccount!B184 &lt;= " "," ",UserAccount!B184),"")</f>
        <v xml:space="preserve"> </v>
      </c>
      <c r="S183" s="51">
        <f>COUNTIFS(MasterPublicDatabase!M:M,"&gt;="&amp;DateChartSupport!$B$1,MasterPublicDatabase!M:M,"&lt;="&amp;$B$2,MasterPublicDatabase!AC:AC,"="&amp;R183)</f>
        <v>0</v>
      </c>
    </row>
    <row r="184" spans="18:19" x14ac:dyDescent="0.25">
      <c r="R184" s="48" t="str">
        <f>IFERROR(IF(UserAccount!B185 &lt;= " "," ",UserAccount!B185),"")</f>
        <v xml:space="preserve"> </v>
      </c>
      <c r="S184" s="49">
        <f>COUNTIFS(MasterPublicDatabase!M:M,"&gt;="&amp;DateChartSupport!$B$1,MasterPublicDatabase!M:M,"&lt;="&amp;$B$2,MasterPublicDatabase!AC:AC,"="&amp;R184)</f>
        <v>0</v>
      </c>
    </row>
    <row r="185" spans="18:19" x14ac:dyDescent="0.25">
      <c r="R185" s="48" t="str">
        <f>IFERROR(IF(UserAccount!B186 &lt;= " "," ",UserAccount!B186),"")</f>
        <v xml:space="preserve"> </v>
      </c>
      <c r="S185" s="51">
        <f>COUNTIFS(MasterPublicDatabase!M:M,"&gt;="&amp;DateChartSupport!$B$1,MasterPublicDatabase!M:M,"&lt;="&amp;$B$2,MasterPublicDatabase!AC:AC,"="&amp;R185)</f>
        <v>0</v>
      </c>
    </row>
    <row r="186" spans="18:19" x14ac:dyDescent="0.25">
      <c r="R186" s="48" t="str">
        <f>IFERROR(IF(UserAccount!B187 &lt;= " "," ",UserAccount!B187),"")</f>
        <v xml:space="preserve"> </v>
      </c>
      <c r="S186" s="49">
        <f>COUNTIFS(MasterPublicDatabase!M:M,"&gt;="&amp;DateChartSupport!$B$1,MasterPublicDatabase!M:M,"&lt;="&amp;$B$2,MasterPublicDatabase!AC:AC,"="&amp;R186)</f>
        <v>0</v>
      </c>
    </row>
    <row r="187" spans="18:19" x14ac:dyDescent="0.25">
      <c r="R187" s="48" t="str">
        <f>IFERROR(IF(UserAccount!B188 &lt;= " "," ",UserAccount!B188),"")</f>
        <v xml:space="preserve"> </v>
      </c>
      <c r="S187" s="51">
        <f>COUNTIFS(MasterPublicDatabase!M:M,"&gt;="&amp;DateChartSupport!$B$1,MasterPublicDatabase!M:M,"&lt;="&amp;$B$2,MasterPublicDatabase!AC:AC,"="&amp;R187)</f>
        <v>0</v>
      </c>
    </row>
    <row r="188" spans="18:19" x14ac:dyDescent="0.25">
      <c r="R188" s="48" t="str">
        <f>IFERROR(IF(UserAccount!B189 &lt;= " "," ",UserAccount!B189),"")</f>
        <v xml:space="preserve"> </v>
      </c>
      <c r="S188" s="49">
        <f>COUNTIFS(MasterPublicDatabase!M:M,"&gt;="&amp;DateChartSupport!$B$1,MasterPublicDatabase!M:M,"&lt;="&amp;$B$2,MasterPublicDatabase!AC:AC,"="&amp;R188)</f>
        <v>0</v>
      </c>
    </row>
    <row r="189" spans="18:19" x14ac:dyDescent="0.25">
      <c r="R189" s="48" t="str">
        <f>IFERROR(IF(UserAccount!B190 &lt;= " "," ",UserAccount!B190),"")</f>
        <v xml:space="preserve"> </v>
      </c>
      <c r="S189" s="51">
        <f>COUNTIFS(MasterPublicDatabase!M:M,"&gt;="&amp;DateChartSupport!$B$1,MasterPublicDatabase!M:M,"&lt;="&amp;$B$2,MasterPublicDatabase!AC:AC,"="&amp;R189)</f>
        <v>0</v>
      </c>
    </row>
    <row r="190" spans="18:19" x14ac:dyDescent="0.25">
      <c r="R190" s="48" t="str">
        <f>IFERROR(IF(UserAccount!B191 &lt;= " "," ",UserAccount!B191),"")</f>
        <v xml:space="preserve"> </v>
      </c>
      <c r="S190" s="49">
        <f>COUNTIFS(MasterPublicDatabase!M:M,"&gt;="&amp;DateChartSupport!$B$1,MasterPublicDatabase!M:M,"&lt;="&amp;$B$2,MasterPublicDatabase!AC:AC,"="&amp;R190)</f>
        <v>0</v>
      </c>
    </row>
    <row r="191" spans="18:19" x14ac:dyDescent="0.25">
      <c r="R191" s="48" t="str">
        <f>IFERROR(IF(UserAccount!B192 &lt;= " "," ",UserAccount!B192),"")</f>
        <v xml:space="preserve"> </v>
      </c>
      <c r="S191" s="51">
        <f>COUNTIFS(MasterPublicDatabase!M:M,"&gt;="&amp;DateChartSupport!$B$1,MasterPublicDatabase!M:M,"&lt;="&amp;$B$2,MasterPublicDatabase!AC:AC,"="&amp;R191)</f>
        <v>0</v>
      </c>
    </row>
    <row r="192" spans="18:19" x14ac:dyDescent="0.25">
      <c r="R192" s="48" t="str">
        <f>IFERROR(IF(UserAccount!B193 &lt;= " "," ",UserAccount!B193),"")</f>
        <v xml:space="preserve"> </v>
      </c>
      <c r="S192" s="49">
        <f>COUNTIFS(MasterPublicDatabase!M:M,"&gt;="&amp;DateChartSupport!$B$1,MasterPublicDatabase!M:M,"&lt;="&amp;$B$2,MasterPublicDatabase!AC:AC,"="&amp;R192)</f>
        <v>0</v>
      </c>
    </row>
    <row r="193" spans="18:19" x14ac:dyDescent="0.25">
      <c r="R193" s="48" t="str">
        <f>IFERROR(IF(UserAccount!B194 &lt;= " "," ",UserAccount!B194),"")</f>
        <v xml:space="preserve"> </v>
      </c>
      <c r="S193" s="51">
        <f>COUNTIFS(MasterPublicDatabase!M:M,"&gt;="&amp;DateChartSupport!$B$1,MasterPublicDatabase!M:M,"&lt;="&amp;$B$2,MasterPublicDatabase!AC:AC,"="&amp;R193)</f>
        <v>0</v>
      </c>
    </row>
    <row r="194" spans="18:19" x14ac:dyDescent="0.25">
      <c r="R194" s="48" t="str">
        <f>IFERROR(IF(UserAccount!B195 &lt;= " "," ",UserAccount!B195),"")</f>
        <v xml:space="preserve"> </v>
      </c>
      <c r="S194" s="49">
        <f>COUNTIFS(MasterPublicDatabase!M:M,"&gt;="&amp;DateChartSupport!$B$1,MasterPublicDatabase!M:M,"&lt;="&amp;$B$2,MasterPublicDatabase!AC:AC,"="&amp;R194)</f>
        <v>0</v>
      </c>
    </row>
    <row r="195" spans="18:19" x14ac:dyDescent="0.25">
      <c r="R195" s="48" t="str">
        <f>IFERROR(IF(UserAccount!B196 &lt;= " "," ",UserAccount!B196),"")</f>
        <v xml:space="preserve"> </v>
      </c>
      <c r="S195" s="51">
        <f>COUNTIFS(MasterPublicDatabase!M:M,"&gt;="&amp;DateChartSupport!$B$1,MasterPublicDatabase!M:M,"&lt;="&amp;$B$2,MasterPublicDatabase!AC:AC,"="&amp;R195)</f>
        <v>0</v>
      </c>
    </row>
    <row r="196" spans="18:19" x14ac:dyDescent="0.25">
      <c r="R196" s="48" t="str">
        <f>IFERROR(IF(UserAccount!B197 &lt;= " "," ",UserAccount!B197),"")</f>
        <v xml:space="preserve"> </v>
      </c>
      <c r="S196" s="49">
        <f>COUNTIFS(MasterPublicDatabase!M:M,"&gt;="&amp;DateChartSupport!$B$1,MasterPublicDatabase!M:M,"&lt;="&amp;$B$2,MasterPublicDatabase!AC:AC,"="&amp;R196)</f>
        <v>0</v>
      </c>
    </row>
    <row r="197" spans="18:19" x14ac:dyDescent="0.25">
      <c r="R197" s="48" t="str">
        <f>IFERROR(IF(UserAccount!B198 &lt;= " "," ",UserAccount!B198),"")</f>
        <v xml:space="preserve"> </v>
      </c>
      <c r="S197" s="51">
        <f>COUNTIFS(MasterPublicDatabase!M:M,"&gt;="&amp;DateChartSupport!$B$1,MasterPublicDatabase!M:M,"&lt;="&amp;$B$2,MasterPublicDatabase!AC:AC,"="&amp;R197)</f>
        <v>0</v>
      </c>
    </row>
    <row r="198" spans="18:19" x14ac:dyDescent="0.25">
      <c r="R198" s="48" t="str">
        <f>IFERROR(IF(UserAccount!B199 &lt;= " "," ",UserAccount!B199),"")</f>
        <v xml:space="preserve"> </v>
      </c>
      <c r="S198" s="49">
        <f>COUNTIFS(MasterPublicDatabase!M:M,"&gt;="&amp;DateChartSupport!$B$1,MasterPublicDatabase!M:M,"&lt;="&amp;$B$2,MasterPublicDatabase!AC:AC,"="&amp;R198)</f>
        <v>0</v>
      </c>
    </row>
    <row r="199" spans="18:19" x14ac:dyDescent="0.25">
      <c r="R199" s="48" t="str">
        <f>IFERROR(IF(UserAccount!B200 &lt;= " "," ",UserAccount!B200),"")</f>
        <v xml:space="preserve"> </v>
      </c>
      <c r="S199" s="51">
        <f>COUNTIFS(MasterPublicDatabase!M:M,"&gt;="&amp;DateChartSupport!$B$1,MasterPublicDatabase!M:M,"&lt;="&amp;$B$2,MasterPublicDatabase!AC:AC,"="&amp;R199)</f>
        <v>0</v>
      </c>
    </row>
    <row r="200" spans="18:19" x14ac:dyDescent="0.25">
      <c r="R200" s="48" t="str">
        <f>IFERROR(IF(UserAccount!B201 &lt;= " "," ",UserAccount!B201),"")</f>
        <v xml:space="preserve"> </v>
      </c>
      <c r="S200" s="49">
        <f>COUNTIFS(MasterPublicDatabase!M:M,"&gt;="&amp;DateChartSupport!$B$1,MasterPublicDatabase!M:M,"&lt;="&amp;$B$2,MasterPublicDatabase!AC:AC,"="&amp;R200)</f>
        <v>0</v>
      </c>
    </row>
    <row r="201" spans="18:19" x14ac:dyDescent="0.25">
      <c r="R201" s="48" t="str">
        <f>IFERROR(IF(UserAccount!B202 &lt;= " "," ",UserAccount!B202),"")</f>
        <v xml:space="preserve"> </v>
      </c>
      <c r="S201" s="54">
        <f>COUNTIFS(MasterPublicDatabase!M:M,"&gt;="&amp;DateChartSupport!$B$1,MasterPublicDatabase!M:M,"&lt;="&amp;$B$2,MasterPublicDatabase!AC:AC,"="&amp;R201)</f>
        <v>0</v>
      </c>
    </row>
  </sheetData>
  <autoFilter ref="R1:S1" xr:uid="{7239E8B1-EA4A-400E-8F97-0E283296ACB4}">
    <sortState xmlns:xlrd2="http://schemas.microsoft.com/office/spreadsheetml/2017/richdata2" ref="R2:S201">
      <sortCondition descending="1" ref="S1"/>
    </sortState>
  </autoFilter>
  <sortState xmlns:xlrd2="http://schemas.microsoft.com/office/spreadsheetml/2017/richdata2" ref="R2:S1050">
    <sortCondition descending="1" ref="S1"/>
  </sortState>
  <pageMargins left="0.7" right="0.7" top="0.75" bottom="0.75" header="0.3" footer="0.3"/>
  <pageSetup orientation="portrait" r:id="rId3"/>
  <drawing r:id="rId4"/>
  <legacy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 tint="-0.14999847407452621"/>
  </sheetPr>
  <dimension ref="A1:M19"/>
  <sheetViews>
    <sheetView showGridLines="0" showRowColHeaders="0" showRuler="0" workbookViewId="0">
      <selection activeCell="K21" sqref="K21"/>
    </sheetView>
  </sheetViews>
  <sheetFormatPr defaultRowHeight="15" x14ac:dyDescent="0.25"/>
  <cols>
    <col min="1" max="1" width="22" bestFit="1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36"/>
      <c r="L1" s="36"/>
      <c r="M1" s="36"/>
    </row>
    <row r="2" spans="1:13" ht="18" customHeight="1" x14ac:dyDescent="0.25">
      <c r="A2" s="68" t="s">
        <v>13325</v>
      </c>
      <c r="B2" s="69"/>
      <c r="C2" s="69"/>
      <c r="D2" s="69"/>
      <c r="E2" s="69"/>
      <c r="F2" s="69"/>
      <c r="G2" s="69"/>
      <c r="H2" s="69"/>
      <c r="I2" s="70"/>
      <c r="K2" s="37" t="s">
        <v>13341</v>
      </c>
      <c r="L2" s="36"/>
      <c r="M2" s="36"/>
    </row>
    <row r="3" spans="1:13" ht="18" customHeight="1" thickBot="1" x14ac:dyDescent="0.3">
      <c r="A3" s="71"/>
      <c r="B3" s="72"/>
      <c r="C3" s="72"/>
      <c r="D3" s="72"/>
      <c r="E3" s="72"/>
      <c r="F3" s="72"/>
      <c r="G3" s="72"/>
      <c r="H3" s="72"/>
      <c r="I3" s="73"/>
      <c r="K3" s="36"/>
      <c r="L3" s="36"/>
      <c r="M3" s="36"/>
    </row>
    <row r="4" spans="1:13" ht="15.75" thickBot="1" x14ac:dyDescent="0.3">
      <c r="A4" s="35" t="s">
        <v>13326</v>
      </c>
      <c r="B4" s="32" t="str">
        <f>Support!AM1</f>
        <v>Administrator</v>
      </c>
      <c r="C4" s="31" t="s">
        <v>13317</v>
      </c>
      <c r="D4" s="32" t="s">
        <v>13323</v>
      </c>
      <c r="E4" s="32"/>
      <c r="F4" s="32" t="s">
        <v>13324</v>
      </c>
      <c r="G4" s="33"/>
      <c r="H4" s="33"/>
      <c r="I4" s="34"/>
      <c r="K4" s="37" t="s">
        <v>13342</v>
      </c>
      <c r="L4" s="36"/>
      <c r="M4" s="36"/>
    </row>
    <row r="5" spans="1:13" ht="15.75" thickBot="1" x14ac:dyDescent="0.3">
      <c r="A5" s="28">
        <f ca="1">TODAY()</f>
        <v>44577</v>
      </c>
      <c r="B5" s="27"/>
      <c r="C5" s="27"/>
      <c r="D5" s="27"/>
      <c r="E5" s="27"/>
      <c r="F5" s="27"/>
      <c r="G5" s="27"/>
      <c r="H5" s="27"/>
      <c r="I5" s="27"/>
      <c r="K5" s="36"/>
      <c r="L5" s="36"/>
      <c r="M5" s="36"/>
    </row>
    <row r="6" spans="1:13" ht="15.75" thickBot="1" x14ac:dyDescent="0.3">
      <c r="A6" s="75" t="s">
        <v>13327</v>
      </c>
      <c r="B6" s="76"/>
      <c r="C6" s="61" t="s">
        <v>13328</v>
      </c>
      <c r="D6" s="61"/>
      <c r="E6" s="61"/>
      <c r="F6" s="61"/>
      <c r="G6" s="61" t="s">
        <v>3225</v>
      </c>
      <c r="H6" s="61"/>
      <c r="I6" s="74"/>
      <c r="K6" s="37" t="s">
        <v>13340</v>
      </c>
      <c r="L6" s="38"/>
      <c r="M6" s="36"/>
    </row>
    <row r="7" spans="1:13" x14ac:dyDescent="0.25">
      <c r="A7" s="77" t="s">
        <v>13330</v>
      </c>
      <c r="B7" s="78"/>
      <c r="C7" s="78">
        <f>DateChartSupport!F2</f>
        <v>2</v>
      </c>
      <c r="D7" s="78"/>
      <c r="E7" s="78"/>
      <c r="F7" s="78"/>
      <c r="G7" s="79">
        <f>DateChartSupport!H2</f>
        <v>270000</v>
      </c>
      <c r="H7" s="79"/>
      <c r="I7" s="80"/>
      <c r="K7" s="36"/>
      <c r="L7" s="36"/>
      <c r="M7" s="36"/>
    </row>
    <row r="8" spans="1:13" x14ac:dyDescent="0.25">
      <c r="A8" s="59" t="s">
        <v>13331</v>
      </c>
      <c r="B8" s="60"/>
      <c r="C8" s="60">
        <f>DateChartSupport!E2</f>
        <v>46</v>
      </c>
      <c r="D8" s="60"/>
      <c r="E8" s="60"/>
      <c r="F8" s="60"/>
      <c r="G8" s="65">
        <f>DateChartSupport!G2</f>
        <v>526479</v>
      </c>
      <c r="H8" s="65"/>
      <c r="I8" s="66"/>
      <c r="K8" s="36"/>
      <c r="L8" s="36"/>
      <c r="M8" s="36"/>
    </row>
    <row r="9" spans="1:13" x14ac:dyDescent="0.25">
      <c r="A9" s="59" t="s">
        <v>13329</v>
      </c>
      <c r="B9" s="60"/>
      <c r="C9" s="60">
        <f>COUNTIFS(PendingDatabase!I:I,"&gt;="&amp;DateChartSupport!B1,PendingDatabase!I:I,"&lt;="&amp;DateChartSupport!B2)</f>
        <v>8</v>
      </c>
      <c r="D9" s="60"/>
      <c r="E9" s="60"/>
      <c r="F9" s="60"/>
      <c r="G9" s="65" t="s">
        <v>13332</v>
      </c>
      <c r="H9" s="65"/>
      <c r="I9" s="66"/>
    </row>
    <row r="10" spans="1:13" ht="15.75" thickBot="1" x14ac:dyDescent="0.3">
      <c r="A10" s="67" t="s">
        <v>13338</v>
      </c>
      <c r="B10" s="62"/>
      <c r="C10" s="62">
        <f>DateChartSupport!K2</f>
        <v>24</v>
      </c>
      <c r="D10" s="62"/>
      <c r="E10" s="62"/>
      <c r="F10" s="62"/>
      <c r="G10" s="63">
        <f>DateChartSupport!J2</f>
        <v>10968.3125</v>
      </c>
      <c r="H10" s="63"/>
      <c r="I10" s="64"/>
    </row>
    <row r="11" spans="1:13" ht="16.5" thickBot="1" x14ac:dyDescent="0.3">
      <c r="A11" s="29"/>
      <c r="B11" s="30"/>
      <c r="C11" s="55" t="s">
        <v>13339</v>
      </c>
      <c r="D11" s="55"/>
      <c r="E11" s="55"/>
      <c r="F11" s="55"/>
      <c r="G11" s="56">
        <f>SUM(G7:I8)</f>
        <v>796479</v>
      </c>
      <c r="H11" s="57"/>
      <c r="I11" s="58"/>
    </row>
    <row r="12" spans="1:13" x14ac:dyDescent="0.25">
      <c r="C12" s="27"/>
      <c r="D12" s="27"/>
      <c r="E12" s="27"/>
      <c r="F12" s="27"/>
      <c r="G12" s="27"/>
      <c r="H12" s="27"/>
      <c r="I12" s="27"/>
    </row>
    <row r="13" spans="1:13" x14ac:dyDescent="0.25">
      <c r="A13" s="27"/>
      <c r="B13" s="27"/>
      <c r="C13" s="27"/>
      <c r="D13" s="27"/>
      <c r="E13" s="27"/>
      <c r="F13" s="27"/>
      <c r="G13" s="27"/>
      <c r="H13" s="27"/>
      <c r="I13" s="27"/>
    </row>
    <row r="14" spans="1:13" x14ac:dyDescent="0.25">
      <c r="A14" s="27"/>
      <c r="B14" s="27"/>
      <c r="C14" s="27"/>
      <c r="D14" s="27"/>
      <c r="E14" s="27"/>
      <c r="F14" s="27"/>
      <c r="G14" s="27"/>
      <c r="H14" s="27"/>
      <c r="I14" s="27"/>
    </row>
    <row r="15" spans="1:13" x14ac:dyDescent="0.25">
      <c r="A15" s="27"/>
      <c r="B15" s="27"/>
      <c r="C15" s="27"/>
      <c r="D15" s="27"/>
      <c r="E15" s="27"/>
      <c r="F15" s="27"/>
      <c r="G15" s="27"/>
      <c r="H15" s="27"/>
      <c r="I15" s="27"/>
    </row>
    <row r="16" spans="1:13" x14ac:dyDescent="0.25">
      <c r="A16" s="27"/>
      <c r="B16" s="27"/>
      <c r="C16" s="27"/>
      <c r="D16" s="27"/>
      <c r="E16" s="27"/>
      <c r="F16" s="27"/>
      <c r="G16" s="27"/>
      <c r="H16" s="27"/>
      <c r="I16" s="27"/>
    </row>
    <row r="17" spans="1:9" x14ac:dyDescent="0.25">
      <c r="A17" s="27"/>
      <c r="B17" s="27"/>
      <c r="C17" s="27"/>
      <c r="D17" s="27"/>
      <c r="E17" s="27"/>
      <c r="F17" s="27"/>
      <c r="G17" s="27"/>
      <c r="H17" s="27"/>
      <c r="I17" s="27"/>
    </row>
    <row r="18" spans="1:9" x14ac:dyDescent="0.25">
      <c r="A18" s="27"/>
      <c r="B18" s="27"/>
      <c r="C18" s="27"/>
      <c r="D18" s="27"/>
      <c r="E18" s="27"/>
      <c r="F18" s="27"/>
      <c r="G18" s="27"/>
      <c r="H18" s="27"/>
      <c r="I18" s="27"/>
    </row>
    <row r="19" spans="1:9" x14ac:dyDescent="0.25">
      <c r="A19" s="27"/>
      <c r="B19" s="27"/>
      <c r="C19" s="27"/>
      <c r="D19" s="27"/>
      <c r="E19" s="27"/>
      <c r="F19" s="27"/>
      <c r="G19" s="27"/>
      <c r="H19" s="27"/>
      <c r="I19" s="27"/>
    </row>
  </sheetData>
  <mergeCells count="18">
    <mergeCell ref="A2:I3"/>
    <mergeCell ref="G6:I6"/>
    <mergeCell ref="A6:B6"/>
    <mergeCell ref="A7:B7"/>
    <mergeCell ref="C7:F7"/>
    <mergeCell ref="G7:I7"/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N259"/>
  <sheetViews>
    <sheetView workbookViewId="0">
      <selection activeCell="E3" sqref="E3"/>
    </sheetView>
  </sheetViews>
  <sheetFormatPr defaultRowHeight="15" x14ac:dyDescent="0.25"/>
  <cols>
    <col min="1" max="1" width="24.42578125" bestFit="1" customWidth="1"/>
    <col min="2" max="2" width="18.5703125" bestFit="1" customWidth="1"/>
    <col min="3" max="3" width="13.5703125" bestFit="1" customWidth="1"/>
    <col min="4" max="4" width="14.5703125" bestFit="1" customWidth="1"/>
    <col min="5" max="5" width="9.42578125" bestFit="1" customWidth="1"/>
    <col min="6" max="6" width="13.28515625" bestFit="1" customWidth="1"/>
    <col min="7" max="7" width="16.71093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4" x14ac:dyDescent="0.25">
      <c r="A1" t="s">
        <v>13299</v>
      </c>
      <c r="B1" t="s">
        <v>13300</v>
      </c>
      <c r="C1" t="s">
        <v>13301</v>
      </c>
      <c r="D1" t="s">
        <v>13302</v>
      </c>
      <c r="E1" t="s">
        <v>13303</v>
      </c>
      <c r="F1" t="s">
        <v>13345</v>
      </c>
      <c r="G1" t="s">
        <v>13346</v>
      </c>
      <c r="H1" t="s">
        <v>13347</v>
      </c>
      <c r="I1" t="s">
        <v>13348</v>
      </c>
      <c r="J1" t="s">
        <v>13349</v>
      </c>
      <c r="K1" t="s">
        <v>13350</v>
      </c>
      <c r="L1" t="s">
        <v>13351</v>
      </c>
      <c r="M1" t="s">
        <v>13352</v>
      </c>
      <c r="N1" t="s">
        <v>8538</v>
      </c>
    </row>
    <row r="2" spans="1:14" x14ac:dyDescent="0.25">
      <c r="A2" t="s">
        <v>13305</v>
      </c>
      <c r="B2" t="s">
        <v>13399</v>
      </c>
      <c r="C2" s="26" t="s">
        <v>13306</v>
      </c>
      <c r="D2">
        <v>8065638495</v>
      </c>
      <c r="E2" s="5" t="s">
        <v>13304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>
        <f>IF(A2&gt;" ",ROW($A1:A1),"")</f>
        <v>1</v>
      </c>
    </row>
    <row r="3" spans="1:14" x14ac:dyDescent="0.25">
      <c r="A3" t="s">
        <v>13402</v>
      </c>
      <c r="B3" t="s">
        <v>13307</v>
      </c>
      <c r="C3" s="26" t="s">
        <v>13400</v>
      </c>
      <c r="D3">
        <v>9033830293</v>
      </c>
      <c r="E3" s="5" t="s">
        <v>13404</v>
      </c>
      <c r="F3" t="b">
        <v>0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0</v>
      </c>
      <c r="M3" t="b">
        <v>0</v>
      </c>
      <c r="N3">
        <f>IF(A3&gt;" ",ROW($A2:A2),"")</f>
        <v>2</v>
      </c>
    </row>
    <row r="4" spans="1:14" x14ac:dyDescent="0.25">
      <c r="A4" t="s">
        <v>13403</v>
      </c>
      <c r="B4" t="s">
        <v>13308</v>
      </c>
      <c r="C4" s="26" t="s">
        <v>13401</v>
      </c>
      <c r="D4">
        <v>80238482482</v>
      </c>
      <c r="E4" s="5">
        <v>1111</v>
      </c>
      <c r="F4" t="b">
        <v>1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1</v>
      </c>
      <c r="N4">
        <f>IF(A4&gt;" ",ROW($A3:A3),"")</f>
        <v>3</v>
      </c>
    </row>
    <row r="5" spans="1:14" x14ac:dyDescent="0.25">
      <c r="A5" t="s">
        <v>13405</v>
      </c>
      <c r="B5" t="s">
        <v>13310</v>
      </c>
      <c r="C5" t="s">
        <v>13406</v>
      </c>
      <c r="D5">
        <v>81656129382</v>
      </c>
      <c r="E5" s="5" t="s">
        <v>13407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  <c r="M5" t="b">
        <v>1</v>
      </c>
      <c r="N5">
        <f>IF(A5&gt;" ",ROW($A4:A4),"")</f>
        <v>4</v>
      </c>
    </row>
    <row r="6" spans="1:14" x14ac:dyDescent="0.25">
      <c r="A6" t="s">
        <v>13309</v>
      </c>
      <c r="B6" t="s">
        <v>13408</v>
      </c>
      <c r="C6" t="s">
        <v>13409</v>
      </c>
      <c r="D6">
        <v>8165654034</v>
      </c>
      <c r="E6" s="5" t="s">
        <v>13495</v>
      </c>
      <c r="F6" t="b">
        <v>0</v>
      </c>
      <c r="G6" t="b">
        <v>1</v>
      </c>
      <c r="H6" t="b">
        <v>1</v>
      </c>
      <c r="I6" t="b">
        <v>0</v>
      </c>
      <c r="J6" t="b">
        <v>1</v>
      </c>
      <c r="K6" t="b">
        <v>1</v>
      </c>
      <c r="L6" t="b">
        <v>1</v>
      </c>
      <c r="M6" t="b">
        <v>0</v>
      </c>
      <c r="N6">
        <f>IF(A6&gt;" ",ROW($A5:A5),"")</f>
        <v>5</v>
      </c>
    </row>
    <row r="7" spans="1:14" x14ac:dyDescent="0.25">
      <c r="A7" t="s">
        <v>13496</v>
      </c>
      <c r="B7" t="s">
        <v>13492</v>
      </c>
      <c r="C7" t="s">
        <v>13497</v>
      </c>
      <c r="D7">
        <v>8165611658</v>
      </c>
      <c r="E7" s="5" t="s">
        <v>13498</v>
      </c>
      <c r="F7" t="b">
        <v>1</v>
      </c>
      <c r="G7" t="b">
        <v>1</v>
      </c>
      <c r="H7" t="b">
        <v>1</v>
      </c>
      <c r="I7" t="b">
        <v>1</v>
      </c>
      <c r="J7" t="b">
        <v>1</v>
      </c>
      <c r="K7" t="b">
        <v>1</v>
      </c>
      <c r="L7" t="b">
        <v>1</v>
      </c>
      <c r="M7" t="b">
        <v>1</v>
      </c>
      <c r="N7">
        <f>IF(A7&gt;" ",ROW($A6:A6),"")</f>
        <v>6</v>
      </c>
    </row>
    <row r="8" spans="1:14" x14ac:dyDescent="0.25">
      <c r="E8" s="5"/>
      <c r="N8" t="str">
        <f>IF(A8&gt;" ",ROW($A7:A7),"")</f>
        <v/>
      </c>
    </row>
    <row r="9" spans="1:14" x14ac:dyDescent="0.25">
      <c r="E9" s="5"/>
      <c r="N9" t="str">
        <f>IF(A9&gt;" ",ROW($A8:A8),"")</f>
        <v/>
      </c>
    </row>
    <row r="10" spans="1:14" x14ac:dyDescent="0.25">
      <c r="E10" s="5"/>
      <c r="N10" t="str">
        <f>IF(A10&gt;" ",ROW($A9:A9),"")</f>
        <v/>
      </c>
    </row>
    <row r="11" spans="1:14" x14ac:dyDescent="0.25">
      <c r="E11" s="5"/>
      <c r="N11" t="str">
        <f>IF(A11&gt;" ",ROW($A10:A10),"")</f>
        <v/>
      </c>
    </row>
    <row r="12" spans="1:14" x14ac:dyDescent="0.25">
      <c r="E12" s="5"/>
      <c r="N12" t="str">
        <f>IF(A12&gt;" ",ROW($A11:A11),"")</f>
        <v/>
      </c>
    </row>
    <row r="13" spans="1:14" x14ac:dyDescent="0.25">
      <c r="E13" s="5"/>
      <c r="N13" t="str">
        <f>IF(A13&gt;" ",ROW($A12:A12),"")</f>
        <v/>
      </c>
    </row>
    <row r="14" spans="1:14" x14ac:dyDescent="0.25">
      <c r="E14" s="5"/>
      <c r="N14" t="str">
        <f>IF(A14&gt;" ",ROW($A13:A13),"")</f>
        <v/>
      </c>
    </row>
    <row r="15" spans="1:14" x14ac:dyDescent="0.25">
      <c r="E15" s="5"/>
      <c r="N15" t="str">
        <f>IF(A15&gt;" ",ROW($A14:A14),"")</f>
        <v/>
      </c>
    </row>
    <row r="16" spans="1:14" x14ac:dyDescent="0.25">
      <c r="E16" s="5"/>
      <c r="N16" t="str">
        <f>IF(A16&gt;" ",ROW($A15:A15),"")</f>
        <v/>
      </c>
    </row>
    <row r="17" spans="5:14" x14ac:dyDescent="0.25">
      <c r="E17" s="5"/>
      <c r="N17" t="str">
        <f>IF(A17&gt;" ",ROW($A16:A16),"")</f>
        <v/>
      </c>
    </row>
    <row r="18" spans="5:14" x14ac:dyDescent="0.25">
      <c r="E18" s="5"/>
      <c r="N18" t="str">
        <f>IF(A18&gt;" ",ROW($A17:A17),"")</f>
        <v/>
      </c>
    </row>
    <row r="19" spans="5:14" x14ac:dyDescent="0.25">
      <c r="E19" s="5"/>
      <c r="N19" t="str">
        <f>IF(A19&gt;" ",ROW($A18:A18),"")</f>
        <v/>
      </c>
    </row>
    <row r="20" spans="5:14" x14ac:dyDescent="0.25">
      <c r="E20" s="5"/>
      <c r="N20" t="str">
        <f>IF(A20&gt;" ",ROW($A19:A19),"")</f>
        <v/>
      </c>
    </row>
    <row r="21" spans="5:14" x14ac:dyDescent="0.25">
      <c r="E21" s="5"/>
      <c r="N21" t="str">
        <f>IF(A21&gt;" ",ROW($A20:A20),"")</f>
        <v/>
      </c>
    </row>
    <row r="22" spans="5:14" x14ac:dyDescent="0.25">
      <c r="E22" s="5"/>
      <c r="N22" t="str">
        <f>IF(A22&gt;" ",ROW($A21:A21),"")</f>
        <v/>
      </c>
    </row>
    <row r="23" spans="5:14" x14ac:dyDescent="0.25">
      <c r="E23" s="5"/>
      <c r="N23" t="str">
        <f>IF(A23&gt;" ",ROW($A22:A22),"")</f>
        <v/>
      </c>
    </row>
    <row r="24" spans="5:14" x14ac:dyDescent="0.25">
      <c r="E24" s="5"/>
      <c r="N24" t="str">
        <f>IF(A24&gt;" ",ROW($A23:A23),"")</f>
        <v/>
      </c>
    </row>
    <row r="25" spans="5:14" x14ac:dyDescent="0.25">
      <c r="E25" s="5"/>
      <c r="N25" t="str">
        <f>IF(A25&gt;" ",ROW($A24:A24),"")</f>
        <v/>
      </c>
    </row>
    <row r="26" spans="5:14" x14ac:dyDescent="0.25">
      <c r="E26" s="5"/>
      <c r="N26" t="str">
        <f>IF(A26&gt;" ",ROW($A25:A25),"")</f>
        <v/>
      </c>
    </row>
    <row r="27" spans="5:14" x14ac:dyDescent="0.25">
      <c r="E27" s="5"/>
      <c r="N27" t="str">
        <f>IF(A27&gt;" ",ROW($A26:A26),"")</f>
        <v/>
      </c>
    </row>
    <row r="28" spans="5:14" x14ac:dyDescent="0.25">
      <c r="E28" s="5"/>
      <c r="N28" t="str">
        <f>IF(A28&gt;" ",ROW($A27:A27),"")</f>
        <v/>
      </c>
    </row>
    <row r="29" spans="5:14" x14ac:dyDescent="0.25">
      <c r="E29" s="5"/>
      <c r="N29" t="str">
        <f>IF(A29&gt;" ",ROW($A28:A28),"")</f>
        <v/>
      </c>
    </row>
    <row r="30" spans="5:14" x14ac:dyDescent="0.25">
      <c r="E30" s="5"/>
      <c r="N30" t="str">
        <f>IF(A30&gt;" ",ROW($A29:A29),"")</f>
        <v/>
      </c>
    </row>
    <row r="31" spans="5:14" x14ac:dyDescent="0.25">
      <c r="E31" s="5"/>
      <c r="N31" t="str">
        <f>IF(A31&gt;" ",ROW($A30:A30),"")</f>
        <v/>
      </c>
    </row>
    <row r="32" spans="5:14" x14ac:dyDescent="0.25">
      <c r="E32" s="5"/>
      <c r="N32" t="str">
        <f>IF(A32&gt;" ",ROW($A31:A31),"")</f>
        <v/>
      </c>
    </row>
    <row r="33" spans="5:14" x14ac:dyDescent="0.25">
      <c r="E33" s="5"/>
      <c r="N33" t="str">
        <f>IF(A33&gt;" ",ROW($A32:A32),"")</f>
        <v/>
      </c>
    </row>
    <row r="34" spans="5:14" x14ac:dyDescent="0.25">
      <c r="E34" s="5"/>
      <c r="N34" t="str">
        <f>IF(A34&gt;" ",ROW($A33:A33),"")</f>
        <v/>
      </c>
    </row>
    <row r="35" spans="5:14" x14ac:dyDescent="0.25">
      <c r="E35" s="5"/>
      <c r="N35" t="str">
        <f>IF(A35&gt;" ",ROW($A34:A34),"")</f>
        <v/>
      </c>
    </row>
    <row r="36" spans="5:14" x14ac:dyDescent="0.25">
      <c r="E36" s="5"/>
      <c r="N36" t="str">
        <f>IF(A36&gt;" ",ROW($A35:A35),"")</f>
        <v/>
      </c>
    </row>
    <row r="37" spans="5:14" x14ac:dyDescent="0.25">
      <c r="E37" s="5"/>
      <c r="N37" t="str">
        <f>IF(A37&gt;" ",ROW($A36:A36),"")</f>
        <v/>
      </c>
    </row>
    <row r="38" spans="5:14" x14ac:dyDescent="0.25">
      <c r="E38" s="5"/>
      <c r="N38" t="str">
        <f>IF(A38&gt;" ",ROW($A37:A37),"")</f>
        <v/>
      </c>
    </row>
    <row r="39" spans="5:14" x14ac:dyDescent="0.25">
      <c r="E39" s="5"/>
      <c r="N39" t="str">
        <f>IF(A39&gt;" ",ROW($A38:A38),"")</f>
        <v/>
      </c>
    </row>
    <row r="40" spans="5:14" x14ac:dyDescent="0.25">
      <c r="E40" s="5"/>
      <c r="N40" t="str">
        <f>IF(A40&gt;" ",ROW($A39:A39),"")</f>
        <v/>
      </c>
    </row>
    <row r="41" spans="5:14" x14ac:dyDescent="0.25">
      <c r="E41" s="5"/>
      <c r="N41" t="str">
        <f>IF(A41&gt;" ",ROW($A40:A40),"")</f>
        <v/>
      </c>
    </row>
    <row r="42" spans="5:14" x14ac:dyDescent="0.25">
      <c r="E42" s="5"/>
      <c r="N42" t="str">
        <f>IF(A42&gt;" ",ROW($A41:A41),"")</f>
        <v/>
      </c>
    </row>
    <row r="43" spans="5:14" x14ac:dyDescent="0.25">
      <c r="E43" s="5"/>
      <c r="N43" t="str">
        <f>IF(A43&gt;" ",ROW($A42:A42),"")</f>
        <v/>
      </c>
    </row>
    <row r="44" spans="5:14" x14ac:dyDescent="0.25">
      <c r="E44" s="5"/>
      <c r="N44" t="str">
        <f>IF(A44&gt;" ",ROW($A43:A43),"")</f>
        <v/>
      </c>
    </row>
    <row r="45" spans="5:14" x14ac:dyDescent="0.25">
      <c r="E45" s="5"/>
      <c r="N45" t="str">
        <f>IF(A45&gt;" ",ROW($A44:A44),"")</f>
        <v/>
      </c>
    </row>
    <row r="46" spans="5:14" x14ac:dyDescent="0.25">
      <c r="E46" s="5"/>
      <c r="N46" t="str">
        <f>IF(A46&gt;" ",ROW($A45:A45),"")</f>
        <v/>
      </c>
    </row>
    <row r="47" spans="5:14" x14ac:dyDescent="0.25">
      <c r="E47" s="5"/>
      <c r="N47" t="str">
        <f>IF(A47&gt;" ",ROW($A46:A46),"")</f>
        <v/>
      </c>
    </row>
    <row r="48" spans="5:14" x14ac:dyDescent="0.25">
      <c r="E48" s="5"/>
      <c r="N48" t="str">
        <f>IF(A48&gt;" ",ROW($A47:A47),"")</f>
        <v/>
      </c>
    </row>
    <row r="49" spans="5:14" x14ac:dyDescent="0.25">
      <c r="E49" s="5"/>
      <c r="N49" t="str">
        <f>IF(A49&gt;" ",ROW($A48:A48),"")</f>
        <v/>
      </c>
    </row>
    <row r="50" spans="5:14" x14ac:dyDescent="0.25">
      <c r="E50" s="5"/>
      <c r="N50" t="str">
        <f>IF(A50&gt;" ",ROW($A49:A49),"")</f>
        <v/>
      </c>
    </row>
    <row r="51" spans="5:14" x14ac:dyDescent="0.25">
      <c r="E51" s="5"/>
      <c r="N51" t="str">
        <f>IF(A51&gt;" ",ROW($A50:A50),"")</f>
        <v/>
      </c>
    </row>
    <row r="52" spans="5:14" x14ac:dyDescent="0.25">
      <c r="E52" s="5"/>
      <c r="N52" t="str">
        <f>IF(A52&gt;" ",ROW($A51:A51),"")</f>
        <v/>
      </c>
    </row>
    <row r="53" spans="5:14" x14ac:dyDescent="0.25">
      <c r="E53" s="5"/>
      <c r="N53" t="str">
        <f>IF(A53&gt;" ",ROW($A52:A52),"")</f>
        <v/>
      </c>
    </row>
    <row r="54" spans="5:14" x14ac:dyDescent="0.25">
      <c r="E54" s="5"/>
      <c r="N54" t="str">
        <f>IF(A54&gt;" ",ROW($A53:A53),"")</f>
        <v/>
      </c>
    </row>
    <row r="55" spans="5:14" x14ac:dyDescent="0.25">
      <c r="E55" s="5"/>
      <c r="N55" t="str">
        <f>IF(A55&gt;" ",ROW($A54:A54),"")</f>
        <v/>
      </c>
    </row>
    <row r="56" spans="5:14" x14ac:dyDescent="0.25">
      <c r="E56" s="5"/>
      <c r="N56" t="str">
        <f>IF(A56&gt;" ",ROW($A55:A55),"")</f>
        <v/>
      </c>
    </row>
    <row r="57" spans="5:14" x14ac:dyDescent="0.25">
      <c r="E57" s="5"/>
      <c r="N57" t="str">
        <f>IF(A57&gt;" ",ROW($A56:A56),"")</f>
        <v/>
      </c>
    </row>
    <row r="58" spans="5:14" x14ac:dyDescent="0.25">
      <c r="E58" s="5"/>
      <c r="N58" t="str">
        <f>IF(A58&gt;" ",ROW($A57:A57),"")</f>
        <v/>
      </c>
    </row>
    <row r="59" spans="5:14" x14ac:dyDescent="0.25">
      <c r="E59" s="5"/>
      <c r="N59" t="str">
        <f>IF(A59&gt;" ",ROW($A58:A58),"")</f>
        <v/>
      </c>
    </row>
    <row r="60" spans="5:14" x14ac:dyDescent="0.25">
      <c r="E60" s="5"/>
      <c r="N60" t="str">
        <f>IF(A60&gt;" ",ROW($A59:A59),"")</f>
        <v/>
      </c>
    </row>
    <row r="61" spans="5:14" x14ac:dyDescent="0.25">
      <c r="E61" s="5"/>
      <c r="N61" t="str">
        <f>IF(A61&gt;" ",ROW($A60:A60),"")</f>
        <v/>
      </c>
    </row>
    <row r="62" spans="5:14" x14ac:dyDescent="0.25">
      <c r="E62" s="5"/>
      <c r="N62" t="str">
        <f>IF(A62&gt;" ",ROW($A61:A61),"")</f>
        <v/>
      </c>
    </row>
    <row r="63" spans="5:14" x14ac:dyDescent="0.25">
      <c r="E63" s="5"/>
      <c r="N63" t="str">
        <f>IF(A63&gt;" ",ROW($A62:A62),"")</f>
        <v/>
      </c>
    </row>
    <row r="64" spans="5:14" x14ac:dyDescent="0.25">
      <c r="E64" s="5"/>
      <c r="N64" t="str">
        <f>IF(A64&gt;" ",ROW($A63:A63),"")</f>
        <v/>
      </c>
    </row>
    <row r="65" spans="5:14" x14ac:dyDescent="0.25">
      <c r="E65" s="5"/>
      <c r="N65" t="str">
        <f>IF(A65&gt;" ",ROW($A64:A64),"")</f>
        <v/>
      </c>
    </row>
    <row r="66" spans="5:14" x14ac:dyDescent="0.25">
      <c r="E66" s="5"/>
      <c r="N66" t="str">
        <f>IF(A66&gt;" ",ROW($A65:A65),"")</f>
        <v/>
      </c>
    </row>
    <row r="67" spans="5:14" x14ac:dyDescent="0.25">
      <c r="E67" s="5"/>
      <c r="N67" t="str">
        <f>IF(A67&gt;" ",ROW($A66:A66),"")</f>
        <v/>
      </c>
    </row>
    <row r="68" spans="5:14" x14ac:dyDescent="0.25">
      <c r="E68" s="5"/>
      <c r="N68" t="str">
        <f>IF(A68&gt;" ",ROW($A67:A67),"")</f>
        <v/>
      </c>
    </row>
    <row r="69" spans="5:14" x14ac:dyDescent="0.25">
      <c r="E69" s="5"/>
      <c r="N69" t="str">
        <f>IF(A69&gt;" ",ROW($A68:A68),"")</f>
        <v/>
      </c>
    </row>
    <row r="70" spans="5:14" x14ac:dyDescent="0.25">
      <c r="E70" s="5"/>
      <c r="N70" t="str">
        <f>IF(A70&gt;" ",ROW($A69:A69),"")</f>
        <v/>
      </c>
    </row>
    <row r="71" spans="5:14" x14ac:dyDescent="0.25">
      <c r="E71" s="5"/>
      <c r="N71" t="str">
        <f>IF(A71&gt;" ",ROW($A70:A70),"")</f>
        <v/>
      </c>
    </row>
    <row r="72" spans="5:14" x14ac:dyDescent="0.25">
      <c r="E72" s="5"/>
      <c r="N72" t="str">
        <f>IF(A72&gt;" ",ROW($A71:A71),"")</f>
        <v/>
      </c>
    </row>
    <row r="73" spans="5:14" x14ac:dyDescent="0.25">
      <c r="E73" s="5"/>
      <c r="N73" t="str">
        <f>IF(A73&gt;" ",ROW($A72:A72),"")</f>
        <v/>
      </c>
    </row>
    <row r="74" spans="5:14" x14ac:dyDescent="0.25">
      <c r="E74" s="5"/>
      <c r="N74" t="str">
        <f>IF(A74&gt;" ",ROW($A73:A73),"")</f>
        <v/>
      </c>
    </row>
    <row r="75" spans="5:14" x14ac:dyDescent="0.25">
      <c r="E75" s="5"/>
      <c r="N75" t="str">
        <f>IF(A75&gt;" ",ROW($A74:A74),"")</f>
        <v/>
      </c>
    </row>
    <row r="76" spans="5:14" x14ac:dyDescent="0.25">
      <c r="E76" s="5"/>
      <c r="N76" t="str">
        <f>IF(A76&gt;" ",ROW($A75:A75),"")</f>
        <v/>
      </c>
    </row>
    <row r="77" spans="5:14" x14ac:dyDescent="0.25">
      <c r="E77" s="5"/>
      <c r="N77" t="str">
        <f>IF(A77&gt;" ",ROW($A76:A76),"")</f>
        <v/>
      </c>
    </row>
    <row r="78" spans="5:14" x14ac:dyDescent="0.25">
      <c r="E78" s="5"/>
      <c r="N78" t="str">
        <f>IF(A78&gt;" ",ROW($A77:A77),"")</f>
        <v/>
      </c>
    </row>
    <row r="79" spans="5:14" x14ac:dyDescent="0.25">
      <c r="E79" s="5"/>
      <c r="N79" t="str">
        <f>IF(A79&gt;" ",ROW($A78:A78),"")</f>
        <v/>
      </c>
    </row>
    <row r="80" spans="5:14" x14ac:dyDescent="0.25">
      <c r="E80" s="5"/>
      <c r="N80" t="str">
        <f>IF(A80&gt;" ",ROW($A79:A79),"")</f>
        <v/>
      </c>
    </row>
    <row r="81" spans="5:14" x14ac:dyDescent="0.25">
      <c r="E81" s="5"/>
      <c r="N81" t="str">
        <f>IF(A81&gt;" ",ROW($A80:A80),"")</f>
        <v/>
      </c>
    </row>
    <row r="82" spans="5:14" x14ac:dyDescent="0.25">
      <c r="E82" s="5"/>
      <c r="N82" t="str">
        <f>IF(A82&gt;" ",ROW($A81:A81),"")</f>
        <v/>
      </c>
    </row>
    <row r="83" spans="5:14" x14ac:dyDescent="0.25">
      <c r="E83" s="5"/>
      <c r="N83" t="str">
        <f>IF(A83&gt;" ",ROW($A82:A82),"")</f>
        <v/>
      </c>
    </row>
    <row r="84" spans="5:14" x14ac:dyDescent="0.25">
      <c r="E84" s="5"/>
      <c r="N84" t="str">
        <f>IF(A84&gt;" ",ROW($A83:A83),"")</f>
        <v/>
      </c>
    </row>
    <row r="85" spans="5:14" x14ac:dyDescent="0.25">
      <c r="E85" s="5"/>
      <c r="N85" t="str">
        <f>IF(A85&gt;" ",ROW($A84:A84),"")</f>
        <v/>
      </c>
    </row>
    <row r="86" spans="5:14" x14ac:dyDescent="0.25">
      <c r="E86" s="5"/>
      <c r="N86" t="str">
        <f>IF(A86&gt;" ",ROW($A85:A85),"")</f>
        <v/>
      </c>
    </row>
    <row r="87" spans="5:14" x14ac:dyDescent="0.25">
      <c r="E87" s="5"/>
      <c r="N87" t="str">
        <f>IF(A87&gt;" ",ROW($A86:A86),"")</f>
        <v/>
      </c>
    </row>
    <row r="88" spans="5:14" x14ac:dyDescent="0.25">
      <c r="E88" s="5"/>
      <c r="N88" t="str">
        <f>IF(A88&gt;" ",ROW($A87:A87),"")</f>
        <v/>
      </c>
    </row>
    <row r="89" spans="5:14" x14ac:dyDescent="0.25">
      <c r="E89" s="5"/>
      <c r="N89" t="str">
        <f>IF(A89&gt;" ",ROW($A88:A88),"")</f>
        <v/>
      </c>
    </row>
    <row r="90" spans="5:14" x14ac:dyDescent="0.25">
      <c r="E90" s="5"/>
      <c r="N90" t="str">
        <f>IF(A90&gt;" ",ROW($A89:A89),"")</f>
        <v/>
      </c>
    </row>
    <row r="91" spans="5:14" x14ac:dyDescent="0.25">
      <c r="E91" s="5"/>
      <c r="N91" t="str">
        <f>IF(A91&gt;" ",ROW($A90:A90),"")</f>
        <v/>
      </c>
    </row>
    <row r="92" spans="5:14" x14ac:dyDescent="0.25">
      <c r="E92" s="5"/>
      <c r="N92" t="str">
        <f>IF(A92&gt;" ",ROW($A91:A91),"")</f>
        <v/>
      </c>
    </row>
    <row r="93" spans="5:14" x14ac:dyDescent="0.25">
      <c r="E93" s="5"/>
      <c r="N93" t="str">
        <f>IF(A93&gt;" ",ROW($A92:A92),"")</f>
        <v/>
      </c>
    </row>
    <row r="94" spans="5:14" x14ac:dyDescent="0.25">
      <c r="E94" s="5"/>
      <c r="N94" t="str">
        <f>IF(A94&gt;" ",ROW($A93:A93),"")</f>
        <v/>
      </c>
    </row>
    <row r="95" spans="5:14" x14ac:dyDescent="0.25">
      <c r="E95" s="5"/>
      <c r="N95" t="str">
        <f>IF(A95&gt;" ",ROW($A94:A94),"")</f>
        <v/>
      </c>
    </row>
    <row r="96" spans="5:14" x14ac:dyDescent="0.25">
      <c r="E96" s="5"/>
      <c r="N96" t="str">
        <f>IF(A96&gt;" ",ROW($A95:A95),"")</f>
        <v/>
      </c>
    </row>
    <row r="97" spans="5:14" x14ac:dyDescent="0.25">
      <c r="E97" s="5"/>
      <c r="N97" t="str">
        <f>IF(A97&gt;" ",ROW($A96:A96),"")</f>
        <v/>
      </c>
    </row>
    <row r="98" spans="5:14" x14ac:dyDescent="0.25">
      <c r="E98" s="5"/>
      <c r="N98" t="str">
        <f>IF(A98&gt;" ",ROW($A97:A97),"")</f>
        <v/>
      </c>
    </row>
    <row r="99" spans="5:14" x14ac:dyDescent="0.25">
      <c r="E99" s="5"/>
      <c r="N99" t="str">
        <f>IF(A99&gt;" ",ROW($A98:A98),"")</f>
        <v/>
      </c>
    </row>
    <row r="100" spans="5:14" x14ac:dyDescent="0.25">
      <c r="E100" s="5"/>
      <c r="N100" t="str">
        <f>IF(A100&gt;" ",ROW($A99:A99),"")</f>
        <v/>
      </c>
    </row>
    <row r="101" spans="5:14" x14ac:dyDescent="0.25">
      <c r="E101" s="5"/>
      <c r="N101" t="str">
        <f>IF(A101&gt;" ",ROW($A100:A100),"")</f>
        <v/>
      </c>
    </row>
    <row r="102" spans="5:14" x14ac:dyDescent="0.25">
      <c r="E102" s="5"/>
      <c r="N102" t="str">
        <f>IF(A102&gt;" ",ROW($A101:A101),"")</f>
        <v/>
      </c>
    </row>
    <row r="103" spans="5:14" x14ac:dyDescent="0.25">
      <c r="E103" s="5"/>
      <c r="N103" t="str">
        <f>IF(A103&gt;" ",ROW($A102:A102),"")</f>
        <v/>
      </c>
    </row>
    <row r="104" spans="5:14" x14ac:dyDescent="0.25">
      <c r="E104" s="5"/>
      <c r="N104" t="str">
        <f>IF(A104&gt;" ",ROW($A103:A103),"")</f>
        <v/>
      </c>
    </row>
    <row r="105" spans="5:14" x14ac:dyDescent="0.25">
      <c r="E105" s="5"/>
      <c r="N105" t="str">
        <f>IF(A105&gt;" ",ROW($A104:A104),"")</f>
        <v/>
      </c>
    </row>
    <row r="106" spans="5:14" x14ac:dyDescent="0.25">
      <c r="E106" s="5"/>
      <c r="N106" t="str">
        <f>IF(A106&gt;" ",ROW($A105:A105),"")</f>
        <v/>
      </c>
    </row>
    <row r="107" spans="5:14" x14ac:dyDescent="0.25">
      <c r="E107" s="5"/>
      <c r="N107" t="str">
        <f>IF(A107&gt;" ",ROW($A106:A106),"")</f>
        <v/>
      </c>
    </row>
    <row r="108" spans="5:14" x14ac:dyDescent="0.25">
      <c r="E108" s="5"/>
      <c r="N108" t="str">
        <f>IF(A108&gt;" ",ROW($A107:A107),"")</f>
        <v/>
      </c>
    </row>
    <row r="109" spans="5:14" x14ac:dyDescent="0.25">
      <c r="E109" s="5"/>
      <c r="N109" t="str">
        <f>IF(A109&gt;" ",ROW($A108:A108),"")</f>
        <v/>
      </c>
    </row>
    <row r="110" spans="5:14" x14ac:dyDescent="0.25">
      <c r="E110" s="5"/>
      <c r="N110" t="str">
        <f>IF(A110&gt;" ",ROW($A109:A109),"")</f>
        <v/>
      </c>
    </row>
    <row r="111" spans="5:14" x14ac:dyDescent="0.25">
      <c r="E111" s="5"/>
      <c r="N111" t="str">
        <f>IF(A111&gt;" ",ROW($A110:A110),"")</f>
        <v/>
      </c>
    </row>
    <row r="112" spans="5:14" x14ac:dyDescent="0.25">
      <c r="E112" s="5"/>
      <c r="N112" t="str">
        <f>IF(A112&gt;" ",ROW($A111:A111),"")</f>
        <v/>
      </c>
    </row>
    <row r="113" spans="5:14" x14ac:dyDescent="0.25">
      <c r="E113" s="5"/>
      <c r="N113" t="str">
        <f>IF(A113&gt;" ",ROW($A112:A112),"")</f>
        <v/>
      </c>
    </row>
    <row r="114" spans="5:14" x14ac:dyDescent="0.25">
      <c r="E114" s="5"/>
      <c r="N114" t="str">
        <f>IF(A114&gt;" ",ROW($A113:A113),"")</f>
        <v/>
      </c>
    </row>
    <row r="115" spans="5:14" x14ac:dyDescent="0.25">
      <c r="E115" s="5"/>
      <c r="N115" t="str">
        <f>IF(A115&gt;" ",ROW($A114:A114),"")</f>
        <v/>
      </c>
    </row>
    <row r="116" spans="5:14" x14ac:dyDescent="0.25">
      <c r="E116" s="5"/>
      <c r="N116" t="str">
        <f>IF(A116&gt;" ",ROW($A115:A115),"")</f>
        <v/>
      </c>
    </row>
    <row r="117" spans="5:14" x14ac:dyDescent="0.25">
      <c r="E117" s="5"/>
      <c r="N117" t="str">
        <f>IF(A117&gt;" ",ROW($A116:A116),"")</f>
        <v/>
      </c>
    </row>
    <row r="118" spans="5:14" x14ac:dyDescent="0.25">
      <c r="E118" s="5"/>
      <c r="N118" t="str">
        <f>IF(A118&gt;" ",ROW($A117:A117),"")</f>
        <v/>
      </c>
    </row>
    <row r="119" spans="5:14" x14ac:dyDescent="0.25">
      <c r="E119" s="5"/>
      <c r="N119" t="str">
        <f>IF(A119&gt;" ",ROW($A118:A118),"")</f>
        <v/>
      </c>
    </row>
    <row r="120" spans="5:14" x14ac:dyDescent="0.25">
      <c r="E120" s="5"/>
      <c r="N120" t="str">
        <f>IF(A120&gt;" ",ROW($A119:A119),"")</f>
        <v/>
      </c>
    </row>
    <row r="121" spans="5:14" x14ac:dyDescent="0.25">
      <c r="E121" s="5"/>
      <c r="N121" t="str">
        <f>IF(A121&gt;" ",ROW($A120:A120),"")</f>
        <v/>
      </c>
    </row>
    <row r="122" spans="5:14" x14ac:dyDescent="0.25">
      <c r="E122" s="5"/>
      <c r="N122" t="str">
        <f>IF(A122&gt;" ",ROW($A121:A121),"")</f>
        <v/>
      </c>
    </row>
    <row r="123" spans="5:14" x14ac:dyDescent="0.25">
      <c r="E123" s="5"/>
      <c r="N123" t="str">
        <f>IF(A123&gt;" ",ROW($A122:A122),"")</f>
        <v/>
      </c>
    </row>
    <row r="124" spans="5:14" x14ac:dyDescent="0.25">
      <c r="E124" s="5"/>
      <c r="N124" t="str">
        <f>IF(A124&gt;" ",ROW($A123:A123),"")</f>
        <v/>
      </c>
    </row>
    <row r="125" spans="5:14" x14ac:dyDescent="0.25">
      <c r="E125" s="5"/>
      <c r="N125" t="str">
        <f>IF(A125&gt;" ",ROW($A124:A124),"")</f>
        <v/>
      </c>
    </row>
    <row r="126" spans="5:14" x14ac:dyDescent="0.25">
      <c r="E126" s="5"/>
      <c r="N126" t="str">
        <f>IF(A126&gt;" ",ROW($A125:A125),"")</f>
        <v/>
      </c>
    </row>
    <row r="127" spans="5:14" x14ac:dyDescent="0.25">
      <c r="E127" s="5"/>
      <c r="N127" t="str">
        <f>IF(A127&gt;" ",ROW($A126:A126),"")</f>
        <v/>
      </c>
    </row>
    <row r="128" spans="5:14" x14ac:dyDescent="0.25">
      <c r="E128" s="5"/>
      <c r="N128" t="str">
        <f>IF(A128&gt;" ",ROW($A127:A127),"")</f>
        <v/>
      </c>
    </row>
    <row r="129" spans="5:14" x14ac:dyDescent="0.25">
      <c r="E129" s="5"/>
      <c r="N129" t="str">
        <f>IF(A129&gt;" ",ROW($A128:A128),"")</f>
        <v/>
      </c>
    </row>
    <row r="130" spans="5:14" x14ac:dyDescent="0.25">
      <c r="E130" s="5"/>
      <c r="N130" t="str">
        <f>IF(A130&gt;" ",ROW($A129:A129),"")</f>
        <v/>
      </c>
    </row>
    <row r="131" spans="5:14" x14ac:dyDescent="0.25">
      <c r="E131" s="5"/>
      <c r="N131" t="str">
        <f>IF(A131&gt;" ",ROW($A130:A130),"")</f>
        <v/>
      </c>
    </row>
    <row r="132" spans="5:14" x14ac:dyDescent="0.25">
      <c r="E132" s="5"/>
      <c r="N132" t="str">
        <f>IF(A132&gt;" ",ROW($A131:A131),"")</f>
        <v/>
      </c>
    </row>
    <row r="133" spans="5:14" x14ac:dyDescent="0.25">
      <c r="E133" s="5"/>
      <c r="N133" t="str">
        <f>IF(A133&gt;" ",ROW($A132:A132),"")</f>
        <v/>
      </c>
    </row>
    <row r="134" spans="5:14" x14ac:dyDescent="0.25">
      <c r="E134" s="5"/>
      <c r="N134" t="str">
        <f>IF(A134&gt;" ",ROW($A133:A133),"")</f>
        <v/>
      </c>
    </row>
    <row r="135" spans="5:14" x14ac:dyDescent="0.25">
      <c r="E135" s="5"/>
      <c r="N135" t="str">
        <f>IF(A135&gt;" ",ROW($A134:A134),"")</f>
        <v/>
      </c>
    </row>
    <row r="136" spans="5:14" x14ac:dyDescent="0.25">
      <c r="E136" s="5"/>
      <c r="N136" t="str">
        <f>IF(A136&gt;" ",ROW($A135:A135),"")</f>
        <v/>
      </c>
    </row>
    <row r="137" spans="5:14" x14ac:dyDescent="0.25">
      <c r="E137" s="5"/>
      <c r="N137" t="str">
        <f>IF(A137&gt;" ",ROW($A136:A136),"")</f>
        <v/>
      </c>
    </row>
    <row r="138" spans="5:14" x14ac:dyDescent="0.25">
      <c r="E138" s="5"/>
      <c r="N138" t="str">
        <f>IF(A138&gt;" ",ROW($A137:A137),"")</f>
        <v/>
      </c>
    </row>
    <row r="139" spans="5:14" x14ac:dyDescent="0.25">
      <c r="E139" s="5"/>
      <c r="N139" t="str">
        <f>IF(A139&gt;" ",ROW($A138:A138),"")</f>
        <v/>
      </c>
    </row>
    <row r="140" spans="5:14" x14ac:dyDescent="0.25">
      <c r="E140" s="5"/>
      <c r="N140" t="str">
        <f>IF(A140&gt;" ",ROW($A139:A139),"")</f>
        <v/>
      </c>
    </row>
    <row r="141" spans="5:14" x14ac:dyDescent="0.25">
      <c r="E141" s="5"/>
      <c r="N141" t="str">
        <f>IF(A141&gt;" ",ROW($A140:A140),"")</f>
        <v/>
      </c>
    </row>
    <row r="142" spans="5:14" x14ac:dyDescent="0.25">
      <c r="E142" s="5"/>
      <c r="N142" t="str">
        <f>IF(A142&gt;" ",ROW($A141:A141),"")</f>
        <v/>
      </c>
    </row>
    <row r="143" spans="5:14" x14ac:dyDescent="0.25">
      <c r="E143" s="5"/>
      <c r="N143" t="str">
        <f>IF(A143&gt;" ",ROW($A142:A142),"")</f>
        <v/>
      </c>
    </row>
    <row r="144" spans="5:14" x14ac:dyDescent="0.25">
      <c r="E144" s="5"/>
      <c r="N144" t="str">
        <f>IF(A144&gt;" ",ROW($A143:A143),"")</f>
        <v/>
      </c>
    </row>
    <row r="145" spans="5:14" x14ac:dyDescent="0.25">
      <c r="E145" s="5"/>
      <c r="N145" t="str">
        <f>IF(A145&gt;" ",ROW($A144:A144),"")</f>
        <v/>
      </c>
    </row>
    <row r="146" spans="5:14" x14ac:dyDescent="0.25">
      <c r="E146" s="5"/>
      <c r="N146" t="str">
        <f>IF(A146&gt;" ",ROW($A145:A145),"")</f>
        <v/>
      </c>
    </row>
    <row r="147" spans="5:14" x14ac:dyDescent="0.25">
      <c r="E147" s="5"/>
      <c r="N147" t="str">
        <f>IF(A147&gt;" ",ROW($A146:A146),"")</f>
        <v/>
      </c>
    </row>
    <row r="148" spans="5:14" x14ac:dyDescent="0.25">
      <c r="E148" s="5"/>
      <c r="N148" t="str">
        <f>IF(A148&gt;" ",ROW($A147:A147),"")</f>
        <v/>
      </c>
    </row>
    <row r="149" spans="5:14" x14ac:dyDescent="0.25">
      <c r="E149" s="5"/>
      <c r="N149" t="str">
        <f>IF(A149&gt;" ",ROW($A148:A148),"")</f>
        <v/>
      </c>
    </row>
    <row r="150" spans="5:14" x14ac:dyDescent="0.25">
      <c r="E150" s="5"/>
      <c r="N150" t="str">
        <f>IF(A150&gt;" ",ROW($A149:A149),"")</f>
        <v/>
      </c>
    </row>
    <row r="151" spans="5:14" x14ac:dyDescent="0.25">
      <c r="E151" s="5"/>
      <c r="N151" t="str">
        <f>IF(A151&gt;" ",ROW($A150:A150),"")</f>
        <v/>
      </c>
    </row>
    <row r="152" spans="5:14" x14ac:dyDescent="0.25">
      <c r="E152" s="5"/>
      <c r="N152" t="str">
        <f>IF(A152&gt;" ",ROW($A151:A151),"")</f>
        <v/>
      </c>
    </row>
    <row r="153" spans="5:14" x14ac:dyDescent="0.25">
      <c r="E153" s="5"/>
      <c r="N153" t="str">
        <f>IF(A153&gt;" ",ROW($A152:A152),"")</f>
        <v/>
      </c>
    </row>
    <row r="154" spans="5:14" x14ac:dyDescent="0.25">
      <c r="E154" s="5"/>
      <c r="N154" t="str">
        <f>IF(A154&gt;" ",ROW($A153:A153),"")</f>
        <v/>
      </c>
    </row>
    <row r="155" spans="5:14" x14ac:dyDescent="0.25">
      <c r="E155" s="5"/>
      <c r="N155" t="str">
        <f>IF(A155&gt;" ",ROW($A154:A154),"")</f>
        <v/>
      </c>
    </row>
    <row r="156" spans="5:14" x14ac:dyDescent="0.25">
      <c r="E156" s="5"/>
      <c r="N156" t="str">
        <f>IF(A156&gt;" ",ROW($A155:A155),"")</f>
        <v/>
      </c>
    </row>
    <row r="157" spans="5:14" x14ac:dyDescent="0.25">
      <c r="E157" s="5"/>
      <c r="N157" t="str">
        <f>IF(A157&gt;" ",ROW($A156:A156),"")</f>
        <v/>
      </c>
    </row>
    <row r="158" spans="5:14" x14ac:dyDescent="0.25">
      <c r="E158" s="5"/>
      <c r="N158" t="str">
        <f>IF(A158&gt;" ",ROW($A157:A157),"")</f>
        <v/>
      </c>
    </row>
    <row r="159" spans="5:14" x14ac:dyDescent="0.25">
      <c r="E159" s="5"/>
      <c r="N159" t="str">
        <f>IF(A159&gt;" ",ROW($A158:A158),"")</f>
        <v/>
      </c>
    </row>
    <row r="160" spans="5:14" x14ac:dyDescent="0.25">
      <c r="E160" s="5"/>
      <c r="N160" t="str">
        <f>IF(A160&gt;" ",ROW($A159:A159),"")</f>
        <v/>
      </c>
    </row>
    <row r="161" spans="5:14" x14ac:dyDescent="0.25">
      <c r="E161" s="5"/>
      <c r="N161" t="str">
        <f>IF(A161&gt;" ",ROW($A160:A160),"")</f>
        <v/>
      </c>
    </row>
    <row r="162" spans="5:14" x14ac:dyDescent="0.25">
      <c r="E162" s="5"/>
      <c r="N162" t="str">
        <f>IF(A162&gt;" ",ROW($A161:A161),"")</f>
        <v/>
      </c>
    </row>
    <row r="163" spans="5:14" x14ac:dyDescent="0.25">
      <c r="E163" s="5"/>
      <c r="N163" t="str">
        <f>IF(A163&gt;" ",ROW($A162:A162),"")</f>
        <v/>
      </c>
    </row>
    <row r="164" spans="5:14" x14ac:dyDescent="0.25">
      <c r="E164" s="5"/>
      <c r="N164" t="str">
        <f>IF(A164&gt;" ",ROW($A163:A163),"")</f>
        <v/>
      </c>
    </row>
    <row r="165" spans="5:14" x14ac:dyDescent="0.25">
      <c r="E165" s="5"/>
      <c r="N165" t="str">
        <f>IF(A165&gt;" ",ROW($A164:A164),"")</f>
        <v/>
      </c>
    </row>
    <row r="166" spans="5:14" x14ac:dyDescent="0.25">
      <c r="E166" s="5"/>
      <c r="N166" t="str">
        <f>IF(A166&gt;" ",ROW($A165:A165),"")</f>
        <v/>
      </c>
    </row>
    <row r="167" spans="5:14" x14ac:dyDescent="0.25">
      <c r="E167" s="5"/>
      <c r="N167" t="str">
        <f>IF(A167&gt;" ",ROW($A166:A166),"")</f>
        <v/>
      </c>
    </row>
    <row r="168" spans="5:14" x14ac:dyDescent="0.25">
      <c r="E168" s="5"/>
      <c r="N168" t="str">
        <f>IF(A168&gt;" ",ROW($A167:A167),"")</f>
        <v/>
      </c>
    </row>
    <row r="169" spans="5:14" x14ac:dyDescent="0.25">
      <c r="E169" s="5"/>
      <c r="N169" t="str">
        <f>IF(A169&gt;" ",ROW($A168:A168),"")</f>
        <v/>
      </c>
    </row>
    <row r="170" spans="5:14" x14ac:dyDescent="0.25">
      <c r="E170" s="5"/>
      <c r="N170" t="str">
        <f>IF(A170&gt;" ",ROW($A169:A169),"")</f>
        <v/>
      </c>
    </row>
    <row r="171" spans="5:14" x14ac:dyDescent="0.25">
      <c r="E171" s="5"/>
      <c r="N171" t="str">
        <f>IF(A171&gt;" ",ROW($A170:A170),"")</f>
        <v/>
      </c>
    </row>
    <row r="172" spans="5:14" x14ac:dyDescent="0.25">
      <c r="E172" s="5"/>
      <c r="N172" t="str">
        <f>IF(A172&gt;" ",ROW($A171:A171),"")</f>
        <v/>
      </c>
    </row>
    <row r="173" spans="5:14" x14ac:dyDescent="0.25">
      <c r="E173" s="5"/>
      <c r="N173" t="str">
        <f>IF(A173&gt;" ",ROW($A172:A172),"")</f>
        <v/>
      </c>
    </row>
    <row r="174" spans="5:14" x14ac:dyDescent="0.25">
      <c r="E174" s="5"/>
      <c r="N174" t="str">
        <f>IF(A174&gt;" ",ROW($A173:A173),"")</f>
        <v/>
      </c>
    </row>
    <row r="175" spans="5:14" x14ac:dyDescent="0.25">
      <c r="E175" s="5"/>
      <c r="N175" t="str">
        <f>IF(A175&gt;" ",ROW($A174:A174),"")</f>
        <v/>
      </c>
    </row>
    <row r="176" spans="5:14" x14ac:dyDescent="0.25">
      <c r="E176" s="5"/>
      <c r="N176" t="str">
        <f>IF(A176&gt;" ",ROW($A175:A175),"")</f>
        <v/>
      </c>
    </row>
    <row r="177" spans="5:14" x14ac:dyDescent="0.25">
      <c r="E177" s="5"/>
      <c r="N177" t="str">
        <f>IF(A177&gt;" ",ROW($A176:A176),"")</f>
        <v/>
      </c>
    </row>
    <row r="178" spans="5:14" x14ac:dyDescent="0.25">
      <c r="E178" s="5"/>
      <c r="N178" t="str">
        <f>IF(A178&gt;" ",ROW($A177:A177),"")</f>
        <v/>
      </c>
    </row>
    <row r="179" spans="5:14" x14ac:dyDescent="0.25">
      <c r="E179" s="5"/>
      <c r="N179" t="str">
        <f>IF(A179&gt;" ",ROW($A178:A178),"")</f>
        <v/>
      </c>
    </row>
    <row r="180" spans="5:14" x14ac:dyDescent="0.25">
      <c r="E180" s="5"/>
      <c r="N180" t="str">
        <f>IF(A180&gt;" ",ROW($A179:A179),"")</f>
        <v/>
      </c>
    </row>
    <row r="181" spans="5:14" x14ac:dyDescent="0.25">
      <c r="E181" s="5"/>
      <c r="N181" t="str">
        <f>IF(A181&gt;" ",ROW($A180:A180),"")</f>
        <v/>
      </c>
    </row>
    <row r="182" spans="5:14" x14ac:dyDescent="0.25">
      <c r="E182" s="5"/>
      <c r="N182" t="str">
        <f>IF(A182&gt;" ",ROW($A181:A181),"")</f>
        <v/>
      </c>
    </row>
    <row r="183" spans="5:14" x14ac:dyDescent="0.25">
      <c r="E183" s="5"/>
      <c r="N183" t="str">
        <f>IF(A183&gt;" ",ROW($A182:A182),"")</f>
        <v/>
      </c>
    </row>
    <row r="184" spans="5:14" x14ac:dyDescent="0.25">
      <c r="E184" s="5"/>
      <c r="N184" t="str">
        <f>IF(A184&gt;" ",ROW($A183:A183),"")</f>
        <v/>
      </c>
    </row>
    <row r="185" spans="5:14" x14ac:dyDescent="0.25">
      <c r="E185" s="5"/>
      <c r="N185" t="str">
        <f>IF(A185&gt;" ",ROW($A184:A184),"")</f>
        <v/>
      </c>
    </row>
    <row r="186" spans="5:14" x14ac:dyDescent="0.25">
      <c r="N186" t="str">
        <f>IF(A186&gt;" ",ROW($A185:A185),"")</f>
        <v/>
      </c>
    </row>
    <row r="187" spans="5:14" x14ac:dyDescent="0.25">
      <c r="N187" t="str">
        <f>IF(A187&gt;" ",ROW($A186:A186),"")</f>
        <v/>
      </c>
    </row>
    <row r="188" spans="5:14" x14ac:dyDescent="0.25">
      <c r="N188" t="str">
        <f>IF(A188&gt;" ",ROW($A187:A187),"")</f>
        <v/>
      </c>
    </row>
    <row r="189" spans="5:14" x14ac:dyDescent="0.25">
      <c r="N189" t="str">
        <f>IF(A189&gt;" ",ROW($A188:A188),"")</f>
        <v/>
      </c>
    </row>
    <row r="190" spans="5:14" x14ac:dyDescent="0.25">
      <c r="N190" t="str">
        <f>IF(A190&gt;" ",ROW($A189:A189),"")</f>
        <v/>
      </c>
    </row>
    <row r="191" spans="5:14" x14ac:dyDescent="0.25">
      <c r="N191" t="str">
        <f>IF(A191&gt;" ",ROW($A190:A190),"")</f>
        <v/>
      </c>
    </row>
    <row r="192" spans="5:14" x14ac:dyDescent="0.25">
      <c r="N192" t="str">
        <f>IF(A192&gt;" ",ROW($A191:A191),"")</f>
        <v/>
      </c>
    </row>
    <row r="193" spans="14:14" x14ac:dyDescent="0.25">
      <c r="N193" t="str">
        <f>IF(A193&gt;" ",ROW($A192:A192),"")</f>
        <v/>
      </c>
    </row>
    <row r="194" spans="14:14" x14ac:dyDescent="0.25">
      <c r="N194" t="str">
        <f>IF(A194&gt;" ",ROW($A193:A193),"")</f>
        <v/>
      </c>
    </row>
    <row r="195" spans="14:14" x14ac:dyDescent="0.25">
      <c r="N195" t="str">
        <f>IF(A195&gt;" ",ROW($A194:A194),"")</f>
        <v/>
      </c>
    </row>
    <row r="196" spans="14:14" x14ac:dyDescent="0.25">
      <c r="N196" t="str">
        <f>IF(A196&gt;" ",ROW($A195:A195),"")</f>
        <v/>
      </c>
    </row>
    <row r="197" spans="14:14" x14ac:dyDescent="0.25">
      <c r="N197" t="str">
        <f>IF(A197&gt;" ",ROW($A196:A196),"")</f>
        <v/>
      </c>
    </row>
    <row r="198" spans="14:14" x14ac:dyDescent="0.25">
      <c r="N198" t="str">
        <f>IF(A198&gt;" ",ROW($A197:A197),"")</f>
        <v/>
      </c>
    </row>
    <row r="199" spans="14:14" x14ac:dyDescent="0.25">
      <c r="N199" t="str">
        <f>IF(A199&gt;" ",ROW($A198:A198),"")</f>
        <v/>
      </c>
    </row>
    <row r="200" spans="14:14" x14ac:dyDescent="0.25">
      <c r="N200" t="str">
        <f>IF(A200&gt;" ",ROW($A199:A199),"")</f>
        <v/>
      </c>
    </row>
    <row r="201" spans="14:14" x14ac:dyDescent="0.25">
      <c r="N201" t="str">
        <f>IF(A201&gt;" ",ROW($A200:A200),"")</f>
        <v/>
      </c>
    </row>
    <row r="202" spans="14:14" x14ac:dyDescent="0.25">
      <c r="N202" t="str">
        <f>IF(A202&gt;" ",ROW($A201:A201),"")</f>
        <v/>
      </c>
    </row>
    <row r="203" spans="14:14" x14ac:dyDescent="0.25">
      <c r="N203" t="str">
        <f>IF(A203&gt;" ",ROW($A202:A202),"")</f>
        <v/>
      </c>
    </row>
    <row r="204" spans="14:14" x14ac:dyDescent="0.25">
      <c r="N204" t="str">
        <f>IF(A204&gt;" ",ROW($A203:A203),"")</f>
        <v/>
      </c>
    </row>
    <row r="205" spans="14:14" x14ac:dyDescent="0.25">
      <c r="N205" t="str">
        <f>IF(A205&gt;" ",ROW($A204:A204),"")</f>
        <v/>
      </c>
    </row>
    <row r="206" spans="14:14" x14ac:dyDescent="0.25">
      <c r="N206" t="str">
        <f>IF(A206&gt;" ",ROW($A205:A205),"")</f>
        <v/>
      </c>
    </row>
    <row r="207" spans="14:14" x14ac:dyDescent="0.25">
      <c r="N207" t="str">
        <f>IF(A207&gt;" ",ROW($A206:A206),"")</f>
        <v/>
      </c>
    </row>
    <row r="208" spans="14:14" x14ac:dyDescent="0.25">
      <c r="N208" t="str">
        <f>IF(A208&gt;" ",ROW($A207:A207),"")</f>
        <v/>
      </c>
    </row>
    <row r="209" spans="14:14" x14ac:dyDescent="0.25">
      <c r="N209" t="str">
        <f>IF(A209&gt;" ",ROW($A208:A208),"")</f>
        <v/>
      </c>
    </row>
    <row r="210" spans="14:14" x14ac:dyDescent="0.25">
      <c r="N210" t="str">
        <f>IF(A210&gt;" ",ROW($A209:A209),"")</f>
        <v/>
      </c>
    </row>
    <row r="211" spans="14:14" x14ac:dyDescent="0.25">
      <c r="N211" t="str">
        <f>IF(A211&gt;" ",ROW($A210:A210),"")</f>
        <v/>
      </c>
    </row>
    <row r="212" spans="14:14" x14ac:dyDescent="0.25">
      <c r="N212" t="str">
        <f>IF(A212&gt;" ",ROW($A211:A211),"")</f>
        <v/>
      </c>
    </row>
    <row r="213" spans="14:14" x14ac:dyDescent="0.25">
      <c r="N213" t="str">
        <f>IF(A213&gt;" ",ROW($A212:A212),"")</f>
        <v/>
      </c>
    </row>
    <row r="214" spans="14:14" x14ac:dyDescent="0.25">
      <c r="N214" t="str">
        <f>IF(A214&gt;" ",ROW($A213:A213),"")</f>
        <v/>
      </c>
    </row>
    <row r="215" spans="14:14" x14ac:dyDescent="0.25">
      <c r="N215" t="str">
        <f>IF(A215&gt;" ",ROW($A214:A214),"")</f>
        <v/>
      </c>
    </row>
    <row r="216" spans="14:14" x14ac:dyDescent="0.25">
      <c r="N216" t="str">
        <f>IF(A216&gt;" ",ROW($A215:A215),"")</f>
        <v/>
      </c>
    </row>
    <row r="217" spans="14:14" x14ac:dyDescent="0.25">
      <c r="N217" t="str">
        <f>IF(A217&gt;" ",ROW($A216:A216),"")</f>
        <v/>
      </c>
    </row>
    <row r="218" spans="14:14" x14ac:dyDescent="0.25">
      <c r="N218" t="str">
        <f>IF(A218&gt;" ",ROW($A217:A217),"")</f>
        <v/>
      </c>
    </row>
    <row r="219" spans="14:14" x14ac:dyDescent="0.25">
      <c r="N219" t="str">
        <f>IF(A219&gt;" ",ROW($A218:A218),"")</f>
        <v/>
      </c>
    </row>
    <row r="220" spans="14:14" x14ac:dyDescent="0.25">
      <c r="N220" t="str">
        <f>IF(A220&gt;" ",ROW($A219:A219),"")</f>
        <v/>
      </c>
    </row>
    <row r="221" spans="14:14" x14ac:dyDescent="0.25">
      <c r="N221" t="str">
        <f>IF(A221&gt;" ",ROW($A220:A220),"")</f>
        <v/>
      </c>
    </row>
    <row r="222" spans="14:14" x14ac:dyDescent="0.25">
      <c r="N222" t="str">
        <f>IF(A222&gt;" ",ROW($A221:A221),"")</f>
        <v/>
      </c>
    </row>
    <row r="223" spans="14:14" x14ac:dyDescent="0.25">
      <c r="N223" t="str">
        <f>IF(A223&gt;" ",ROW($A222:A222),"")</f>
        <v/>
      </c>
    </row>
    <row r="224" spans="14:14" x14ac:dyDescent="0.25">
      <c r="N224" t="str">
        <f>IF(A224&gt;" ",ROW($A223:A223),"")</f>
        <v/>
      </c>
    </row>
    <row r="225" spans="14:14" x14ac:dyDescent="0.25">
      <c r="N225" t="str">
        <f>IF(A225&gt;" ",ROW($A224:A224),"")</f>
        <v/>
      </c>
    </row>
    <row r="226" spans="14:14" x14ac:dyDescent="0.25">
      <c r="N226" t="str">
        <f>IF(A226&gt;" ",ROW($A225:A225),"")</f>
        <v/>
      </c>
    </row>
    <row r="227" spans="14:14" x14ac:dyDescent="0.25">
      <c r="N227" t="str">
        <f>IF(A227&gt;" ",ROW($A226:A226),"")</f>
        <v/>
      </c>
    </row>
    <row r="228" spans="14:14" x14ac:dyDescent="0.25">
      <c r="N228" t="str">
        <f>IF(A228&gt;" ",ROW($A227:A227),"")</f>
        <v/>
      </c>
    </row>
    <row r="229" spans="14:14" x14ac:dyDescent="0.25">
      <c r="N229" t="str">
        <f>IF(A229&gt;" ",ROW($A228:A228),"")</f>
        <v/>
      </c>
    </row>
    <row r="230" spans="14:14" x14ac:dyDescent="0.25">
      <c r="N230" t="str">
        <f>IF(A230&gt;" ",ROW($A229:A229),"")</f>
        <v/>
      </c>
    </row>
    <row r="231" spans="14:14" x14ac:dyDescent="0.25">
      <c r="N231" t="str">
        <f>IF(A231&gt;" ",ROW($A230:A230),"")</f>
        <v/>
      </c>
    </row>
    <row r="232" spans="14:14" x14ac:dyDescent="0.25">
      <c r="N232" t="str">
        <f>IF(A232&gt;" ",ROW($A231:A231),"")</f>
        <v/>
      </c>
    </row>
    <row r="233" spans="14:14" x14ac:dyDescent="0.25">
      <c r="N233" t="str">
        <f>IF(A233&gt;" ",ROW($A232:A232),"")</f>
        <v/>
      </c>
    </row>
    <row r="234" spans="14:14" x14ac:dyDescent="0.25">
      <c r="N234" t="str">
        <f>IF(A234&gt;" ",ROW($A233:A233),"")</f>
        <v/>
      </c>
    </row>
    <row r="235" spans="14:14" x14ac:dyDescent="0.25">
      <c r="N235" t="str">
        <f>IF(A235&gt;" ",ROW($A234:A234),"")</f>
        <v/>
      </c>
    </row>
    <row r="236" spans="14:14" x14ac:dyDescent="0.25">
      <c r="N236" t="str">
        <f>IF(A236&gt;" ",ROW($A235:A235),"")</f>
        <v/>
      </c>
    </row>
    <row r="237" spans="14:14" x14ac:dyDescent="0.25">
      <c r="N237" t="str">
        <f>IF(A237&gt;" ",ROW($A236:A236),"")</f>
        <v/>
      </c>
    </row>
    <row r="238" spans="14:14" x14ac:dyDescent="0.25">
      <c r="N238" t="str">
        <f>IF(A238&gt;" ",ROW($A237:A237),"")</f>
        <v/>
      </c>
    </row>
    <row r="239" spans="14:14" x14ac:dyDescent="0.25">
      <c r="N239" t="str">
        <f>IF(A239&gt;" ",ROW($A238:A238),"")</f>
        <v/>
      </c>
    </row>
    <row r="240" spans="14:14" x14ac:dyDescent="0.25">
      <c r="N240" t="str">
        <f>IF(A240&gt;" ",ROW($A239:A239),"")</f>
        <v/>
      </c>
    </row>
    <row r="241" spans="14:14" x14ac:dyDescent="0.25">
      <c r="N241" t="str">
        <f>IF(A241&gt;" ",ROW($A240:A240),"")</f>
        <v/>
      </c>
    </row>
    <row r="242" spans="14:14" x14ac:dyDescent="0.25">
      <c r="N242" t="str">
        <f>IF(A242&gt;" ",ROW($A241:A241),"")</f>
        <v/>
      </c>
    </row>
    <row r="243" spans="14:14" x14ac:dyDescent="0.25">
      <c r="N243" t="str">
        <f>IF(A243&gt;" ",ROW($A242:A242),"")</f>
        <v/>
      </c>
    </row>
    <row r="244" spans="14:14" x14ac:dyDescent="0.25">
      <c r="N244" t="str">
        <f>IF(A244&gt;" ",ROW($A243:A243),"")</f>
        <v/>
      </c>
    </row>
    <row r="245" spans="14:14" x14ac:dyDescent="0.25">
      <c r="N245" t="str">
        <f>IF(A245&gt;" ",ROW($A244:A244),"")</f>
        <v/>
      </c>
    </row>
    <row r="246" spans="14:14" x14ac:dyDescent="0.25">
      <c r="N246" t="str">
        <f>IF(A246&gt;" ",ROW($A245:A245),"")</f>
        <v/>
      </c>
    </row>
    <row r="247" spans="14:14" x14ac:dyDescent="0.25">
      <c r="N247" t="str">
        <f>IF(A247&gt;" ",ROW($A246:A246),"")</f>
        <v/>
      </c>
    </row>
    <row r="248" spans="14:14" x14ac:dyDescent="0.25">
      <c r="N248" t="str">
        <f>IF(A248&gt;" ",ROW($A247:A247),"")</f>
        <v/>
      </c>
    </row>
    <row r="249" spans="14:14" x14ac:dyDescent="0.25">
      <c r="N249" t="str">
        <f>IF(A249&gt;" ",ROW($A248:A248),"")</f>
        <v/>
      </c>
    </row>
    <row r="250" spans="14:14" x14ac:dyDescent="0.25">
      <c r="N250" t="str">
        <f>IF(A250&gt;" ",ROW($A249:A249),"")</f>
        <v/>
      </c>
    </row>
    <row r="251" spans="14:14" x14ac:dyDescent="0.25">
      <c r="N251" t="str">
        <f>IF(A251&gt;" ",ROW($A250:A250),"")</f>
        <v/>
      </c>
    </row>
    <row r="252" spans="14:14" x14ac:dyDescent="0.25">
      <c r="N252" t="str">
        <f>IF(A252&gt;" ",ROW($A251:A251),"")</f>
        <v/>
      </c>
    </row>
    <row r="253" spans="14:14" x14ac:dyDescent="0.25">
      <c r="N253" t="str">
        <f>IF(A253&gt;" ",ROW($A252:A252),"")</f>
        <v/>
      </c>
    </row>
    <row r="254" spans="14:14" x14ac:dyDescent="0.25">
      <c r="N254" t="str">
        <f>IF(A254&gt;" ",ROW($A253:A253),"")</f>
        <v/>
      </c>
    </row>
    <row r="255" spans="14:14" x14ac:dyDescent="0.25">
      <c r="N255" t="str">
        <f>IF(A255&gt;" ",ROW($A254:A254),"")</f>
        <v/>
      </c>
    </row>
    <row r="256" spans="14:14" x14ac:dyDescent="0.25">
      <c r="N256" t="str">
        <f>IF(A256&gt;" ",ROW($A255:A255),"")</f>
        <v/>
      </c>
    </row>
    <row r="257" spans="14:14" x14ac:dyDescent="0.25">
      <c r="N257" t="str">
        <f>IF(A257&gt;" ",ROW($A256:A256),"")</f>
        <v/>
      </c>
    </row>
    <row r="258" spans="14:14" x14ac:dyDescent="0.25">
      <c r="N258" t="str">
        <f>IF(A258&gt;" ",ROW($A257:A257),"")</f>
        <v/>
      </c>
    </row>
    <row r="259" spans="14:14" x14ac:dyDescent="0.25">
      <c r="N259" t="str">
        <f>IF(A259&gt;" ",ROW($A258:A258),"")</f>
        <v/>
      </c>
    </row>
  </sheetData>
  <hyperlinks>
    <hyperlink ref="C2" r:id="rId1" xr:uid="{0DD56512-D9B1-403B-AA8F-5E374CA151E7}"/>
    <hyperlink ref="C3" r:id="rId2" xr:uid="{E7FE820A-4815-4328-A74A-AF8CAF9DBD6F}"/>
    <hyperlink ref="C4" r:id="rId3" xr:uid="{E7C5EB0C-9B85-42C3-B2B2-A52A67E42CBB}"/>
  </hyperlinks>
  <pageMargins left="0.7" right="0.7" top="0.75" bottom="0.75" header="0.3" footer="0.3"/>
  <pageSetup orientation="portrait" r:id="rId4"/>
  <legacy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8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81" t="s">
        <v>8537</v>
      </c>
      <c r="B1" s="82"/>
      <c r="C1" s="82"/>
      <c r="D1" s="82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13246</v>
      </c>
      <c r="C3" t="s">
        <v>13247</v>
      </c>
      <c r="D3">
        <f t="shared" ref="D3:D8" si="0">ROW()-2</f>
        <v>1</v>
      </c>
    </row>
    <row r="4" spans="1:4" x14ac:dyDescent="0.25">
      <c r="A4">
        <v>2</v>
      </c>
      <c r="B4" t="s">
        <v>13250</v>
      </c>
      <c r="C4" t="s">
        <v>13251</v>
      </c>
      <c r="D4">
        <f t="shared" si="0"/>
        <v>2</v>
      </c>
    </row>
    <row r="5" spans="1:4" x14ac:dyDescent="0.25">
      <c r="A5">
        <v>3</v>
      </c>
      <c r="B5" t="s">
        <v>13244</v>
      </c>
      <c r="C5" t="s">
        <v>13245</v>
      </c>
      <c r="D5">
        <f t="shared" si="0"/>
        <v>3</v>
      </c>
    </row>
    <row r="6" spans="1:4" x14ac:dyDescent="0.25">
      <c r="A6">
        <v>4</v>
      </c>
      <c r="B6" t="s">
        <v>13248</v>
      </c>
      <c r="C6" t="s">
        <v>13249</v>
      </c>
      <c r="D6">
        <f t="shared" si="0"/>
        <v>4</v>
      </c>
    </row>
    <row r="7" spans="1:4" x14ac:dyDescent="0.25">
      <c r="A7">
        <v>5</v>
      </c>
      <c r="B7" t="s">
        <v>13254</v>
      </c>
      <c r="C7" t="s">
        <v>13255</v>
      </c>
      <c r="D7">
        <f t="shared" si="0"/>
        <v>5</v>
      </c>
    </row>
    <row r="8" spans="1:4" x14ac:dyDescent="0.25">
      <c r="A8">
        <v>6</v>
      </c>
      <c r="B8" t="s">
        <v>13252</v>
      </c>
      <c r="C8" t="s">
        <v>13253</v>
      </c>
      <c r="D8">
        <f t="shared" si="0"/>
        <v>6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9"/>
  <sheetViews>
    <sheetView workbookViewId="0">
      <selection activeCell="C19" sqref="C19"/>
    </sheetView>
  </sheetViews>
  <sheetFormatPr defaultRowHeight="15" x14ac:dyDescent="0.25"/>
  <cols>
    <col min="1" max="1" width="4.28515625" bestFit="1" customWidth="1"/>
    <col min="2" max="2" width="46.28515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13235</v>
      </c>
      <c r="B1" t="s">
        <v>3311</v>
      </c>
      <c r="C1" t="s">
        <v>13353</v>
      </c>
      <c r="D1" t="s">
        <v>13354</v>
      </c>
      <c r="E1" t="s">
        <v>13303</v>
      </c>
    </row>
    <row r="2" spans="1:5" x14ac:dyDescent="0.25">
      <c r="A2">
        <v>1</v>
      </c>
      <c r="B2" t="s">
        <v>66</v>
      </c>
      <c r="C2" t="s">
        <v>13355</v>
      </c>
      <c r="D2" t="s">
        <v>13356</v>
      </c>
      <c r="E2" t="s">
        <v>13357</v>
      </c>
    </row>
    <row r="3" spans="1:5" x14ac:dyDescent="0.25">
      <c r="A3">
        <v>2</v>
      </c>
      <c r="B3" t="s">
        <v>13</v>
      </c>
      <c r="C3" t="s">
        <v>13358</v>
      </c>
      <c r="D3">
        <v>2340214</v>
      </c>
      <c r="E3" t="s">
        <v>13359</v>
      </c>
    </row>
    <row r="4" spans="1:5" x14ac:dyDescent="0.25">
      <c r="A4">
        <v>3</v>
      </c>
      <c r="B4" t="s">
        <v>61</v>
      </c>
      <c r="C4" t="s">
        <v>13360</v>
      </c>
      <c r="D4" t="s">
        <v>13361</v>
      </c>
      <c r="E4" t="s">
        <v>13362</v>
      </c>
    </row>
    <row r="5" spans="1:5" x14ac:dyDescent="0.25">
      <c r="A5">
        <v>4</v>
      </c>
      <c r="B5" t="s">
        <v>3</v>
      </c>
      <c r="C5" t="s">
        <v>13363</v>
      </c>
      <c r="D5" t="s">
        <v>13364</v>
      </c>
      <c r="E5" t="s">
        <v>13365</v>
      </c>
    </row>
    <row r="6" spans="1:5" x14ac:dyDescent="0.25">
      <c r="A6">
        <v>5</v>
      </c>
      <c r="B6" t="s">
        <v>48</v>
      </c>
      <c r="C6" t="s">
        <v>13366</v>
      </c>
      <c r="D6" t="s">
        <v>13367</v>
      </c>
      <c r="E6" t="s">
        <v>13368</v>
      </c>
    </row>
    <row r="7" spans="1:5" x14ac:dyDescent="0.25">
      <c r="A7">
        <v>6</v>
      </c>
      <c r="B7" t="s">
        <v>3237</v>
      </c>
      <c r="C7" t="s">
        <v>13369</v>
      </c>
      <c r="D7" t="s">
        <v>13370</v>
      </c>
      <c r="E7" t="s">
        <v>13371</v>
      </c>
    </row>
    <row r="8" spans="1:5" x14ac:dyDescent="0.25">
      <c r="A8">
        <v>7</v>
      </c>
      <c r="B8" t="s">
        <v>42</v>
      </c>
      <c r="C8" t="s">
        <v>13372</v>
      </c>
      <c r="D8" t="s">
        <v>13373</v>
      </c>
      <c r="E8" t="s">
        <v>13374</v>
      </c>
    </row>
    <row r="9" spans="1:5" x14ac:dyDescent="0.25">
      <c r="A9">
        <v>8</v>
      </c>
      <c r="B9" t="s">
        <v>4</v>
      </c>
      <c r="C9" t="s">
        <v>13375</v>
      </c>
      <c r="D9" t="s">
        <v>13376</v>
      </c>
      <c r="E9" t="s">
        <v>13377</v>
      </c>
    </row>
    <row r="10" spans="1:5" x14ac:dyDescent="0.25">
      <c r="A10">
        <v>9</v>
      </c>
      <c r="B10" t="s">
        <v>3247</v>
      </c>
      <c r="C10" t="s">
        <v>13375</v>
      </c>
      <c r="D10" t="s">
        <v>13376</v>
      </c>
      <c r="E10" t="s">
        <v>13377</v>
      </c>
    </row>
    <row r="11" spans="1:5" x14ac:dyDescent="0.25">
      <c r="A11">
        <v>10</v>
      </c>
      <c r="B11" t="s">
        <v>7</v>
      </c>
      <c r="C11" t="s">
        <v>13375</v>
      </c>
      <c r="D11" t="s">
        <v>13376</v>
      </c>
      <c r="E11" t="s">
        <v>13377</v>
      </c>
    </row>
    <row r="12" spans="1:5" x14ac:dyDescent="0.25">
      <c r="A12">
        <v>11</v>
      </c>
      <c r="B12" t="s">
        <v>52</v>
      </c>
      <c r="C12" t="s">
        <v>13378</v>
      </c>
      <c r="D12" t="s">
        <v>13379</v>
      </c>
      <c r="E12" t="s">
        <v>13380</v>
      </c>
    </row>
    <row r="13" spans="1:5" x14ac:dyDescent="0.25">
      <c r="A13">
        <v>12</v>
      </c>
      <c r="B13" t="s">
        <v>13290</v>
      </c>
      <c r="C13" t="s">
        <v>13381</v>
      </c>
      <c r="D13" t="s">
        <v>13382</v>
      </c>
      <c r="E13" t="s">
        <v>13383</v>
      </c>
    </row>
    <row r="14" spans="1:5" x14ac:dyDescent="0.25">
      <c r="A14">
        <v>13</v>
      </c>
      <c r="B14" t="s">
        <v>13291</v>
      </c>
      <c r="C14" t="s">
        <v>13384</v>
      </c>
      <c r="D14" t="s">
        <v>13376</v>
      </c>
      <c r="E14" t="s">
        <v>13362</v>
      </c>
    </row>
    <row r="15" spans="1:5" x14ac:dyDescent="0.25">
      <c r="A15">
        <v>14</v>
      </c>
      <c r="B15" t="s">
        <v>10</v>
      </c>
      <c r="C15" t="s">
        <v>13385</v>
      </c>
      <c r="D15" t="s">
        <v>13379</v>
      </c>
      <c r="E15" t="s">
        <v>13386</v>
      </c>
    </row>
    <row r="16" spans="1:5" x14ac:dyDescent="0.25">
      <c r="A16">
        <v>15</v>
      </c>
      <c r="B16" t="s">
        <v>40</v>
      </c>
      <c r="C16" t="s">
        <v>13387</v>
      </c>
      <c r="D16" t="s">
        <v>13388</v>
      </c>
      <c r="E16" t="s">
        <v>13388</v>
      </c>
    </row>
    <row r="17" spans="1:5" x14ac:dyDescent="0.25">
      <c r="A17">
        <v>16</v>
      </c>
      <c r="B17" t="s">
        <v>46</v>
      </c>
      <c r="C17" t="s">
        <v>13389</v>
      </c>
      <c r="D17" t="s">
        <v>13390</v>
      </c>
      <c r="E17" t="s">
        <v>13391</v>
      </c>
    </row>
    <row r="18" spans="1:5" x14ac:dyDescent="0.25">
      <c r="A18">
        <v>17</v>
      </c>
      <c r="B18" t="s">
        <v>11</v>
      </c>
      <c r="C18" s="39" t="s">
        <v>13392</v>
      </c>
      <c r="D18" t="s">
        <v>13361</v>
      </c>
      <c r="E18" t="s">
        <v>13393</v>
      </c>
    </row>
    <row r="19" spans="1:5" x14ac:dyDescent="0.25">
      <c r="A19">
        <v>18</v>
      </c>
      <c r="B19" t="s">
        <v>5</v>
      </c>
      <c r="C19" t="s">
        <v>13394</v>
      </c>
      <c r="D19" t="s">
        <v>13395</v>
      </c>
      <c r="E19" t="s">
        <v>13362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/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20"/>
  <sheetViews>
    <sheetView topLeftCell="A3" workbookViewId="0">
      <selection activeCell="B19" sqref="B19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style="13" bestFit="1" customWidth="1"/>
    <col min="10" max="10" width="17.42578125" style="13" bestFit="1" customWidth="1"/>
    <col min="11" max="11" width="16.5703125" style="13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5.5703125" style="13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s="13" t="s">
        <v>3222</v>
      </c>
      <c r="J1" s="13" t="s">
        <v>3124</v>
      </c>
      <c r="K1" s="13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s="13" t="s">
        <v>3230</v>
      </c>
      <c r="AA1">
        <f>IFERROR(MATCH(AC1,V2:V1048576,0)+1,0)</f>
        <v>7</v>
      </c>
      <c r="AC1" s="3">
        <v>44652.724062499998</v>
      </c>
    </row>
    <row r="2" spans="1:29" x14ac:dyDescent="0.25">
      <c r="A2">
        <v>1</v>
      </c>
      <c r="B2" t="s">
        <v>3247</v>
      </c>
      <c r="C2" t="s">
        <v>13258</v>
      </c>
      <c r="E2" t="s">
        <v>3202</v>
      </c>
      <c r="F2" t="s">
        <v>13259</v>
      </c>
      <c r="G2" t="s">
        <v>13260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13">
        <v>44652.651886574073</v>
      </c>
    </row>
    <row r="3" spans="1:29" x14ac:dyDescent="0.25">
      <c r="A3">
        <v>2</v>
      </c>
      <c r="B3" t="s">
        <v>3</v>
      </c>
      <c r="C3" t="s">
        <v>13261</v>
      </c>
      <c r="E3" t="s">
        <v>3190</v>
      </c>
      <c r="F3" t="s">
        <v>13262</v>
      </c>
      <c r="G3" t="s">
        <v>13263</v>
      </c>
      <c r="H3" t="s">
        <v>13241</v>
      </c>
      <c r="I3" s="13">
        <v>44652</v>
      </c>
      <c r="M3" t="s">
        <v>13264</v>
      </c>
      <c r="N3" t="s">
        <v>3211</v>
      </c>
      <c r="O3" t="s">
        <v>13242</v>
      </c>
      <c r="U3" t="s">
        <v>13265</v>
      </c>
      <c r="V3" s="13">
        <v>44652.721435185187</v>
      </c>
    </row>
    <row r="4" spans="1:29" x14ac:dyDescent="0.25">
      <c r="A4">
        <v>3</v>
      </c>
      <c r="B4" t="s">
        <v>6</v>
      </c>
      <c r="C4" t="s">
        <v>13266</v>
      </c>
      <c r="E4" t="s">
        <v>3194</v>
      </c>
      <c r="F4" t="s">
        <v>13267</v>
      </c>
      <c r="G4" t="s">
        <v>13268</v>
      </c>
      <c r="H4" t="s">
        <v>13241</v>
      </c>
      <c r="I4" s="13">
        <v>44652</v>
      </c>
      <c r="M4" t="s">
        <v>13269</v>
      </c>
      <c r="N4" t="s">
        <v>3169</v>
      </c>
      <c r="O4" t="s">
        <v>13242</v>
      </c>
      <c r="U4">
        <v>923</v>
      </c>
      <c r="V4" s="13">
        <v>44652.721747685187</v>
      </c>
    </row>
    <row r="5" spans="1:29" x14ac:dyDescent="0.25">
      <c r="A5">
        <v>4</v>
      </c>
      <c r="B5" t="s">
        <v>18</v>
      </c>
      <c r="C5" t="s">
        <v>13270</v>
      </c>
      <c r="D5" t="s">
        <v>3143</v>
      </c>
      <c r="E5" t="s">
        <v>3191</v>
      </c>
      <c r="F5" t="s">
        <v>13271</v>
      </c>
      <c r="G5" t="s">
        <v>13272</v>
      </c>
      <c r="H5" t="s">
        <v>13243</v>
      </c>
      <c r="I5" s="13">
        <v>44565</v>
      </c>
      <c r="S5">
        <v>0</v>
      </c>
      <c r="T5">
        <v>0</v>
      </c>
      <c r="U5">
        <v>0</v>
      </c>
      <c r="V5" s="13">
        <v>44652.722060185188</v>
      </c>
    </row>
    <row r="6" spans="1:29" x14ac:dyDescent="0.25">
      <c r="A6">
        <v>5</v>
      </c>
      <c r="B6" t="s">
        <v>26</v>
      </c>
      <c r="C6" t="s">
        <v>13273</v>
      </c>
      <c r="D6" t="s">
        <v>3148</v>
      </c>
      <c r="E6" t="s">
        <v>3191</v>
      </c>
      <c r="F6" t="s">
        <v>13274</v>
      </c>
      <c r="G6">
        <v>42930</v>
      </c>
      <c r="H6" t="s">
        <v>13243</v>
      </c>
      <c r="I6" s="13">
        <v>44565</v>
      </c>
      <c r="S6">
        <v>0</v>
      </c>
      <c r="T6">
        <v>0</v>
      </c>
      <c r="U6">
        <v>0</v>
      </c>
      <c r="V6" s="13">
        <v>44652.722314814811</v>
      </c>
    </row>
    <row r="7" spans="1:29" x14ac:dyDescent="0.25">
      <c r="A7">
        <v>6</v>
      </c>
      <c r="B7" t="s">
        <v>3247</v>
      </c>
      <c r="C7" t="s">
        <v>13258</v>
      </c>
      <c r="D7" t="s">
        <v>3163</v>
      </c>
      <c r="E7" t="s">
        <v>3179</v>
      </c>
      <c r="F7" t="s">
        <v>13276</v>
      </c>
      <c r="G7" t="s">
        <v>13277</v>
      </c>
      <c r="H7" t="s">
        <v>13243</v>
      </c>
      <c r="I7" s="13">
        <v>44565</v>
      </c>
      <c r="S7">
        <v>0</v>
      </c>
      <c r="T7">
        <v>0</v>
      </c>
      <c r="U7">
        <v>0</v>
      </c>
      <c r="V7" s="13">
        <v>44652.724062499998</v>
      </c>
    </row>
    <row r="8" spans="1:29" x14ac:dyDescent="0.25">
      <c r="A8">
        <v>7</v>
      </c>
      <c r="B8" t="s">
        <v>3</v>
      </c>
      <c r="C8" t="s">
        <v>13261</v>
      </c>
    </row>
    <row r="9" spans="1:29" x14ac:dyDescent="0.25">
      <c r="A9">
        <v>8</v>
      </c>
      <c r="B9" t="s">
        <v>6</v>
      </c>
      <c r="C9" t="s">
        <v>13266</v>
      </c>
    </row>
    <row r="10" spans="1:29" x14ac:dyDescent="0.25">
      <c r="A10">
        <v>9</v>
      </c>
      <c r="B10" t="s">
        <v>18</v>
      </c>
      <c r="C10" t="s">
        <v>13270</v>
      </c>
    </row>
    <row r="11" spans="1:29" x14ac:dyDescent="0.25">
      <c r="A11">
        <v>10</v>
      </c>
      <c r="B11" t="s">
        <v>26</v>
      </c>
      <c r="C11" t="s">
        <v>13273</v>
      </c>
    </row>
    <row r="12" spans="1:29" x14ac:dyDescent="0.25">
      <c r="A12">
        <v>11</v>
      </c>
      <c r="B12" t="s">
        <v>3</v>
      </c>
      <c r="C12" t="s">
        <v>13261</v>
      </c>
      <c r="E12" t="s">
        <v>3190</v>
      </c>
      <c r="F12" t="s">
        <v>13262</v>
      </c>
      <c r="G12" t="s">
        <v>13263</v>
      </c>
      <c r="H12" t="s">
        <v>13241</v>
      </c>
      <c r="I12" s="13">
        <v>44652</v>
      </c>
      <c r="M12" t="s">
        <v>13264</v>
      </c>
      <c r="N12" t="s">
        <v>3211</v>
      </c>
      <c r="O12" t="s">
        <v>13242</v>
      </c>
      <c r="U12" t="s">
        <v>13265</v>
      </c>
      <c r="V12" s="13">
        <v>44652.721435185187</v>
      </c>
    </row>
    <row r="13" spans="1:29" x14ac:dyDescent="0.25">
      <c r="A13">
        <v>12</v>
      </c>
      <c r="B13" t="s">
        <v>6</v>
      </c>
      <c r="C13" t="s">
        <v>13266</v>
      </c>
      <c r="E13" t="s">
        <v>3194</v>
      </c>
      <c r="F13" t="s">
        <v>13267</v>
      </c>
      <c r="G13" t="s">
        <v>13268</v>
      </c>
      <c r="H13" t="s">
        <v>13241</v>
      </c>
      <c r="I13" s="13">
        <v>44652</v>
      </c>
      <c r="M13" t="s">
        <v>13269</v>
      </c>
      <c r="N13" t="s">
        <v>3169</v>
      </c>
      <c r="O13" t="s">
        <v>13242</v>
      </c>
      <c r="U13">
        <v>923</v>
      </c>
      <c r="V13" s="13">
        <v>44652.721747685187</v>
      </c>
    </row>
    <row r="14" spans="1:29" x14ac:dyDescent="0.25">
      <c r="A14">
        <v>13</v>
      </c>
      <c r="B14" t="s">
        <v>18</v>
      </c>
      <c r="C14" t="s">
        <v>13270</v>
      </c>
      <c r="D14" t="s">
        <v>3143</v>
      </c>
      <c r="E14" t="s">
        <v>3191</v>
      </c>
      <c r="F14" t="s">
        <v>13271</v>
      </c>
      <c r="G14" t="s">
        <v>13272</v>
      </c>
      <c r="H14" t="s">
        <v>13243</v>
      </c>
      <c r="I14" s="13">
        <v>44565</v>
      </c>
      <c r="S14">
        <v>0</v>
      </c>
      <c r="T14">
        <v>0</v>
      </c>
      <c r="U14">
        <v>0</v>
      </c>
      <c r="V14" s="13">
        <v>44652.722060185188</v>
      </c>
    </row>
    <row r="15" spans="1:29" x14ac:dyDescent="0.25">
      <c r="A15">
        <v>14</v>
      </c>
      <c r="B15" t="s">
        <v>26</v>
      </c>
      <c r="C15" t="s">
        <v>13273</v>
      </c>
      <c r="D15" t="s">
        <v>3148</v>
      </c>
      <c r="E15" t="s">
        <v>3191</v>
      </c>
      <c r="F15" t="s">
        <v>13274</v>
      </c>
      <c r="G15">
        <v>42930</v>
      </c>
      <c r="H15" t="s">
        <v>13243</v>
      </c>
      <c r="I15" s="13">
        <v>44565</v>
      </c>
      <c r="S15">
        <v>0</v>
      </c>
      <c r="T15">
        <v>0</v>
      </c>
      <c r="U15">
        <v>0</v>
      </c>
      <c r="V15" s="13">
        <v>44652.722314814811</v>
      </c>
    </row>
    <row r="16" spans="1:29" x14ac:dyDescent="0.25">
      <c r="A16">
        <v>15</v>
      </c>
      <c r="B16" t="s">
        <v>3</v>
      </c>
      <c r="C16" t="s">
        <v>13261</v>
      </c>
      <c r="E16" t="s">
        <v>3190</v>
      </c>
      <c r="F16" t="s">
        <v>13262</v>
      </c>
      <c r="G16" t="s">
        <v>13263</v>
      </c>
      <c r="H16" t="s">
        <v>13241</v>
      </c>
      <c r="I16" s="13">
        <v>44652</v>
      </c>
      <c r="M16" t="s">
        <v>13264</v>
      </c>
      <c r="N16" t="s">
        <v>3211</v>
      </c>
      <c r="O16" t="s">
        <v>13242</v>
      </c>
      <c r="U16" t="s">
        <v>13265</v>
      </c>
      <c r="V16" s="13">
        <v>44652.721435185187</v>
      </c>
    </row>
    <row r="17" spans="1:22" x14ac:dyDescent="0.25">
      <c r="A17">
        <v>16</v>
      </c>
      <c r="B17" t="s">
        <v>6</v>
      </c>
      <c r="C17" t="s">
        <v>13266</v>
      </c>
      <c r="E17" t="s">
        <v>3194</v>
      </c>
      <c r="F17" t="s">
        <v>13267</v>
      </c>
      <c r="G17" t="s">
        <v>13268</v>
      </c>
      <c r="H17" t="s">
        <v>13241</v>
      </c>
      <c r="I17" s="13">
        <v>44652</v>
      </c>
      <c r="M17" t="s">
        <v>13269</v>
      </c>
      <c r="N17" t="s">
        <v>3169</v>
      </c>
      <c r="O17" t="s">
        <v>13242</v>
      </c>
      <c r="U17">
        <v>923</v>
      </c>
      <c r="V17" s="13">
        <v>44652.721747685187</v>
      </c>
    </row>
    <row r="18" spans="1:22" x14ac:dyDescent="0.25">
      <c r="A18">
        <v>17</v>
      </c>
      <c r="B18" t="s">
        <v>18</v>
      </c>
      <c r="C18" t="s">
        <v>13270</v>
      </c>
      <c r="D18" t="s">
        <v>3143</v>
      </c>
      <c r="E18" t="s">
        <v>3191</v>
      </c>
      <c r="F18" t="s">
        <v>13271</v>
      </c>
      <c r="G18" t="s">
        <v>13272</v>
      </c>
      <c r="H18" t="s">
        <v>13243</v>
      </c>
      <c r="I18" s="13">
        <v>44565</v>
      </c>
      <c r="S18">
        <v>0</v>
      </c>
      <c r="T18">
        <v>0</v>
      </c>
      <c r="U18">
        <v>0</v>
      </c>
      <c r="V18" s="13">
        <v>44652.722060185188</v>
      </c>
    </row>
    <row r="19" spans="1:22" x14ac:dyDescent="0.25">
      <c r="A19">
        <v>18</v>
      </c>
      <c r="B19" t="s">
        <v>26</v>
      </c>
      <c r="C19" t="s">
        <v>13273</v>
      </c>
      <c r="D19" t="s">
        <v>3148</v>
      </c>
      <c r="E19" t="s">
        <v>3191</v>
      </c>
      <c r="F19" t="s">
        <v>13274</v>
      </c>
      <c r="G19">
        <v>42930</v>
      </c>
      <c r="H19" t="s">
        <v>13243</v>
      </c>
      <c r="I19" s="13">
        <v>44565</v>
      </c>
      <c r="S19">
        <v>0</v>
      </c>
      <c r="T19">
        <v>0</v>
      </c>
      <c r="U19">
        <v>0</v>
      </c>
      <c r="V19" s="13">
        <v>44652.722314814811</v>
      </c>
    </row>
    <row r="20" spans="1:22" x14ac:dyDescent="0.25">
      <c r="A20">
        <v>19</v>
      </c>
      <c r="B20" t="s">
        <v>29</v>
      </c>
      <c r="C20" t="s">
        <v>13275</v>
      </c>
      <c r="D20" t="s">
        <v>3163</v>
      </c>
      <c r="E20" t="s">
        <v>3179</v>
      </c>
      <c r="F20" t="s">
        <v>13276</v>
      </c>
      <c r="G20" t="s">
        <v>13277</v>
      </c>
      <c r="H20" t="s">
        <v>13243</v>
      </c>
      <c r="I20" s="13">
        <v>44565</v>
      </c>
      <c r="S20">
        <v>0</v>
      </c>
      <c r="T20">
        <v>0</v>
      </c>
      <c r="U20">
        <v>0</v>
      </c>
      <c r="V20" s="13">
        <v>44652.724062499998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D74"/>
  <sheetViews>
    <sheetView workbookViewId="0">
      <selection activeCell="A2" sqref="A2:AC3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30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30" x14ac:dyDescent="0.25">
      <c r="A2" s="25"/>
      <c r="M2" s="1"/>
      <c r="N2" s="1"/>
      <c r="O2" s="1"/>
      <c r="W2" s="9"/>
      <c r="X2" s="5"/>
      <c r="Z2" s="9"/>
      <c r="AA2" s="11"/>
      <c r="AB2" s="9"/>
      <c r="AC2" s="3"/>
      <c r="AD2" t="s">
        <v>13411</v>
      </c>
    </row>
    <row r="3" spans="1:30" x14ac:dyDescent="0.25">
      <c r="M3" s="1"/>
      <c r="N3" s="1"/>
      <c r="O3" s="1"/>
      <c r="W3" s="25"/>
      <c r="X3" s="5"/>
      <c r="Z3" s="9"/>
      <c r="AA3" s="9"/>
      <c r="AB3" s="9"/>
      <c r="AC3" s="3"/>
      <c r="AD3" t="s">
        <v>13411</v>
      </c>
    </row>
    <row r="4" spans="1:30" x14ac:dyDescent="0.25">
      <c r="A4" s="25"/>
      <c r="M4" s="1"/>
      <c r="X4" s="5"/>
      <c r="Z4" s="9"/>
      <c r="AA4" s="9"/>
      <c r="AB4" s="9"/>
      <c r="AC4" s="3"/>
    </row>
    <row r="5" spans="1:30" x14ac:dyDescent="0.25">
      <c r="M5" s="1"/>
      <c r="X5" s="5"/>
      <c r="AA5" s="9"/>
      <c r="AB5" s="9"/>
      <c r="AC5" s="3"/>
    </row>
    <row r="6" spans="1:30" x14ac:dyDescent="0.25">
      <c r="M6" s="1"/>
      <c r="X6" s="5"/>
      <c r="Z6" s="9"/>
      <c r="AA6" s="9"/>
      <c r="AB6" s="9"/>
      <c r="AC6" s="3"/>
    </row>
    <row r="7" spans="1:30" x14ac:dyDescent="0.25">
      <c r="M7" s="1"/>
      <c r="X7" s="5"/>
      <c r="AA7" s="9"/>
      <c r="AB7" s="9"/>
      <c r="AC7" s="3"/>
    </row>
    <row r="8" spans="1:30" x14ac:dyDescent="0.25">
      <c r="M8" s="1"/>
      <c r="X8" s="5"/>
      <c r="AA8" s="9"/>
      <c r="AB8" s="9"/>
      <c r="AC8" s="3"/>
    </row>
    <row r="9" spans="1:30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30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30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30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30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30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30" x14ac:dyDescent="0.25">
      <c r="D15" s="10"/>
      <c r="E15" s="10"/>
      <c r="M15" s="13"/>
      <c r="W15" s="2"/>
      <c r="X15" s="2"/>
      <c r="AA15" s="9"/>
      <c r="AC15" s="3"/>
    </row>
    <row r="16" spans="1:30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J51"/>
  <sheetViews>
    <sheetView topLeftCell="V1" workbookViewId="0">
      <selection activeCell="AC2" sqref="AC2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4.7109375" bestFit="1" customWidth="1"/>
    <col min="24" max="27" width="17.7109375" bestFit="1" customWidth="1"/>
    <col min="28" max="28" width="11.140625" bestFit="1" customWidth="1"/>
    <col min="29" max="29" width="18.42578125" bestFit="1" customWidth="1"/>
    <col min="30" max="30" width="18.42578125" customWidth="1"/>
    <col min="32" max="32" width="25.7109375" bestFit="1" customWidth="1"/>
  </cols>
  <sheetData>
    <row r="1" spans="1:36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13311</v>
      </c>
      <c r="AD1" t="s">
        <v>3230</v>
      </c>
      <c r="AH1">
        <f>IFERROR(MATCH(AJ1,A2:A1048576,0),0)</f>
        <v>23</v>
      </c>
      <c r="AI1">
        <v>20</v>
      </c>
      <c r="AJ1">
        <v>23</v>
      </c>
    </row>
    <row r="2" spans="1:36" x14ac:dyDescent="0.25">
      <c r="A2">
        <v>1</v>
      </c>
      <c r="B2" t="s">
        <v>8523</v>
      </c>
      <c r="C2">
        <v>239203</v>
      </c>
      <c r="D2" t="s">
        <v>13415</v>
      </c>
      <c r="F2" t="s">
        <v>13416</v>
      </c>
      <c r="I2" t="s">
        <v>13415</v>
      </c>
      <c r="K2" t="s">
        <v>13241</v>
      </c>
      <c r="M2">
        <v>44545</v>
      </c>
      <c r="Q2">
        <v>23</v>
      </c>
      <c r="R2" t="s">
        <v>69</v>
      </c>
      <c r="T2" t="s">
        <v>13415</v>
      </c>
      <c r="U2" t="s">
        <v>86</v>
      </c>
      <c r="W2" t="s">
        <v>6446</v>
      </c>
      <c r="Y2">
        <v>3</v>
      </c>
      <c r="AA2">
        <v>60000</v>
      </c>
      <c r="AC2" t="s">
        <v>13307</v>
      </c>
      <c r="AD2" t="s">
        <v>13417</v>
      </c>
    </row>
    <row r="3" spans="1:36" x14ac:dyDescent="0.25">
      <c r="A3">
        <v>2</v>
      </c>
      <c r="B3" t="s">
        <v>8523</v>
      </c>
      <c r="C3">
        <v>239203</v>
      </c>
      <c r="D3" t="s">
        <v>13415</v>
      </c>
      <c r="F3" t="s">
        <v>13416</v>
      </c>
      <c r="I3" t="s">
        <v>13415</v>
      </c>
      <c r="K3" t="s">
        <v>13241</v>
      </c>
      <c r="M3">
        <v>44545</v>
      </c>
      <c r="Q3">
        <v>23</v>
      </c>
      <c r="R3" t="s">
        <v>69</v>
      </c>
      <c r="T3" t="s">
        <v>13415</v>
      </c>
      <c r="U3" t="s">
        <v>86</v>
      </c>
      <c r="W3" t="s">
        <v>6764</v>
      </c>
      <c r="Y3">
        <v>2</v>
      </c>
      <c r="AA3">
        <v>10000</v>
      </c>
      <c r="AC3" t="s">
        <v>13492</v>
      </c>
      <c r="AD3" t="s">
        <v>13417</v>
      </c>
    </row>
    <row r="4" spans="1:36" x14ac:dyDescent="0.25">
      <c r="A4">
        <v>3</v>
      </c>
      <c r="B4" t="s">
        <v>8523</v>
      </c>
      <c r="C4">
        <v>239203</v>
      </c>
      <c r="D4" t="s">
        <v>13415</v>
      </c>
      <c r="F4" t="s">
        <v>13416</v>
      </c>
      <c r="I4" t="s">
        <v>13415</v>
      </c>
      <c r="K4" t="s">
        <v>13241</v>
      </c>
      <c r="M4">
        <v>44566</v>
      </c>
      <c r="Q4">
        <v>23</v>
      </c>
      <c r="R4" t="s">
        <v>69</v>
      </c>
      <c r="T4" t="s">
        <v>13415</v>
      </c>
      <c r="U4" t="s">
        <v>86</v>
      </c>
      <c r="W4" t="s">
        <v>8303</v>
      </c>
      <c r="Y4">
        <v>1</v>
      </c>
      <c r="AA4">
        <v>1000</v>
      </c>
      <c r="AC4" t="s">
        <v>13310</v>
      </c>
      <c r="AD4" t="s">
        <v>13417</v>
      </c>
    </row>
    <row r="5" spans="1:36" x14ac:dyDescent="0.25">
      <c r="A5">
        <v>4</v>
      </c>
      <c r="B5" t="s">
        <v>8523</v>
      </c>
      <c r="C5">
        <v>239203</v>
      </c>
      <c r="D5" t="s">
        <v>13415</v>
      </c>
      <c r="F5" t="s">
        <v>13416</v>
      </c>
      <c r="I5" t="s">
        <v>13415</v>
      </c>
      <c r="K5" t="s">
        <v>13241</v>
      </c>
      <c r="M5">
        <v>44566</v>
      </c>
      <c r="Q5">
        <v>23</v>
      </c>
      <c r="R5" t="s">
        <v>69</v>
      </c>
      <c r="T5" t="s">
        <v>13415</v>
      </c>
      <c r="U5" t="s">
        <v>86</v>
      </c>
      <c r="W5" t="s">
        <v>13418</v>
      </c>
      <c r="Y5">
        <v>2</v>
      </c>
      <c r="AA5">
        <v>20000</v>
      </c>
      <c r="AC5" t="s">
        <v>13408</v>
      </c>
      <c r="AD5" t="s">
        <v>13417</v>
      </c>
    </row>
    <row r="6" spans="1:36" x14ac:dyDescent="0.25">
      <c r="A6">
        <v>5</v>
      </c>
      <c r="B6" t="s">
        <v>8523</v>
      </c>
      <c r="C6">
        <v>239203</v>
      </c>
      <c r="D6" t="s">
        <v>13415</v>
      </c>
      <c r="F6" t="s">
        <v>13416</v>
      </c>
      <c r="I6" t="s">
        <v>13415</v>
      </c>
      <c r="K6" t="s">
        <v>13241</v>
      </c>
      <c r="M6">
        <v>44566</v>
      </c>
      <c r="Q6">
        <v>23</v>
      </c>
      <c r="R6" t="s">
        <v>69</v>
      </c>
      <c r="T6" t="s">
        <v>13415</v>
      </c>
      <c r="U6" t="s">
        <v>86</v>
      </c>
      <c r="W6" t="s">
        <v>13419</v>
      </c>
      <c r="Y6">
        <v>1</v>
      </c>
      <c r="AA6">
        <v>1500</v>
      </c>
      <c r="AC6" t="s">
        <v>13310</v>
      </c>
      <c r="AD6" t="s">
        <v>13417</v>
      </c>
    </row>
    <row r="7" spans="1:36" x14ac:dyDescent="0.25">
      <c r="A7">
        <v>6</v>
      </c>
      <c r="B7" t="s">
        <v>8523</v>
      </c>
      <c r="C7">
        <v>239203</v>
      </c>
      <c r="D7" t="s">
        <v>13415</v>
      </c>
      <c r="F7" t="s">
        <v>13416</v>
      </c>
      <c r="I7" t="s">
        <v>13415</v>
      </c>
      <c r="K7" t="s">
        <v>13241</v>
      </c>
      <c r="M7">
        <v>44566</v>
      </c>
      <c r="Q7">
        <v>23</v>
      </c>
      <c r="R7" t="s">
        <v>69</v>
      </c>
      <c r="T7" t="s">
        <v>13415</v>
      </c>
      <c r="U7" t="s">
        <v>86</v>
      </c>
      <c r="AB7">
        <v>92500</v>
      </c>
      <c r="AC7" t="s">
        <v>13307</v>
      </c>
    </row>
    <row r="8" spans="1:36" x14ac:dyDescent="0.25">
      <c r="A8">
        <v>7</v>
      </c>
      <c r="B8" t="s">
        <v>10</v>
      </c>
      <c r="D8" t="s">
        <v>13415</v>
      </c>
      <c r="I8" t="s">
        <v>13415</v>
      </c>
      <c r="K8" t="s">
        <v>13241</v>
      </c>
      <c r="M8">
        <v>44566</v>
      </c>
      <c r="R8" t="s">
        <v>13415</v>
      </c>
      <c r="S8" t="s">
        <v>13415</v>
      </c>
      <c r="T8" t="s">
        <v>13415</v>
      </c>
      <c r="V8" t="s">
        <v>13415</v>
      </c>
      <c r="W8" t="s">
        <v>6431</v>
      </c>
      <c r="X8" t="s">
        <v>13420</v>
      </c>
      <c r="Y8">
        <v>2</v>
      </c>
      <c r="AA8">
        <v>720</v>
      </c>
      <c r="AC8" t="s">
        <v>13310</v>
      </c>
      <c r="AD8" t="s">
        <v>13421</v>
      </c>
    </row>
    <row r="9" spans="1:36" x14ac:dyDescent="0.25">
      <c r="A9">
        <v>8</v>
      </c>
      <c r="B9" t="s">
        <v>10</v>
      </c>
      <c r="D9" t="s">
        <v>13415</v>
      </c>
      <c r="I9" t="s">
        <v>13415</v>
      </c>
      <c r="K9" t="s">
        <v>13241</v>
      </c>
      <c r="M9">
        <v>44545</v>
      </c>
      <c r="R9" t="s">
        <v>13415</v>
      </c>
      <c r="S9" t="s">
        <v>13415</v>
      </c>
      <c r="T9" t="s">
        <v>13415</v>
      </c>
      <c r="V9" t="s">
        <v>13415</v>
      </c>
      <c r="W9" t="s">
        <v>6755</v>
      </c>
      <c r="X9" t="s">
        <v>13422</v>
      </c>
      <c r="Y9">
        <v>3</v>
      </c>
      <c r="AA9">
        <v>474</v>
      </c>
      <c r="AC9" t="s">
        <v>13310</v>
      </c>
      <c r="AD9" t="s">
        <v>13421</v>
      </c>
    </row>
    <row r="10" spans="1:36" x14ac:dyDescent="0.25">
      <c r="A10">
        <v>9</v>
      </c>
      <c r="B10" t="s">
        <v>10</v>
      </c>
      <c r="D10" t="s">
        <v>13415</v>
      </c>
      <c r="I10" t="s">
        <v>13415</v>
      </c>
      <c r="K10" t="s">
        <v>13241</v>
      </c>
      <c r="M10">
        <v>44545</v>
      </c>
      <c r="R10" t="s">
        <v>13415</v>
      </c>
      <c r="S10" t="s">
        <v>13415</v>
      </c>
      <c r="T10" t="s">
        <v>13415</v>
      </c>
      <c r="V10" t="s">
        <v>13415</v>
      </c>
      <c r="W10" t="s">
        <v>13423</v>
      </c>
      <c r="Y10">
        <v>2</v>
      </c>
      <c r="AA10">
        <v>20000</v>
      </c>
      <c r="AC10" t="s">
        <v>13408</v>
      </c>
      <c r="AD10" t="s">
        <v>13421</v>
      </c>
    </row>
    <row r="11" spans="1:36" x14ac:dyDescent="0.25">
      <c r="A11">
        <v>10</v>
      </c>
      <c r="B11" t="s">
        <v>3243</v>
      </c>
      <c r="C11" t="s">
        <v>13424</v>
      </c>
      <c r="D11" t="s">
        <v>13415</v>
      </c>
      <c r="E11" t="s">
        <v>13425</v>
      </c>
      <c r="F11">
        <v>3094309483</v>
      </c>
      <c r="I11" t="s">
        <v>13415</v>
      </c>
      <c r="K11" t="s">
        <v>13241</v>
      </c>
      <c r="M11">
        <v>44566</v>
      </c>
      <c r="P11" t="s">
        <v>13415</v>
      </c>
      <c r="Q11" t="s">
        <v>13415</v>
      </c>
      <c r="S11" t="s">
        <v>13415</v>
      </c>
      <c r="T11" t="s">
        <v>13415</v>
      </c>
      <c r="W11" t="s">
        <v>6014</v>
      </c>
      <c r="Y11">
        <v>2</v>
      </c>
      <c r="AA11">
        <v>455</v>
      </c>
      <c r="AC11" t="s">
        <v>13308</v>
      </c>
      <c r="AD11" t="s">
        <v>13426</v>
      </c>
    </row>
    <row r="12" spans="1:36" x14ac:dyDescent="0.25">
      <c r="A12">
        <v>11</v>
      </c>
      <c r="B12" t="s">
        <v>3243</v>
      </c>
      <c r="C12" t="s">
        <v>13424</v>
      </c>
      <c r="D12" t="s">
        <v>13415</v>
      </c>
      <c r="E12" t="s">
        <v>13427</v>
      </c>
      <c r="F12">
        <v>3094309483</v>
      </c>
      <c r="I12" t="s">
        <v>13415</v>
      </c>
      <c r="K12" t="s">
        <v>13241</v>
      </c>
      <c r="M12">
        <v>44566</v>
      </c>
      <c r="P12" t="s">
        <v>13415</v>
      </c>
      <c r="Q12" t="s">
        <v>13415</v>
      </c>
      <c r="S12" t="s">
        <v>13415</v>
      </c>
      <c r="T12" t="s">
        <v>13415</v>
      </c>
      <c r="W12" t="s">
        <v>2119</v>
      </c>
      <c r="Y12">
        <v>1</v>
      </c>
      <c r="AA12">
        <v>2000</v>
      </c>
      <c r="AC12" t="s">
        <v>13307</v>
      </c>
      <c r="AD12" t="s">
        <v>13426</v>
      </c>
    </row>
    <row r="13" spans="1:36" x14ac:dyDescent="0.25">
      <c r="A13">
        <v>12</v>
      </c>
      <c r="B13" t="s">
        <v>3243</v>
      </c>
      <c r="C13" t="s">
        <v>13424</v>
      </c>
      <c r="D13" t="s">
        <v>13415</v>
      </c>
      <c r="E13" t="s">
        <v>13428</v>
      </c>
      <c r="F13">
        <v>3094309483</v>
      </c>
      <c r="I13" t="s">
        <v>13415</v>
      </c>
      <c r="K13" t="s">
        <v>13241</v>
      </c>
      <c r="M13">
        <v>44566</v>
      </c>
      <c r="P13" t="s">
        <v>13415</v>
      </c>
      <c r="Q13" t="s">
        <v>13415</v>
      </c>
      <c r="S13" t="s">
        <v>13415</v>
      </c>
      <c r="T13" t="s">
        <v>13415</v>
      </c>
      <c r="W13" t="s">
        <v>13429</v>
      </c>
      <c r="Y13">
        <v>1</v>
      </c>
      <c r="AA13">
        <v>5000</v>
      </c>
      <c r="AC13" t="s">
        <v>13308</v>
      </c>
      <c r="AD13" t="s">
        <v>13426</v>
      </c>
    </row>
    <row r="14" spans="1:36" x14ac:dyDescent="0.25">
      <c r="A14">
        <v>13</v>
      </c>
      <c r="B14" t="s">
        <v>3131</v>
      </c>
      <c r="C14" t="s">
        <v>13430</v>
      </c>
      <c r="D14" t="s">
        <v>13431</v>
      </c>
      <c r="E14" t="s">
        <v>13427</v>
      </c>
      <c r="F14">
        <v>30293048</v>
      </c>
      <c r="G14" t="s">
        <v>13432</v>
      </c>
      <c r="I14" t="s">
        <v>13415</v>
      </c>
      <c r="J14" t="s">
        <v>13415</v>
      </c>
      <c r="K14" t="s">
        <v>13243</v>
      </c>
      <c r="M14">
        <v>44566</v>
      </c>
      <c r="P14" t="s">
        <v>68</v>
      </c>
      <c r="Q14" t="s">
        <v>69</v>
      </c>
      <c r="R14" t="s">
        <v>13433</v>
      </c>
      <c r="S14" t="s">
        <v>13415</v>
      </c>
      <c r="T14" t="s">
        <v>13415</v>
      </c>
      <c r="U14" t="s">
        <v>13434</v>
      </c>
      <c r="V14" t="s">
        <v>13415</v>
      </c>
      <c r="W14" t="s">
        <v>2157</v>
      </c>
      <c r="Y14">
        <v>3</v>
      </c>
      <c r="AA14">
        <v>4500</v>
      </c>
      <c r="AC14" t="s">
        <v>13310</v>
      </c>
      <c r="AD14" t="s">
        <v>13435</v>
      </c>
    </row>
    <row r="15" spans="1:36" x14ac:dyDescent="0.25">
      <c r="A15">
        <v>14</v>
      </c>
      <c r="B15" t="s">
        <v>3131</v>
      </c>
      <c r="C15" t="s">
        <v>13430</v>
      </c>
      <c r="D15" t="s">
        <v>13431</v>
      </c>
      <c r="E15" t="s">
        <v>13428</v>
      </c>
      <c r="F15">
        <v>30293048</v>
      </c>
      <c r="G15" t="s">
        <v>13432</v>
      </c>
      <c r="I15" t="s">
        <v>13415</v>
      </c>
      <c r="J15" t="s">
        <v>13415</v>
      </c>
      <c r="K15" t="s">
        <v>13243</v>
      </c>
      <c r="M15">
        <v>44566</v>
      </c>
      <c r="P15" t="s">
        <v>68</v>
      </c>
      <c r="Q15" t="s">
        <v>69</v>
      </c>
      <c r="R15" t="s">
        <v>13433</v>
      </c>
      <c r="S15" t="s">
        <v>13415</v>
      </c>
      <c r="T15" t="s">
        <v>13415</v>
      </c>
      <c r="U15" t="s">
        <v>13434</v>
      </c>
      <c r="V15" t="s">
        <v>13415</v>
      </c>
      <c r="AB15">
        <v>9150</v>
      </c>
      <c r="AC15" t="s">
        <v>13408</v>
      </c>
    </row>
    <row r="16" spans="1:36" x14ac:dyDescent="0.25">
      <c r="A16">
        <v>15</v>
      </c>
      <c r="B16" t="s">
        <v>29</v>
      </c>
      <c r="C16" t="s">
        <v>13436</v>
      </c>
      <c r="D16" t="s">
        <v>13415</v>
      </c>
      <c r="E16" t="s">
        <v>3189</v>
      </c>
      <c r="F16" t="s">
        <v>13437</v>
      </c>
      <c r="G16" t="s">
        <v>13438</v>
      </c>
      <c r="H16" t="s">
        <v>13415</v>
      </c>
      <c r="I16" t="s">
        <v>13415</v>
      </c>
      <c r="J16" t="s">
        <v>13415</v>
      </c>
      <c r="K16" t="s">
        <v>13243</v>
      </c>
      <c r="L16" t="s">
        <v>13439</v>
      </c>
      <c r="M16">
        <v>44566</v>
      </c>
      <c r="P16" t="s">
        <v>13415</v>
      </c>
      <c r="Q16" t="s">
        <v>13415</v>
      </c>
      <c r="R16" t="s">
        <v>13415</v>
      </c>
      <c r="S16" t="s">
        <v>13415</v>
      </c>
      <c r="T16" t="s">
        <v>13415</v>
      </c>
      <c r="W16" t="s">
        <v>3231</v>
      </c>
      <c r="Y16">
        <v>1</v>
      </c>
      <c r="AA16">
        <v>750</v>
      </c>
      <c r="AC16" t="s">
        <v>13408</v>
      </c>
      <c r="AD16">
        <v>44682.575358796297</v>
      </c>
    </row>
    <row r="17" spans="1:30" x14ac:dyDescent="0.25">
      <c r="A17">
        <v>16</v>
      </c>
      <c r="B17" t="s">
        <v>29</v>
      </c>
      <c r="C17" t="s">
        <v>13436</v>
      </c>
      <c r="D17" t="s">
        <v>13415</v>
      </c>
      <c r="E17" t="s">
        <v>3189</v>
      </c>
      <c r="F17" t="s">
        <v>13437</v>
      </c>
      <c r="G17" t="s">
        <v>13438</v>
      </c>
      <c r="H17" t="s">
        <v>13415</v>
      </c>
      <c r="I17" t="s">
        <v>13415</v>
      </c>
      <c r="J17" t="s">
        <v>13415</v>
      </c>
      <c r="K17" t="s">
        <v>13243</v>
      </c>
      <c r="L17" t="s">
        <v>13439</v>
      </c>
      <c r="M17">
        <v>44566</v>
      </c>
      <c r="P17" t="s">
        <v>13415</v>
      </c>
      <c r="Q17" t="s">
        <v>13415</v>
      </c>
      <c r="R17" t="s">
        <v>13415</v>
      </c>
      <c r="S17" t="s">
        <v>13415</v>
      </c>
      <c r="T17" t="s">
        <v>13415</v>
      </c>
      <c r="W17" t="s">
        <v>3232</v>
      </c>
      <c r="Y17">
        <v>2</v>
      </c>
      <c r="AA17">
        <v>3000</v>
      </c>
      <c r="AC17" t="s">
        <v>13307</v>
      </c>
      <c r="AD17">
        <v>44682.575358796297</v>
      </c>
    </row>
    <row r="18" spans="1:30" x14ac:dyDescent="0.25">
      <c r="A18">
        <v>17</v>
      </c>
      <c r="B18" t="s">
        <v>29</v>
      </c>
      <c r="C18" t="s">
        <v>13436</v>
      </c>
      <c r="D18" t="s">
        <v>13415</v>
      </c>
      <c r="E18" t="s">
        <v>3189</v>
      </c>
      <c r="F18" t="s">
        <v>13437</v>
      </c>
      <c r="G18" t="s">
        <v>13438</v>
      </c>
      <c r="H18" t="s">
        <v>13415</v>
      </c>
      <c r="I18" t="s">
        <v>13415</v>
      </c>
      <c r="J18" t="s">
        <v>13415</v>
      </c>
      <c r="K18" t="s">
        <v>13243</v>
      </c>
      <c r="L18" t="s">
        <v>13439</v>
      </c>
      <c r="M18">
        <v>44566</v>
      </c>
      <c r="P18" t="s">
        <v>13415</v>
      </c>
      <c r="Q18" t="s">
        <v>13415</v>
      </c>
      <c r="R18" t="s">
        <v>13415</v>
      </c>
      <c r="S18" t="s">
        <v>13415</v>
      </c>
      <c r="T18" t="s">
        <v>13415</v>
      </c>
      <c r="W18" t="s">
        <v>1687</v>
      </c>
      <c r="Y18">
        <v>2</v>
      </c>
      <c r="AA18">
        <v>150000</v>
      </c>
      <c r="AC18" t="s">
        <v>13307</v>
      </c>
      <c r="AD18">
        <v>44682.575358796297</v>
      </c>
    </row>
    <row r="19" spans="1:30" x14ac:dyDescent="0.25">
      <c r="A19">
        <v>18</v>
      </c>
      <c r="B19" t="s">
        <v>29</v>
      </c>
      <c r="C19" t="s">
        <v>13436</v>
      </c>
      <c r="D19" t="s">
        <v>13415</v>
      </c>
      <c r="E19" t="s">
        <v>3189</v>
      </c>
      <c r="F19" t="s">
        <v>13437</v>
      </c>
      <c r="G19" t="s">
        <v>13438</v>
      </c>
      <c r="H19" t="s">
        <v>13415</v>
      </c>
      <c r="I19" t="s">
        <v>13415</v>
      </c>
      <c r="J19" t="s">
        <v>13415</v>
      </c>
      <c r="K19" t="s">
        <v>13243</v>
      </c>
      <c r="L19" t="s">
        <v>13439</v>
      </c>
      <c r="M19">
        <v>44566</v>
      </c>
      <c r="P19" t="s">
        <v>13415</v>
      </c>
      <c r="Q19" t="s">
        <v>13415</v>
      </c>
      <c r="R19" t="s">
        <v>13415</v>
      </c>
      <c r="S19" t="s">
        <v>13415</v>
      </c>
      <c r="T19" t="s">
        <v>13415</v>
      </c>
      <c r="AB19">
        <v>153750</v>
      </c>
      <c r="AC19" t="s">
        <v>13492</v>
      </c>
    </row>
    <row r="20" spans="1:30" x14ac:dyDescent="0.25">
      <c r="A20">
        <v>19</v>
      </c>
      <c r="B20" t="s">
        <v>29</v>
      </c>
      <c r="C20" t="s">
        <v>13440</v>
      </c>
      <c r="D20" t="s">
        <v>13415</v>
      </c>
      <c r="E20" t="s">
        <v>3191</v>
      </c>
      <c r="F20" t="s">
        <v>13441</v>
      </c>
      <c r="G20" t="s">
        <v>13442</v>
      </c>
      <c r="H20" t="s">
        <v>13415</v>
      </c>
      <c r="I20" t="s">
        <v>13415</v>
      </c>
      <c r="J20" t="s">
        <v>13415</v>
      </c>
      <c r="K20" t="s">
        <v>13243</v>
      </c>
      <c r="L20" t="s">
        <v>13439</v>
      </c>
      <c r="M20">
        <v>44566</v>
      </c>
      <c r="P20" t="s">
        <v>13415</v>
      </c>
      <c r="Q20" t="s">
        <v>13415</v>
      </c>
      <c r="R20" t="s">
        <v>13415</v>
      </c>
      <c r="S20" t="s">
        <v>13415</v>
      </c>
      <c r="T20" t="s">
        <v>13415</v>
      </c>
      <c r="W20" t="s">
        <v>3231</v>
      </c>
      <c r="Y20">
        <v>2</v>
      </c>
      <c r="AA20">
        <v>1500</v>
      </c>
      <c r="AC20" t="s">
        <v>13310</v>
      </c>
      <c r="AD20">
        <v>44682.580636574072</v>
      </c>
    </row>
    <row r="21" spans="1:30" x14ac:dyDescent="0.25">
      <c r="A21">
        <v>20</v>
      </c>
      <c r="B21" t="s">
        <v>29</v>
      </c>
      <c r="C21" t="s">
        <v>13440</v>
      </c>
      <c r="D21" t="s">
        <v>13415</v>
      </c>
      <c r="E21" t="s">
        <v>3191</v>
      </c>
      <c r="F21" t="s">
        <v>13441</v>
      </c>
      <c r="G21" t="s">
        <v>13442</v>
      </c>
      <c r="H21" t="s">
        <v>13415</v>
      </c>
      <c r="I21" t="s">
        <v>13415</v>
      </c>
      <c r="J21" t="s">
        <v>13415</v>
      </c>
      <c r="K21" t="s">
        <v>13243</v>
      </c>
      <c r="L21" t="s">
        <v>13439</v>
      </c>
      <c r="M21">
        <v>44566</v>
      </c>
      <c r="P21" t="s">
        <v>13415</v>
      </c>
      <c r="Q21" t="s">
        <v>13415</v>
      </c>
      <c r="R21" t="s">
        <v>13415</v>
      </c>
      <c r="S21" t="s">
        <v>13415</v>
      </c>
      <c r="T21" t="s">
        <v>13415</v>
      </c>
      <c r="W21" t="s">
        <v>3232</v>
      </c>
      <c r="Y21">
        <v>1</v>
      </c>
      <c r="AA21">
        <v>1500</v>
      </c>
      <c r="AC21" t="s">
        <v>13408</v>
      </c>
      <c r="AD21">
        <v>44682.580636574072</v>
      </c>
    </row>
    <row r="22" spans="1:30" x14ac:dyDescent="0.25">
      <c r="A22">
        <v>21</v>
      </c>
      <c r="B22" t="s">
        <v>29</v>
      </c>
      <c r="C22" t="s">
        <v>13440</v>
      </c>
      <c r="D22" t="s">
        <v>13415</v>
      </c>
      <c r="E22" t="s">
        <v>3191</v>
      </c>
      <c r="F22" t="s">
        <v>13441</v>
      </c>
      <c r="G22" t="s">
        <v>13442</v>
      </c>
      <c r="H22" t="s">
        <v>13415</v>
      </c>
      <c r="I22" t="s">
        <v>13415</v>
      </c>
      <c r="J22" t="s">
        <v>13415</v>
      </c>
      <c r="K22" t="s">
        <v>13243</v>
      </c>
      <c r="L22" t="s">
        <v>13439</v>
      </c>
      <c r="M22">
        <v>44566</v>
      </c>
      <c r="P22" t="s">
        <v>13415</v>
      </c>
      <c r="Q22" t="s">
        <v>13415</v>
      </c>
      <c r="R22" t="s">
        <v>13415</v>
      </c>
      <c r="S22" t="s">
        <v>13415</v>
      </c>
      <c r="T22" t="s">
        <v>13415</v>
      </c>
      <c r="AB22">
        <v>3000</v>
      </c>
      <c r="AC22" t="s">
        <v>13308</v>
      </c>
    </row>
    <row r="23" spans="1:30" x14ac:dyDescent="0.25">
      <c r="A23">
        <v>22</v>
      </c>
      <c r="B23" t="s">
        <v>3131</v>
      </c>
      <c r="C23" t="s">
        <v>13443</v>
      </c>
      <c r="D23" t="s">
        <v>3148</v>
      </c>
      <c r="E23" t="s">
        <v>3199</v>
      </c>
      <c r="F23" t="s">
        <v>13444</v>
      </c>
      <c r="G23" t="s">
        <v>13445</v>
      </c>
      <c r="I23" t="s">
        <v>13415</v>
      </c>
      <c r="J23" t="s">
        <v>13415</v>
      </c>
      <c r="K23" t="s">
        <v>13243</v>
      </c>
      <c r="L23" t="s">
        <v>13446</v>
      </c>
      <c r="M23">
        <v>44566</v>
      </c>
      <c r="S23" t="s">
        <v>13415</v>
      </c>
      <c r="T23" t="s">
        <v>13415</v>
      </c>
      <c r="V23" t="s">
        <v>13415</v>
      </c>
      <c r="W23" t="s">
        <v>1748</v>
      </c>
      <c r="Y23">
        <v>2</v>
      </c>
      <c r="AA23">
        <v>50000</v>
      </c>
      <c r="AC23" t="s">
        <v>13307</v>
      </c>
      <c r="AD23" t="s">
        <v>13447</v>
      </c>
    </row>
    <row r="24" spans="1:30" x14ac:dyDescent="0.25">
      <c r="A24">
        <v>23</v>
      </c>
      <c r="B24" t="s">
        <v>3131</v>
      </c>
      <c r="C24" t="s">
        <v>13443</v>
      </c>
      <c r="D24" t="s">
        <v>3148</v>
      </c>
      <c r="E24" t="s">
        <v>3199</v>
      </c>
      <c r="F24" t="s">
        <v>13444</v>
      </c>
      <c r="G24" t="s">
        <v>13445</v>
      </c>
      <c r="I24" t="s">
        <v>13415</v>
      </c>
      <c r="J24" t="s">
        <v>13415</v>
      </c>
      <c r="K24" t="s">
        <v>13243</v>
      </c>
      <c r="L24" t="s">
        <v>13446</v>
      </c>
      <c r="M24">
        <v>44566</v>
      </c>
      <c r="S24" t="s">
        <v>13415</v>
      </c>
      <c r="T24" t="s">
        <v>13415</v>
      </c>
      <c r="V24" t="s">
        <v>13415</v>
      </c>
      <c r="W24" t="s">
        <v>2157</v>
      </c>
      <c r="Y24">
        <v>2</v>
      </c>
      <c r="AA24">
        <v>3000</v>
      </c>
      <c r="AC24" t="s">
        <v>13310</v>
      </c>
      <c r="AD24" t="s">
        <v>13447</v>
      </c>
    </row>
    <row r="25" spans="1:30" x14ac:dyDescent="0.25">
      <c r="A25">
        <v>24</v>
      </c>
      <c r="B25" t="s">
        <v>3131</v>
      </c>
      <c r="C25" t="s">
        <v>13443</v>
      </c>
      <c r="D25" t="s">
        <v>3148</v>
      </c>
      <c r="E25" t="s">
        <v>3199</v>
      </c>
      <c r="F25" t="s">
        <v>13444</v>
      </c>
      <c r="G25" t="s">
        <v>13445</v>
      </c>
      <c r="I25" t="s">
        <v>13415</v>
      </c>
      <c r="J25" t="s">
        <v>13415</v>
      </c>
      <c r="K25" t="s">
        <v>13243</v>
      </c>
      <c r="L25" t="s">
        <v>13446</v>
      </c>
      <c r="M25">
        <v>44566</v>
      </c>
      <c r="S25" t="s">
        <v>13415</v>
      </c>
      <c r="T25" t="s">
        <v>13415</v>
      </c>
      <c r="V25" t="s">
        <v>13415</v>
      </c>
      <c r="AB25">
        <v>53000</v>
      </c>
      <c r="AC25" t="s">
        <v>13310</v>
      </c>
    </row>
    <row r="26" spans="1:30" x14ac:dyDescent="0.25">
      <c r="A26">
        <v>25</v>
      </c>
      <c r="B26" t="s">
        <v>2</v>
      </c>
      <c r="C26" t="s">
        <v>13448</v>
      </c>
      <c r="D26" t="s">
        <v>13415</v>
      </c>
      <c r="E26" t="s">
        <v>3185</v>
      </c>
      <c r="F26" t="s">
        <v>13449</v>
      </c>
      <c r="G26" t="s">
        <v>13450</v>
      </c>
      <c r="H26">
        <v>2932239</v>
      </c>
      <c r="I26" t="s">
        <v>13415</v>
      </c>
      <c r="K26" t="s">
        <v>13241</v>
      </c>
      <c r="L26" t="s">
        <v>13451</v>
      </c>
      <c r="M26">
        <v>44566</v>
      </c>
      <c r="Q26" t="s">
        <v>13452</v>
      </c>
      <c r="R26" t="s">
        <v>13415</v>
      </c>
      <c r="S26" t="s">
        <v>13415</v>
      </c>
      <c r="T26" t="s">
        <v>13415</v>
      </c>
      <c r="W26" t="s">
        <v>1689</v>
      </c>
      <c r="X26" t="s">
        <v>13453</v>
      </c>
      <c r="Y26">
        <v>3</v>
      </c>
      <c r="AA26">
        <v>45000</v>
      </c>
      <c r="AC26" t="s">
        <v>13408</v>
      </c>
      <c r="AD26" t="s">
        <v>13454</v>
      </c>
    </row>
    <row r="27" spans="1:30" x14ac:dyDescent="0.25">
      <c r="A27">
        <v>26</v>
      </c>
      <c r="B27" t="s">
        <v>2</v>
      </c>
      <c r="C27" t="s">
        <v>13448</v>
      </c>
      <c r="D27" t="s">
        <v>13415</v>
      </c>
      <c r="E27" t="s">
        <v>3185</v>
      </c>
      <c r="F27" t="s">
        <v>13449</v>
      </c>
      <c r="G27" t="s">
        <v>13450</v>
      </c>
      <c r="H27">
        <v>2932239</v>
      </c>
      <c r="I27" t="s">
        <v>13415</v>
      </c>
      <c r="K27" t="s">
        <v>13241</v>
      </c>
      <c r="L27" t="s">
        <v>13451</v>
      </c>
      <c r="M27">
        <v>44566</v>
      </c>
      <c r="Q27" t="s">
        <v>13452</v>
      </c>
      <c r="R27" t="s">
        <v>13415</v>
      </c>
      <c r="S27" t="s">
        <v>13415</v>
      </c>
      <c r="T27" t="s">
        <v>13415</v>
      </c>
      <c r="AB27">
        <v>45000</v>
      </c>
      <c r="AC27" t="s">
        <v>13308</v>
      </c>
    </row>
    <row r="28" spans="1:30" x14ac:dyDescent="0.25">
      <c r="A28">
        <v>27</v>
      </c>
      <c r="B28" t="s">
        <v>7</v>
      </c>
      <c r="C28" t="s">
        <v>13455</v>
      </c>
      <c r="D28" t="s">
        <v>13415</v>
      </c>
      <c r="E28" t="s">
        <v>3199</v>
      </c>
      <c r="F28" t="s">
        <v>13456</v>
      </c>
      <c r="G28" t="s">
        <v>13457</v>
      </c>
      <c r="H28" t="s">
        <v>13458</v>
      </c>
      <c r="I28" t="s">
        <v>13415</v>
      </c>
      <c r="K28" t="s">
        <v>13241</v>
      </c>
      <c r="L28" t="s">
        <v>13459</v>
      </c>
      <c r="M28">
        <v>44566</v>
      </c>
      <c r="N28" t="s">
        <v>13415</v>
      </c>
      <c r="O28" t="s">
        <v>13415</v>
      </c>
      <c r="Q28" t="s">
        <v>13460</v>
      </c>
      <c r="R28" t="s">
        <v>13415</v>
      </c>
      <c r="S28" t="s">
        <v>13415</v>
      </c>
      <c r="T28" t="s">
        <v>13461</v>
      </c>
      <c r="V28" t="s">
        <v>13415</v>
      </c>
      <c r="W28" t="s">
        <v>3456</v>
      </c>
      <c r="Y28">
        <v>3</v>
      </c>
      <c r="AA28">
        <v>2100</v>
      </c>
      <c r="AC28" t="s">
        <v>13307</v>
      </c>
      <c r="AD28" t="s">
        <v>13462</v>
      </c>
    </row>
    <row r="29" spans="1:30" x14ac:dyDescent="0.25">
      <c r="A29">
        <v>28</v>
      </c>
      <c r="B29" t="s">
        <v>7</v>
      </c>
      <c r="C29" t="s">
        <v>13455</v>
      </c>
      <c r="D29" t="s">
        <v>13415</v>
      </c>
      <c r="E29" t="s">
        <v>3199</v>
      </c>
      <c r="F29" t="s">
        <v>13456</v>
      </c>
      <c r="G29" t="s">
        <v>13457</v>
      </c>
      <c r="H29" t="s">
        <v>13458</v>
      </c>
      <c r="I29" t="s">
        <v>13415</v>
      </c>
      <c r="K29" t="s">
        <v>13241</v>
      </c>
      <c r="L29" t="s">
        <v>13459</v>
      </c>
      <c r="M29">
        <v>44566</v>
      </c>
      <c r="N29" t="s">
        <v>13415</v>
      </c>
      <c r="O29" t="s">
        <v>13415</v>
      </c>
      <c r="Q29" t="s">
        <v>13460</v>
      </c>
      <c r="R29" t="s">
        <v>13415</v>
      </c>
      <c r="S29" t="s">
        <v>13415</v>
      </c>
      <c r="T29" t="s">
        <v>13461</v>
      </c>
      <c r="V29" t="s">
        <v>13415</v>
      </c>
      <c r="AB29">
        <v>2100</v>
      </c>
      <c r="AC29" t="s">
        <v>13310</v>
      </c>
    </row>
    <row r="30" spans="1:30" x14ac:dyDescent="0.25">
      <c r="A30">
        <v>29</v>
      </c>
      <c r="B30" t="s">
        <v>9</v>
      </c>
      <c r="C30" t="s">
        <v>13463</v>
      </c>
      <c r="D30" t="s">
        <v>13415</v>
      </c>
      <c r="E30" t="s">
        <v>3202</v>
      </c>
      <c r="F30" t="s">
        <v>13464</v>
      </c>
      <c r="G30" t="s">
        <v>13465</v>
      </c>
      <c r="H30" t="s">
        <v>13466</v>
      </c>
      <c r="I30" t="s">
        <v>13415</v>
      </c>
      <c r="K30" t="s">
        <v>13241</v>
      </c>
      <c r="L30" t="s">
        <v>13467</v>
      </c>
      <c r="M30">
        <v>44566</v>
      </c>
      <c r="Q30" t="s">
        <v>13468</v>
      </c>
      <c r="R30" t="s">
        <v>13415</v>
      </c>
      <c r="S30" t="s">
        <v>13415</v>
      </c>
      <c r="T30" t="s">
        <v>13415</v>
      </c>
      <c r="V30" t="s">
        <v>13415</v>
      </c>
      <c r="W30" t="s">
        <v>7804</v>
      </c>
      <c r="X30" t="s">
        <v>13469</v>
      </c>
      <c r="Y30">
        <v>3</v>
      </c>
      <c r="AA30">
        <v>330</v>
      </c>
      <c r="AC30" t="s">
        <v>13310</v>
      </c>
      <c r="AD30">
        <v>44682.636956018519</v>
      </c>
    </row>
    <row r="31" spans="1:30" x14ac:dyDescent="0.25">
      <c r="A31">
        <v>30</v>
      </c>
      <c r="B31" t="s">
        <v>9</v>
      </c>
      <c r="C31" t="s">
        <v>13463</v>
      </c>
      <c r="D31" t="s">
        <v>13415</v>
      </c>
      <c r="E31" t="s">
        <v>3202</v>
      </c>
      <c r="F31" t="s">
        <v>13464</v>
      </c>
      <c r="G31" t="s">
        <v>13465</v>
      </c>
      <c r="H31" t="s">
        <v>13466</v>
      </c>
      <c r="I31" t="s">
        <v>13415</v>
      </c>
      <c r="K31" t="s">
        <v>13241</v>
      </c>
      <c r="L31" t="s">
        <v>13467</v>
      </c>
      <c r="M31">
        <v>44566</v>
      </c>
      <c r="Q31" t="s">
        <v>13468</v>
      </c>
      <c r="R31" t="s">
        <v>13415</v>
      </c>
      <c r="S31" t="s">
        <v>13415</v>
      </c>
      <c r="T31" t="s">
        <v>13415</v>
      </c>
      <c r="V31" t="s">
        <v>13415</v>
      </c>
      <c r="W31" t="s">
        <v>2146</v>
      </c>
      <c r="Y31">
        <v>2</v>
      </c>
      <c r="AA31">
        <v>8000</v>
      </c>
      <c r="AC31" t="s">
        <v>13408</v>
      </c>
      <c r="AD31">
        <v>44682.636956018519</v>
      </c>
    </row>
    <row r="32" spans="1:30" x14ac:dyDescent="0.25">
      <c r="A32">
        <v>31</v>
      </c>
      <c r="B32" t="s">
        <v>9</v>
      </c>
      <c r="C32" t="s">
        <v>13463</v>
      </c>
      <c r="D32" t="s">
        <v>13415</v>
      </c>
      <c r="E32" t="s">
        <v>3202</v>
      </c>
      <c r="F32" t="s">
        <v>13464</v>
      </c>
      <c r="G32" t="s">
        <v>13465</v>
      </c>
      <c r="H32" t="s">
        <v>13466</v>
      </c>
      <c r="I32" t="s">
        <v>13415</v>
      </c>
      <c r="K32" t="s">
        <v>13241</v>
      </c>
      <c r="L32" t="s">
        <v>13467</v>
      </c>
      <c r="M32">
        <v>44566</v>
      </c>
      <c r="Q32" t="s">
        <v>13468</v>
      </c>
      <c r="R32" t="s">
        <v>13415</v>
      </c>
      <c r="S32" t="s">
        <v>13415</v>
      </c>
      <c r="T32" t="s">
        <v>13415</v>
      </c>
      <c r="V32" t="s">
        <v>13415</v>
      </c>
      <c r="W32" t="s">
        <v>2111</v>
      </c>
      <c r="Y32">
        <v>2</v>
      </c>
      <c r="AA32">
        <v>6000</v>
      </c>
      <c r="AC32" t="s">
        <v>13308</v>
      </c>
      <c r="AD32">
        <v>44682.636956018519</v>
      </c>
    </row>
    <row r="33" spans="1:32" x14ac:dyDescent="0.25">
      <c r="A33">
        <v>32</v>
      </c>
      <c r="B33" t="s">
        <v>9</v>
      </c>
      <c r="C33" t="s">
        <v>13463</v>
      </c>
      <c r="D33" t="s">
        <v>13415</v>
      </c>
      <c r="E33" t="s">
        <v>3202</v>
      </c>
      <c r="F33" t="s">
        <v>13464</v>
      </c>
      <c r="G33" t="s">
        <v>13465</v>
      </c>
      <c r="H33" t="s">
        <v>13466</v>
      </c>
      <c r="I33" t="s">
        <v>13415</v>
      </c>
      <c r="K33" t="s">
        <v>13241</v>
      </c>
      <c r="L33" t="s">
        <v>13467</v>
      </c>
      <c r="M33">
        <v>44566</v>
      </c>
      <c r="Q33" t="s">
        <v>13468</v>
      </c>
      <c r="R33" t="s">
        <v>13415</v>
      </c>
      <c r="S33" t="s">
        <v>13415</v>
      </c>
      <c r="T33" t="s">
        <v>13415</v>
      </c>
      <c r="V33" t="s">
        <v>13415</v>
      </c>
      <c r="AB33">
        <v>14330</v>
      </c>
      <c r="AC33" t="s">
        <v>13307</v>
      </c>
    </row>
    <row r="34" spans="1:32" x14ac:dyDescent="0.25">
      <c r="A34">
        <v>33</v>
      </c>
      <c r="B34" t="s">
        <v>10</v>
      </c>
      <c r="C34" t="s">
        <v>13470</v>
      </c>
      <c r="D34" t="s">
        <v>13415</v>
      </c>
      <c r="E34" t="s">
        <v>3190</v>
      </c>
      <c r="F34" t="s">
        <v>13471</v>
      </c>
      <c r="H34" t="s">
        <v>13472</v>
      </c>
      <c r="I34" t="s">
        <v>13415</v>
      </c>
      <c r="K34" t="s">
        <v>13241</v>
      </c>
      <c r="L34" t="s">
        <v>13473</v>
      </c>
      <c r="M34">
        <v>44566</v>
      </c>
      <c r="Q34" t="s">
        <v>13474</v>
      </c>
      <c r="R34" t="s">
        <v>13415</v>
      </c>
      <c r="S34" t="s">
        <v>13415</v>
      </c>
      <c r="T34" t="s">
        <v>13415</v>
      </c>
      <c r="V34" t="s">
        <v>13415</v>
      </c>
      <c r="W34" t="s">
        <v>6565</v>
      </c>
      <c r="X34" t="s">
        <v>13453</v>
      </c>
      <c r="Y34">
        <v>3</v>
      </c>
      <c r="AA34">
        <v>30000</v>
      </c>
      <c r="AC34" t="s">
        <v>13307</v>
      </c>
      <c r="AD34">
        <v>44682.639803240738</v>
      </c>
    </row>
    <row r="35" spans="1:32" x14ac:dyDescent="0.25">
      <c r="A35">
        <v>34</v>
      </c>
      <c r="B35" t="s">
        <v>10</v>
      </c>
      <c r="C35" t="s">
        <v>13470</v>
      </c>
      <c r="D35" t="s">
        <v>13415</v>
      </c>
      <c r="E35" t="s">
        <v>3190</v>
      </c>
      <c r="F35" t="s">
        <v>13471</v>
      </c>
      <c r="H35" t="s">
        <v>13472</v>
      </c>
      <c r="I35" t="s">
        <v>13415</v>
      </c>
      <c r="K35" t="s">
        <v>13241</v>
      </c>
      <c r="L35" t="s">
        <v>13473</v>
      </c>
      <c r="M35">
        <v>44566</v>
      </c>
      <c r="Q35" t="s">
        <v>13474</v>
      </c>
      <c r="R35" t="s">
        <v>13415</v>
      </c>
      <c r="S35" t="s">
        <v>13415</v>
      </c>
      <c r="T35" t="s">
        <v>13415</v>
      </c>
      <c r="V35" t="s">
        <v>13415</v>
      </c>
      <c r="W35" t="s">
        <v>6065</v>
      </c>
      <c r="Y35">
        <v>1</v>
      </c>
      <c r="AA35">
        <v>2000</v>
      </c>
      <c r="AC35" t="s">
        <v>13308</v>
      </c>
      <c r="AD35">
        <v>44682.639803240738</v>
      </c>
    </row>
    <row r="36" spans="1:32" x14ac:dyDescent="0.25">
      <c r="A36">
        <v>35</v>
      </c>
      <c r="B36" t="s">
        <v>10</v>
      </c>
      <c r="C36" t="s">
        <v>13470</v>
      </c>
      <c r="D36" t="s">
        <v>13415</v>
      </c>
      <c r="E36" t="s">
        <v>3190</v>
      </c>
      <c r="F36" t="s">
        <v>13471</v>
      </c>
      <c r="H36" t="s">
        <v>13472</v>
      </c>
      <c r="I36" t="s">
        <v>13415</v>
      </c>
      <c r="K36" t="s">
        <v>13241</v>
      </c>
      <c r="L36" t="s">
        <v>13473</v>
      </c>
      <c r="M36">
        <v>44566</v>
      </c>
      <c r="Q36" t="s">
        <v>13474</v>
      </c>
      <c r="R36" t="s">
        <v>13415</v>
      </c>
      <c r="S36" t="s">
        <v>13415</v>
      </c>
      <c r="T36" t="s">
        <v>13415</v>
      </c>
      <c r="V36" t="s">
        <v>13415</v>
      </c>
      <c r="AB36">
        <v>32000</v>
      </c>
      <c r="AC36" t="s">
        <v>13310</v>
      </c>
    </row>
    <row r="37" spans="1:32" x14ac:dyDescent="0.25">
      <c r="A37">
        <v>36</v>
      </c>
      <c r="B37" t="s">
        <v>3246</v>
      </c>
      <c r="C37" t="s">
        <v>13475</v>
      </c>
      <c r="D37" t="s">
        <v>13415</v>
      </c>
      <c r="E37" t="s">
        <v>3191</v>
      </c>
      <c r="F37" t="s">
        <v>13476</v>
      </c>
      <c r="G37" t="s">
        <v>13477</v>
      </c>
      <c r="H37" t="s">
        <v>13478</v>
      </c>
      <c r="I37" t="s">
        <v>13415</v>
      </c>
      <c r="K37" t="s">
        <v>13241</v>
      </c>
      <c r="L37" t="s">
        <v>13479</v>
      </c>
      <c r="M37">
        <v>44566</v>
      </c>
      <c r="P37" t="s">
        <v>13415</v>
      </c>
      <c r="Q37" t="s">
        <v>13480</v>
      </c>
      <c r="R37" t="s">
        <v>3211</v>
      </c>
      <c r="S37" t="s">
        <v>13415</v>
      </c>
      <c r="T37" t="s">
        <v>13415</v>
      </c>
      <c r="W37" t="s">
        <v>13481</v>
      </c>
      <c r="Y37">
        <v>3</v>
      </c>
      <c r="AA37">
        <v>3000</v>
      </c>
      <c r="AC37" t="s">
        <v>13408</v>
      </c>
      <c r="AD37">
        <v>44682.679131944446</v>
      </c>
    </row>
    <row r="38" spans="1:32" x14ac:dyDescent="0.25">
      <c r="A38">
        <v>37</v>
      </c>
      <c r="B38" t="s">
        <v>3246</v>
      </c>
      <c r="C38" t="s">
        <v>13475</v>
      </c>
      <c r="D38" t="s">
        <v>13415</v>
      </c>
      <c r="E38" t="s">
        <v>3191</v>
      </c>
      <c r="F38" t="s">
        <v>13476</v>
      </c>
      <c r="G38" t="s">
        <v>13477</v>
      </c>
      <c r="H38" t="s">
        <v>13478</v>
      </c>
      <c r="I38" t="s">
        <v>13415</v>
      </c>
      <c r="K38" t="s">
        <v>13241</v>
      </c>
      <c r="L38" t="s">
        <v>13479</v>
      </c>
      <c r="M38">
        <v>44566</v>
      </c>
      <c r="P38" t="s">
        <v>13415</v>
      </c>
      <c r="Q38" t="s">
        <v>13480</v>
      </c>
      <c r="R38" t="s">
        <v>3211</v>
      </c>
      <c r="S38" t="s">
        <v>13415</v>
      </c>
      <c r="T38" t="s">
        <v>13415</v>
      </c>
      <c r="AB38">
        <v>3000</v>
      </c>
      <c r="AC38" t="s">
        <v>13308</v>
      </c>
    </row>
    <row r="39" spans="1:32" x14ac:dyDescent="0.25">
      <c r="A39">
        <v>38</v>
      </c>
      <c r="B39" t="s">
        <v>43</v>
      </c>
      <c r="C39" t="s">
        <v>13482</v>
      </c>
      <c r="E39" t="s">
        <v>3191</v>
      </c>
      <c r="F39" t="s">
        <v>13476</v>
      </c>
      <c r="G39" t="s">
        <v>13477</v>
      </c>
      <c r="H39" t="s">
        <v>13478</v>
      </c>
      <c r="I39" t="s">
        <v>13415</v>
      </c>
      <c r="K39" t="s">
        <v>13241</v>
      </c>
      <c r="L39" t="s">
        <v>13483</v>
      </c>
      <c r="M39">
        <v>44566</v>
      </c>
      <c r="P39" t="s">
        <v>13415</v>
      </c>
      <c r="Q39" t="s">
        <v>13480</v>
      </c>
      <c r="R39" t="s">
        <v>3211</v>
      </c>
      <c r="S39" t="s">
        <v>13415</v>
      </c>
      <c r="T39" t="s">
        <v>13415</v>
      </c>
      <c r="V39" t="s">
        <v>13415</v>
      </c>
      <c r="W39" t="s">
        <v>3742</v>
      </c>
      <c r="Y39">
        <v>3</v>
      </c>
      <c r="AA39">
        <v>150</v>
      </c>
      <c r="AC39" t="s">
        <v>13307</v>
      </c>
      <c r="AD39">
        <v>44682.680081018516</v>
      </c>
    </row>
    <row r="40" spans="1:32" x14ac:dyDescent="0.25">
      <c r="A40">
        <v>39</v>
      </c>
      <c r="B40" t="s">
        <v>43</v>
      </c>
      <c r="C40" t="s">
        <v>13482</v>
      </c>
      <c r="E40" t="s">
        <v>3191</v>
      </c>
      <c r="F40" t="s">
        <v>13476</v>
      </c>
      <c r="G40" t="s">
        <v>13477</v>
      </c>
      <c r="H40" t="s">
        <v>13478</v>
      </c>
      <c r="I40" t="s">
        <v>13415</v>
      </c>
      <c r="K40" t="s">
        <v>13241</v>
      </c>
      <c r="L40" t="s">
        <v>13483</v>
      </c>
      <c r="M40">
        <v>44566</v>
      </c>
      <c r="P40" t="s">
        <v>13415</v>
      </c>
      <c r="Q40" t="s">
        <v>13480</v>
      </c>
      <c r="R40" t="s">
        <v>3211</v>
      </c>
      <c r="S40" t="s">
        <v>13415</v>
      </c>
      <c r="T40" t="s">
        <v>13415</v>
      </c>
      <c r="V40" t="s">
        <v>13415</v>
      </c>
      <c r="AB40">
        <v>150</v>
      </c>
      <c r="AC40" t="s">
        <v>13408</v>
      </c>
    </row>
    <row r="41" spans="1:32" x14ac:dyDescent="0.25">
      <c r="A41">
        <v>40</v>
      </c>
      <c r="B41" t="s">
        <v>48</v>
      </c>
      <c r="C41" t="s">
        <v>13484</v>
      </c>
      <c r="D41" t="s">
        <v>13415</v>
      </c>
      <c r="E41" t="s">
        <v>3188</v>
      </c>
      <c r="F41" t="s">
        <v>13485</v>
      </c>
      <c r="G41" t="s">
        <v>13486</v>
      </c>
      <c r="I41" t="s">
        <v>13415</v>
      </c>
      <c r="K41" t="s">
        <v>13241</v>
      </c>
      <c r="L41" t="s">
        <v>13451</v>
      </c>
      <c r="M41">
        <v>44566</v>
      </c>
      <c r="Q41" t="s">
        <v>13487</v>
      </c>
      <c r="R41" t="s">
        <v>13415</v>
      </c>
      <c r="T41" t="s">
        <v>13415</v>
      </c>
      <c r="W41" t="s">
        <v>2340</v>
      </c>
      <c r="Y41">
        <v>3</v>
      </c>
      <c r="AA41">
        <v>75000</v>
      </c>
      <c r="AC41" t="s">
        <v>13310</v>
      </c>
      <c r="AD41" t="s">
        <v>13488</v>
      </c>
    </row>
    <row r="42" spans="1:32" x14ac:dyDescent="0.25">
      <c r="A42">
        <v>41</v>
      </c>
      <c r="B42" t="s">
        <v>48</v>
      </c>
      <c r="C42" t="s">
        <v>13484</v>
      </c>
      <c r="D42" t="s">
        <v>13415</v>
      </c>
      <c r="E42" t="s">
        <v>3188</v>
      </c>
      <c r="F42" t="s">
        <v>13485</v>
      </c>
      <c r="G42" t="s">
        <v>13486</v>
      </c>
      <c r="I42" t="s">
        <v>13415</v>
      </c>
      <c r="K42" t="s">
        <v>13241</v>
      </c>
      <c r="L42" t="s">
        <v>13451</v>
      </c>
      <c r="M42">
        <v>44566</v>
      </c>
      <c r="Q42" t="s">
        <v>13487</v>
      </c>
      <c r="R42" t="s">
        <v>13415</v>
      </c>
      <c r="T42" t="s">
        <v>13415</v>
      </c>
      <c r="W42" t="s">
        <v>2119</v>
      </c>
      <c r="Y42">
        <v>1</v>
      </c>
      <c r="AA42">
        <v>1500</v>
      </c>
      <c r="AC42" t="s">
        <v>13408</v>
      </c>
      <c r="AD42" t="s">
        <v>13488</v>
      </c>
    </row>
    <row r="43" spans="1:32" x14ac:dyDescent="0.25">
      <c r="A43">
        <v>42</v>
      </c>
      <c r="B43" t="s">
        <v>48</v>
      </c>
      <c r="C43" t="s">
        <v>13484</v>
      </c>
      <c r="D43" t="s">
        <v>13415</v>
      </c>
      <c r="E43" t="s">
        <v>3188</v>
      </c>
      <c r="F43" t="s">
        <v>13485</v>
      </c>
      <c r="G43" t="s">
        <v>13486</v>
      </c>
      <c r="I43" t="s">
        <v>13415</v>
      </c>
      <c r="K43" t="s">
        <v>13241</v>
      </c>
      <c r="L43" t="s">
        <v>13451</v>
      </c>
      <c r="M43">
        <v>44566</v>
      </c>
      <c r="Q43" t="s">
        <v>13487</v>
      </c>
      <c r="R43" t="s">
        <v>13415</v>
      </c>
      <c r="T43" t="s">
        <v>13415</v>
      </c>
      <c r="AB43">
        <v>76500</v>
      </c>
      <c r="AC43" t="s">
        <v>13308</v>
      </c>
    </row>
    <row r="44" spans="1:32" x14ac:dyDescent="0.25">
      <c r="A44">
        <v>43</v>
      </c>
      <c r="B44" t="s">
        <v>65</v>
      </c>
      <c r="C44" t="s">
        <v>13489</v>
      </c>
      <c r="D44" t="s">
        <v>13415</v>
      </c>
      <c r="E44" t="s">
        <v>3188</v>
      </c>
      <c r="F44" t="s">
        <v>13485</v>
      </c>
      <c r="G44" t="s">
        <v>13486</v>
      </c>
      <c r="I44" t="s">
        <v>13415</v>
      </c>
      <c r="K44" t="s">
        <v>13241</v>
      </c>
      <c r="M44">
        <v>44566</v>
      </c>
      <c r="P44" t="s">
        <v>13415</v>
      </c>
      <c r="Q44" t="s">
        <v>13415</v>
      </c>
      <c r="S44" t="s">
        <v>13415</v>
      </c>
      <c r="T44" t="s">
        <v>13415</v>
      </c>
      <c r="W44" t="s">
        <v>5103</v>
      </c>
      <c r="Y44">
        <v>3</v>
      </c>
      <c r="AA44">
        <v>9000</v>
      </c>
      <c r="AC44" t="s">
        <v>13307</v>
      </c>
      <c r="AD44">
        <v>44682.733726851853</v>
      </c>
    </row>
    <row r="45" spans="1:32" x14ac:dyDescent="0.25">
      <c r="A45">
        <v>44</v>
      </c>
      <c r="B45" t="s">
        <v>65</v>
      </c>
      <c r="C45" t="s">
        <v>13489</v>
      </c>
      <c r="D45" t="s">
        <v>13415</v>
      </c>
      <c r="E45" t="s">
        <v>3188</v>
      </c>
      <c r="F45" t="s">
        <v>13485</v>
      </c>
      <c r="G45" t="s">
        <v>13486</v>
      </c>
      <c r="I45" t="s">
        <v>13415</v>
      </c>
      <c r="K45" t="s">
        <v>13241</v>
      </c>
      <c r="M45">
        <v>44566</v>
      </c>
      <c r="P45" t="s">
        <v>13415</v>
      </c>
      <c r="Q45" t="s">
        <v>13415</v>
      </c>
      <c r="S45" t="s">
        <v>13415</v>
      </c>
      <c r="T45" t="s">
        <v>13415</v>
      </c>
      <c r="AB45">
        <v>9000</v>
      </c>
      <c r="AC45" t="s">
        <v>13408</v>
      </c>
    </row>
    <row r="46" spans="1:32" x14ac:dyDescent="0.25">
      <c r="A46">
        <v>45</v>
      </c>
      <c r="B46" t="s">
        <v>61</v>
      </c>
      <c r="C46" t="s">
        <v>13292</v>
      </c>
      <c r="D46" t="s">
        <v>13292</v>
      </c>
      <c r="E46" t="s">
        <v>13292</v>
      </c>
      <c r="F46" t="s">
        <v>13292</v>
      </c>
      <c r="G46" t="s">
        <v>13292</v>
      </c>
      <c r="H46" t="s">
        <v>13292</v>
      </c>
      <c r="I46" t="s">
        <v>13292</v>
      </c>
      <c r="J46" t="s">
        <v>13292</v>
      </c>
      <c r="K46" t="s">
        <v>13292</v>
      </c>
      <c r="L46">
        <v>0</v>
      </c>
      <c r="M46">
        <v>44567</v>
      </c>
      <c r="N46" t="s">
        <v>13278</v>
      </c>
      <c r="O46">
        <v>44567</v>
      </c>
      <c r="P46" t="s">
        <v>13292</v>
      </c>
      <c r="Q46" t="s">
        <v>13292</v>
      </c>
      <c r="R46" t="s">
        <v>13292</v>
      </c>
      <c r="S46" t="s">
        <v>13292</v>
      </c>
      <c r="T46" t="s">
        <v>13292</v>
      </c>
      <c r="U46" t="s">
        <v>13292</v>
      </c>
      <c r="V46" t="s">
        <v>13292</v>
      </c>
      <c r="W46" t="s">
        <v>13292</v>
      </c>
      <c r="X46" t="s">
        <v>13292</v>
      </c>
      <c r="Y46" t="s">
        <v>13292</v>
      </c>
      <c r="Z46" t="s">
        <v>13292</v>
      </c>
      <c r="AA46" t="s">
        <v>13292</v>
      </c>
      <c r="AB46">
        <v>120000</v>
      </c>
      <c r="AC46" t="s">
        <v>13310</v>
      </c>
      <c r="AD46">
        <v>44713.380914351852</v>
      </c>
    </row>
    <row r="47" spans="1:32" x14ac:dyDescent="0.25">
      <c r="A47">
        <v>46</v>
      </c>
      <c r="B47" t="s">
        <v>3</v>
      </c>
      <c r="C47" t="s">
        <v>13292</v>
      </c>
      <c r="D47" t="s">
        <v>13292</v>
      </c>
      <c r="E47" t="s">
        <v>13292</v>
      </c>
      <c r="F47" t="s">
        <v>13292</v>
      </c>
      <c r="G47" t="s">
        <v>13292</v>
      </c>
      <c r="H47" t="s">
        <v>13292</v>
      </c>
      <c r="I47" t="s">
        <v>13292</v>
      </c>
      <c r="J47" t="s">
        <v>13292</v>
      </c>
      <c r="K47" t="s">
        <v>13292</v>
      </c>
      <c r="L47" t="s">
        <v>13490</v>
      </c>
      <c r="M47">
        <v>44567</v>
      </c>
      <c r="N47" t="s">
        <v>13279</v>
      </c>
      <c r="O47">
        <v>44574</v>
      </c>
      <c r="P47" t="s">
        <v>13292</v>
      </c>
      <c r="Q47" t="s">
        <v>13292</v>
      </c>
      <c r="R47" t="s">
        <v>13292</v>
      </c>
      <c r="S47" t="s">
        <v>13292</v>
      </c>
      <c r="T47" t="s">
        <v>13292</v>
      </c>
      <c r="U47" t="s">
        <v>13292</v>
      </c>
      <c r="V47" t="s">
        <v>13292</v>
      </c>
      <c r="W47" t="s">
        <v>13292</v>
      </c>
      <c r="X47" t="s">
        <v>13292</v>
      </c>
      <c r="Y47" t="s">
        <v>13292</v>
      </c>
      <c r="Z47" t="s">
        <v>13292</v>
      </c>
      <c r="AA47" t="s">
        <v>13292</v>
      </c>
      <c r="AB47">
        <v>150000</v>
      </c>
      <c r="AC47" t="s">
        <v>13408</v>
      </c>
      <c r="AD47">
        <v>44713.384004629632</v>
      </c>
    </row>
    <row r="48" spans="1:32" x14ac:dyDescent="0.25">
      <c r="A48">
        <v>47</v>
      </c>
      <c r="B48" t="s">
        <v>65</v>
      </c>
      <c r="C48" t="s">
        <v>13489</v>
      </c>
      <c r="D48" t="s">
        <v>13415</v>
      </c>
      <c r="E48" t="s">
        <v>3188</v>
      </c>
      <c r="F48" t="s">
        <v>13485</v>
      </c>
      <c r="G48" t="s">
        <v>13486</v>
      </c>
      <c r="I48" t="s">
        <v>13415</v>
      </c>
      <c r="K48" t="s">
        <v>13241</v>
      </c>
      <c r="M48">
        <v>44566</v>
      </c>
      <c r="P48" t="s">
        <v>13415</v>
      </c>
      <c r="Q48" t="s">
        <v>13415</v>
      </c>
      <c r="S48" t="s">
        <v>13415</v>
      </c>
      <c r="T48" t="s">
        <v>13415</v>
      </c>
      <c r="W48" t="s">
        <v>5103</v>
      </c>
      <c r="Y48">
        <v>3</v>
      </c>
      <c r="AA48">
        <v>9000</v>
      </c>
      <c r="AC48" t="s">
        <v>13307</v>
      </c>
      <c r="AD48">
        <v>44682.733726851853</v>
      </c>
      <c r="AF48" s="41"/>
    </row>
    <row r="49" spans="1:30" x14ac:dyDescent="0.25">
      <c r="A49">
        <v>48</v>
      </c>
      <c r="B49" t="s">
        <v>65</v>
      </c>
      <c r="C49" t="s">
        <v>13489</v>
      </c>
      <c r="D49" t="s">
        <v>13415</v>
      </c>
      <c r="E49" t="s">
        <v>3188</v>
      </c>
      <c r="F49" t="s">
        <v>13485</v>
      </c>
      <c r="G49" t="s">
        <v>13486</v>
      </c>
      <c r="I49" t="s">
        <v>13415</v>
      </c>
      <c r="K49" t="s">
        <v>13241</v>
      </c>
      <c r="M49">
        <v>44566</v>
      </c>
      <c r="P49" t="s">
        <v>13415</v>
      </c>
      <c r="Q49" t="s">
        <v>13415</v>
      </c>
      <c r="S49" t="s">
        <v>13415</v>
      </c>
      <c r="T49" t="s">
        <v>13415</v>
      </c>
      <c r="AB49">
        <v>9000</v>
      </c>
      <c r="AC49" t="s">
        <v>13308</v>
      </c>
    </row>
    <row r="50" spans="1:30" x14ac:dyDescent="0.25">
      <c r="A50">
        <v>49</v>
      </c>
      <c r="B50" t="s">
        <v>4</v>
      </c>
      <c r="C50" t="s">
        <v>13292</v>
      </c>
      <c r="D50" t="s">
        <v>13292</v>
      </c>
      <c r="E50" t="s">
        <v>13292</v>
      </c>
      <c r="F50" t="s">
        <v>13292</v>
      </c>
      <c r="G50" t="s">
        <v>13292</v>
      </c>
      <c r="H50" t="s">
        <v>13292</v>
      </c>
      <c r="I50" t="s">
        <v>13292</v>
      </c>
      <c r="J50" t="s">
        <v>13292</v>
      </c>
      <c r="K50" t="s">
        <v>13292</v>
      </c>
      <c r="L50" t="s">
        <v>13491</v>
      </c>
      <c r="M50">
        <v>44572</v>
      </c>
      <c r="N50" t="s">
        <v>13287</v>
      </c>
      <c r="O50">
        <v>44566</v>
      </c>
      <c r="P50" t="s">
        <v>13292</v>
      </c>
      <c r="Q50" t="s">
        <v>13292</v>
      </c>
      <c r="R50" t="s">
        <v>13292</v>
      </c>
      <c r="S50" t="s">
        <v>13292</v>
      </c>
      <c r="T50" t="s">
        <v>13292</v>
      </c>
      <c r="U50" t="s">
        <v>13292</v>
      </c>
      <c r="V50" t="s">
        <v>13292</v>
      </c>
      <c r="W50" t="s">
        <v>13292</v>
      </c>
      <c r="X50" t="s">
        <v>13292</v>
      </c>
      <c r="Y50" t="s">
        <v>13292</v>
      </c>
      <c r="Z50" t="s">
        <v>13292</v>
      </c>
      <c r="AA50" t="s">
        <v>13292</v>
      </c>
      <c r="AB50">
        <v>545453</v>
      </c>
      <c r="AC50" t="s">
        <v>13492</v>
      </c>
      <c r="AD50">
        <v>44866.874409722222</v>
      </c>
    </row>
    <row r="51" spans="1:30" x14ac:dyDescent="0.25">
      <c r="A51">
        <v>50</v>
      </c>
      <c r="B51" t="s">
        <v>42</v>
      </c>
      <c r="C51" t="s">
        <v>13292</v>
      </c>
      <c r="D51" t="s">
        <v>13292</v>
      </c>
      <c r="E51" t="s">
        <v>13292</v>
      </c>
      <c r="F51" t="s">
        <v>13292</v>
      </c>
      <c r="G51" t="s">
        <v>13292</v>
      </c>
      <c r="H51" t="s">
        <v>13292</v>
      </c>
      <c r="I51" t="s">
        <v>13292</v>
      </c>
      <c r="J51" t="s">
        <v>13292</v>
      </c>
      <c r="K51" t="s">
        <v>13292</v>
      </c>
      <c r="L51" t="s">
        <v>13493</v>
      </c>
      <c r="M51">
        <v>44575</v>
      </c>
      <c r="N51" t="s">
        <v>13278</v>
      </c>
      <c r="O51">
        <v>44575</v>
      </c>
      <c r="P51" t="s">
        <v>13292</v>
      </c>
      <c r="Q51" t="s">
        <v>13292</v>
      </c>
      <c r="R51" t="s">
        <v>13292</v>
      </c>
      <c r="S51" t="s">
        <v>13292</v>
      </c>
      <c r="T51" t="s">
        <v>13292</v>
      </c>
      <c r="U51" t="s">
        <v>13292</v>
      </c>
      <c r="V51" t="s">
        <v>13292</v>
      </c>
      <c r="W51" t="s">
        <v>13292</v>
      </c>
      <c r="X51" t="s">
        <v>13292</v>
      </c>
      <c r="Y51" t="s">
        <v>13292</v>
      </c>
      <c r="Z51" t="s">
        <v>13292</v>
      </c>
      <c r="AA51" t="s">
        <v>13292</v>
      </c>
      <c r="AB51">
        <v>12000</v>
      </c>
      <c r="AC51" t="s">
        <v>13307</v>
      </c>
      <c r="AD51" t="s">
        <v>13494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L1" sqref="L1:L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5</vt:i4>
      </vt:variant>
    </vt:vector>
  </HeadingPairs>
  <TitlesOfParts>
    <vt:vector size="53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PublicHMOs</vt:lpstr>
      <vt:lpstr>PrivateHMOs</vt:lpstr>
      <vt:lpstr>Support</vt:lpstr>
      <vt:lpstr>DateChartSupport</vt:lpstr>
      <vt:lpstr>Report</vt:lpstr>
      <vt:lpstr>UserAccount</vt:lpstr>
      <vt:lpstr>DocumentDBS</vt:lpstr>
      <vt:lpstr>WebCredentials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2022-01-16T06:31:40Z</cp:lastPrinted>
  <dcterms:created xsi:type="dcterms:W3CDTF">2021-05-27T18:06:57Z</dcterms:created>
  <dcterms:modified xsi:type="dcterms:W3CDTF">2022-01-16T18:14:49Z</dcterms:modified>
</cp:coreProperties>
</file>