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NCMS No Database\"/>
    </mc:Choice>
  </mc:AlternateContent>
  <xr:revisionPtr revIDLastSave="0" documentId="13_ncr:1_{55723247-F9BB-4096-BF3E-ACE0AE9FF9F7}" xr6:coauthVersionLast="47" xr6:coauthVersionMax="47" xr10:uidLastSave="{00000000-0000-0000-0000-000000000000}"/>
  <bookViews>
    <workbookView xWindow="-120" yWindow="-120" windowWidth="20730" windowHeight="11160" tabRatio="705" firstSheet="3" activeTab="11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DateChartSupport!$R$1:$S$1</definedName>
    <definedName name="_xlnm._FilterDatabase" localSheetId="21" hidden="1">DocumentDBS!$A$2:$D$99982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MasterPublicDatabase!$A$1:$AC$56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1" hidden="1">MasterPublicDatabase!$A:$AE</definedName>
    <definedName name="_xlcn.WorksheetConnection_NCMS019Copy.xlsmTable11" hidden="1">DateChartSupport!$R$1:$S$201</definedName>
    <definedName name="Age">OFFSET(Support!$M$2,0,0,COUNTA(Support!$M$2:$M$1048576))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0" r:id="rId4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8" l="1"/>
  <c r="R2" i="58"/>
  <c r="R4" i="58"/>
  <c r="R6" i="58"/>
  <c r="S6" i="58" s="1"/>
  <c r="R7" i="58"/>
  <c r="S7" i="58" s="1"/>
  <c r="R8" i="58"/>
  <c r="R9" i="58"/>
  <c r="R10" i="58"/>
  <c r="S10" i="58" s="1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B2" i="2"/>
  <c r="C14" i="2"/>
  <c r="B14" i="2"/>
  <c r="C13" i="2"/>
  <c r="B13" i="2"/>
  <c r="B1" i="2" s="1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V4" i="58"/>
  <c r="S4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5" i="58"/>
  <c r="S79" i="58"/>
  <c r="S111" i="58"/>
  <c r="S151" i="58"/>
  <c r="AF5" i="2"/>
  <c r="R3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3" i="58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B4" i="62" l="1"/>
  <c r="S2" i="58"/>
  <c r="W4" i="58" s="1"/>
  <c r="A2" i="2"/>
  <c r="A4" i="2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2" i="58" l="1"/>
  <c r="W5" i="58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B1" authorId="0" shapeId="0" xr:uid="{C2C077B2-ED65-48B4-8A90-9841DB593F6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Date of masterdatabase… 
</t>
        </r>
      </text>
    </comment>
    <comment ref="C1" authorId="0" shapeId="0" xr:uid="{162E4041-C1DA-43CD-99D5-B92AF582CB2D}">
      <text>
        <r>
          <rPr>
            <b/>
            <sz val="9"/>
            <color indexed="81"/>
            <rFont val="Tahoma"/>
            <family val="2"/>
          </rPr>
          <t xml:space="preserve">Israel Josiah: if private hmo form combobox text count is more than 2 values put one here else..  0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B2" authorId="0" shapeId="0" xr:uid="{2EA3C4C8-47C3-43AD-AEC9-B91AC505C9F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End date of masterdatabase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  <comment ref="B4" authorId="0" shapeId="0" xr:uid="{34371342-1399-4FCD-A159-B890675D674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toGet Pendingdatabase sheetname to make importing claims from external sheet</t>
        </r>
      </text>
    </comment>
    <comment ref="B13" authorId="0" shapeId="0" xr:uid="{E0B5DD9D-88C6-4974-A8E6-76A4E5C5AD6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First Date of Database entry(For Exporting database to pdf)
</t>
        </r>
      </text>
    </comment>
    <comment ref="C13" authorId="0" shapeId="0" xr:uid="{98FA3199-25BC-4BA6-9E16-519BE2342A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  <comment ref="B14" authorId="0" shapeId="0" xr:uid="{4F4C4458-0120-44F4-B987-B20550E9BA1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last Date of Database entry(For Exporting database to pdf)</t>
        </r>
      </text>
    </comment>
    <comment ref="C14" authorId="0" shapeId="0" xr:uid="{A3716249-7079-41F2-9255-08690139631A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550DC01E-E496-4BC9-9741-0FC4C4D4047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defaultForm...</t>
        </r>
      </text>
    </comment>
    <comment ref="O1" authorId="0" shapeId="0" xr:uid="{23A16D40-D18C-47E9-B098-479B82583EC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the 90% of drugs… Dan needs the grandtotal to reflect only the 90% that is billed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<sst xmlns="http://schemas.openxmlformats.org/spreadsheetml/2006/main" count="46559" uniqueCount="13524">
  <si>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</si>
  <si>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</si>
  <si>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</si>
  <si>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</si>
  <si>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</si>
  <si>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</si>
  <si>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</si>
  <si>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</si>
  <si>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</si>
  <si>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</si>
  <si>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</si>
  <si>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</si>
  <si>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</si>
  <si>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</si>
  <si>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</si>
  <si>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</si>
  <si>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</si>
  <si>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</si>
  <si>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</si>
  <si>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</si>
  <si>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</si>
  <si>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</si>
  <si>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</si>
  <si>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</si>
  <si>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</si>
  <si>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</si>
  <si>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</si>
  <si>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</si>
  <si>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</si>
  <si>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</si>
  <si>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</si>
  <si>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</si>
  <si>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</si>
  <si>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</si>
  <si>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</si>
  <si>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</si>
  <si>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</si>
  <si>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</si>
  <si>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</si>
  <si>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</si>
  <si>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</si>
  <si>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</si>
  <si>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</si>
  <si>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</si>
  <si>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</si>
  <si>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</si>
  <si>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</si>
  <si>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</si>
  <si>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</si>
  <si>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</si>
  <si>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</si>
  <si>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</si>
  <si>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</si>
  <si>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</si>
  <si>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</si>
  <si>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</si>
  <si>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</si>
  <si>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</si>
  <si>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</si>
  <si>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</si>
  <si>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</si>
  <si>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</si>
  <si>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</si>
  <si>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</si>
  <si>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</si>
  <si>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</si>
  <si>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</si>
  <si>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</si>
  <si>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</si>
  <si>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</si>
  <si>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</si>
  <si>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</si>
  <si>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</si>
  <si>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</si>
  <si>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</si>
  <si>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</si>
  <si>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</si>
  <si>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</si>
  <si>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</si>
  <si>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</si>
  <si>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</si>
  <si>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</si>
  <si>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</si>
  <si>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</si>
  <si>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</si>
  <si>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</si>
  <si>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</si>
  <si>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</si>
  <si>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</si>
  <si>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</si>
  <si>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</si>
  <si>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</si>
  <si>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</si>
  <si>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</si>
  <si>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</si>
  <si>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</si>
  <si>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</si>
  <si>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</si>
  <si>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</si>
  <si>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</si>
  <si>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</si>
  <si>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</si>
  <si>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</si>
  <si>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</si>
  <si>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</si>
  <si>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</si>
  <si>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</si>
  <si>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</si>
  <si>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</si>
  <si>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</si>
  <si>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</si>
  <si>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</si>
  <si>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</si>
  <si>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</si>
  <si>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</si>
  <si>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</si>
  <si>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</si>
  <si>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</si>
  <si>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</si>
  <si>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</si>
  <si>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</si>
  <si>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</si>
  <si>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</si>
  <si>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</si>
  <si>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</si>
  <si>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</si>
  <si>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</si>
  <si>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</si>
  <si>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</si>
  <si>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</si>
  <si>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</si>
  <si>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</si>
  <si>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</si>
  <si>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</si>
  <si>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</si>
  <si>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</si>
  <si>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</si>
  <si>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</si>
  <si>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</si>
  <si>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</si>
  <si>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</si>
  <si>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</si>
  <si>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</si>
  <si>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</si>
  <si>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</si>
  <si>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</si>
  <si>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</si>
  <si>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</si>
  <si>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</si>
  <si>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</si>
  <si>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</si>
  <si>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</si>
  <si>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</si>
  <si>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</si>
  <si>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</si>
  <si>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</si>
  <si>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</si>
  <si>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</si>
  <si>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</si>
  <si>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</si>
  <si>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</si>
  <si>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</si>
  <si>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</si>
  <si>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</si>
  <si>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</si>
  <si>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</si>
  <si>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</si>
  <si>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</si>
  <si>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</si>
  <si>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</si>
  <si>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</si>
  <si>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</si>
  <si>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</si>
  <si>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</si>
  <si>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</si>
  <si>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</si>
  <si>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</si>
  <si>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</si>
  <si>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</si>
  <si>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</si>
  <si>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</si>
  <si>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</si>
  <si>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</si>
  <si>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</si>
  <si>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</si>
  <si>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</si>
  <si>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</si>
  <si>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</si>
  <si>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</si>
  <si>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</si>
  <si>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</si>
  <si>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</si>
  <si>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</si>
  <si>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</si>
  <si>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</si>
  <si>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</si>
  <si>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</si>
  <si>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</si>
  <si>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</si>
  <si>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</si>
  <si>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</si>
  <si>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</si>
  <si>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</si>
  <si>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</si>
  <si>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</si>
  <si>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</si>
  <si>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</si>
  <si>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</si>
  <si>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</si>
  <si>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</si>
  <si>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</si>
  <si>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</si>
  <si>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</si>
  <si>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</si>
  <si>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</si>
  <si>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</si>
  <si>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</si>
  <si>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</si>
  <si>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</si>
  <si>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</si>
  <si>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</si>
  <si>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</si>
  <si>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</si>
  <si>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</si>
  <si>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</si>
  <si>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</si>
  <si>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</si>
  <si>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</si>
  <si>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</si>
  <si>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</si>
  <si>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</si>
  <si>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</si>
  <si>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</si>
  <si>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</si>
  <si>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</si>
  <si>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</si>
  <si>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</si>
  <si>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</si>
  <si>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</si>
  <si>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</si>
  <si>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</si>
  <si>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</si>
  <si>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</si>
  <si>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</si>
  <si>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</si>
  <si>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</si>
  <si>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</si>
  <si>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</si>
  <si>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</si>
  <si>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</si>
  <si>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</si>
  <si>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</si>
  <si>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</si>
  <si>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</si>
  <si>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</si>
  <si>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</si>
  <si>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</si>
  <si>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</si>
  <si>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</si>
  <si>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</si>
  <si>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</si>
  <si>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</si>
  <si>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</si>
  <si>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</si>
  <si>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</si>
  <si>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</si>
  <si>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</si>
  <si>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</si>
  <si>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</si>
  <si>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</si>
  <si>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</si>
  <si>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</si>
  <si>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</si>
  <si>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</si>
  <si>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</si>
  <si>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</si>
  <si>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</si>
  <si>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</si>
  <si>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</si>
  <si>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</si>
  <si>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</si>
  <si>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</si>
  <si>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</si>
  <si>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</si>
  <si>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</si>
  <si>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</si>
  <si>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</si>
  <si>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</si>
  <si>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</si>
  <si>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</si>
  <si>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</si>
  <si>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</si>
  <si>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</si>
  <si>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</si>
  <si>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</si>
  <si>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</si>
  <si>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</si>
  <si>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</si>
  <si>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</si>
  <si>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</si>
  <si>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</si>
  <si>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</si>
  <si>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</si>
  <si>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</si>
  <si>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</si>
  <si>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</si>
  <si>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</si>
  <si>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</si>
  <si>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</si>
  <si>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</si>
  <si>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</si>
  <si>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</si>
  <si>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</si>
  <si>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</si>
  <si>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</si>
  <si>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</si>
  <si>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</si>
  <si>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</si>
  <si>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</si>
  <si>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</si>
  <si>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</si>
  <si>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</si>
  <si>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</si>
  <si>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</si>
  <si>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</si>
  <si>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</si>
  <si>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</si>
  <si>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</si>
  <si>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</si>
  <si>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</si>
  <si>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</si>
  <si>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</si>
  <si>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</si>
  <si>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</si>
  <si>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</si>
  <si>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</si>
  <si>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</si>
  <si>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</si>
  <si>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</si>
  <si>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</si>
  <si>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</si>
  <si>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</si>
  <si>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</si>
  <si>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</si>
  <si>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</si>
  <si>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</si>
  <si>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</si>
  <si>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</si>
  <si>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</si>
  <si>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</si>
  <si>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</si>
  <si>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</si>
  <si>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</si>
  <si>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</si>
  <si>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</si>
  <si>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</si>
  <si>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</si>
  <si>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</si>
  <si>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</si>
  <si>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</si>
  <si>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</si>
  <si>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</si>
  <si>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</si>
  <si>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</si>
  <si>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</si>
  <si>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</si>
  <si>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</si>
  <si>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</si>
  <si>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</si>
  <si>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</si>
  <si>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</si>
  <si>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</si>
  <si>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</si>
  <si>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</si>
  <si>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</si>
  <si>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</si>
  <si>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</si>
  <si>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</si>
  <si>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</si>
  <si>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</si>
  <si>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</si>
  <si>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</si>
  <si>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</si>
  <si>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</si>
  <si>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</si>
  <si>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</si>
  <si>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</si>
  <si>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</si>
  <si>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</si>
  <si>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</si>
  <si>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</si>
  <si>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</si>
  <si>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</si>
  <si>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</si>
  <si>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</si>
  <si>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</si>
  <si>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</si>
  <si>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</si>
  <si>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</si>
  <si>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</si>
  <si>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</si>
  <si>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</si>
  <si>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</si>
  <si>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</si>
  <si>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</si>
  <si>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</si>
  <si>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</si>
  <si>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</si>
  <si>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</si>
  <si>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</si>
  <si>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</si>
  <si>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</si>
  <si>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</si>
  <si>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</si>
  <si>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</si>
  <si>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</si>
  <si>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</si>
  <si>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</si>
  <si>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</si>
  <si>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</si>
  <si>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</si>
  <si>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</si>
  <si>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</si>
  <si>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</si>
  <si>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</si>
  <si>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</si>
  <si>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</si>
  <si>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</si>
  <si>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</si>
  <si>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</si>
  <si>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</si>
  <si>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</si>
  <si>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</si>
  <si>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</si>
  <si>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</si>
  <si>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</si>
  <si>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</si>
  <si>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</si>
  <si>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</si>
  <si>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</si>
  <si>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</si>
  <si>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</si>
  <si>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</si>
  <si>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</si>
  <si>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</si>
  <si>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</si>
  <si>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</si>
  <si>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</si>
  <si>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</si>
  <si>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</si>
  <si>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</si>
  <si>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</si>
  <si>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</si>
  <si>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</si>
  <si>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</si>
  <si>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</si>
  <si>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</si>
  <si>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</si>
  <si>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</si>
  <si>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</si>
  <si>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</si>
  <si>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</si>
  <si>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</si>
  <si>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</si>
  <si>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</si>
  <si>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</si>
  <si>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</si>
  <si>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</si>
  <si>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</si>
  <si>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</si>
  <si>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</si>
  <si>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</si>
  <si>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</si>
  <si>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</si>
  <si>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</si>
  <si>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</si>
  <si>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</si>
  <si>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</si>
  <si>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</si>
  <si>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</si>
  <si>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</si>
  <si>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</si>
  <si>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</si>
  <si>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</si>
  <si>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</si>
  <si>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</si>
  <si>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</si>
  <si>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</si>
  <si>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</si>
  <si>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</si>
  <si>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</si>
  <si>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</si>
  <si>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</si>
  <si>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</si>
  <si>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</si>
  <si>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</si>
  <si>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</si>
  <si>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</si>
  <si>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</si>
  <si>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</si>
  <si>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</si>
  <si>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</si>
  <si>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</si>
  <si>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</si>
  <si>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</si>
  <si>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</si>
  <si>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</si>
  <si>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</si>
  <si>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</si>
  <si>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</si>
  <si>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</si>
  <si>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</si>
  <si>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</si>
  <si>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</si>
  <si>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</si>
  <si>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</si>
  <si>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</si>
  <si>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</si>
  <si>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</si>
  <si>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</si>
  <si>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</si>
  <si>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</si>
  <si>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</si>
  <si>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</si>
  <si>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</si>
  <si>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</si>
  <si>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</si>
  <si>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</si>
  <si>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</si>
  <si>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</si>
  <si>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</si>
  <si>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</si>
  <si>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</si>
  <si>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</si>
  <si>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</si>
  <si>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</si>
  <si>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</si>
  <si>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</si>
  <si>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</si>
  <si>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</si>
  <si>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</si>
  <si>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</si>
  <si>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</si>
  <si>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</si>
  <si>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</si>
  <si>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</si>
  <si>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</si>
  <si>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</si>
  <si>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</si>
  <si>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</si>
  <si>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</si>
  <si>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</si>
  <si>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</si>
  <si>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</si>
  <si>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</si>
  <si>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</si>
  <si>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</si>
  <si>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</si>
  <si>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</si>
  <si>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</si>
  <si>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</si>
  <si>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</si>
  <si>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</si>
  <si>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</si>
  <si>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</si>
  <si>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</si>
  <si>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</si>
  <si>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</si>
  <si>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</si>
  <si>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</si>
  <si>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</si>
  <si>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</si>
  <si>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</si>
  <si>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</si>
  <si>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</si>
  <si>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</si>
  <si>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</si>
  <si>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</si>
  <si>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</si>
  <si>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</si>
  <si>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</si>
  <si>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</si>
  <si>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</si>
  <si>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</si>
  <si>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</si>
  <si>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</si>
  <si>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</si>
  <si>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</si>
  <si>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</si>
  <si>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</si>
  <si>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</si>
  <si>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</si>
  <si>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</si>
  <si>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</si>
  <si>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</si>
  <si>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</si>
  <si>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</si>
  <si>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</si>
  <si>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</si>
  <si>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</si>
  <si>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</si>
  <si>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</si>
  <si>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</si>
  <si>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</si>
  <si>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</si>
  <si>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</si>
  <si>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</si>
  <si>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</si>
  <si>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</si>
  <si>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</si>
  <si>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</si>
  <si>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</si>
  <si>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</si>
  <si>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</si>
  <si>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</si>
  <si>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</si>
  <si>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</si>
  <si>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</si>
  <si>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</si>
  <si>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</si>
  <si>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</si>
  <si>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</si>
  <si>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</si>
  <si>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</si>
  <si>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</si>
  <si>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</si>
  <si>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</si>
  <si>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</si>
  <si>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</si>
  <si>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</si>
  <si>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</si>
  <si>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</si>
  <si>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</si>
  <si>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</si>
  <si>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</si>
  <si>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</si>
  <si>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</si>
  <si>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</si>
  <si>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</si>
  <si>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</si>
  <si>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</si>
  <si>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</si>
  <si>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</si>
  <si>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</si>
  <si>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</si>
  <si>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</si>
  <si>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</si>
  <si>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</si>
  <si>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</si>
  <si>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</si>
  <si>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</si>
  <si>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</si>
  <si>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</si>
  <si>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</si>
  <si>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</si>
  <si>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</si>
  <si>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</si>
  <si>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</si>
  <si>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</si>
  <si>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</si>
  <si>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</si>
  <si>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</si>
  <si>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</si>
  <si>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</si>
  <si>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</si>
  <si>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</si>
  <si>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</si>
  <si>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</si>
  <si>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</si>
  <si>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</si>
  <si>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</si>
  <si>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</si>
  <si>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</si>
  <si>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</si>
  <si>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</si>
  <si>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</si>
  <si>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</si>
  <si>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</si>
  <si>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</si>
  <si>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</si>
  <si>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</si>
  <si>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</si>
  <si>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</si>
  <si>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</si>
  <si>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</si>
  <si>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</si>
  <si>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</si>
  <si>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</si>
  <si>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</si>
  <si>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</si>
  <si>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</si>
  <si>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</si>
  <si>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</si>
  <si>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</si>
  <si>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</si>
  <si>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</si>
  <si>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</si>
  <si>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</si>
  <si>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</si>
  <si>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</si>
  <si>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</si>
  <si>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</si>
  <si>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</si>
  <si>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</si>
  <si>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</si>
  <si>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</si>
  <si>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</si>
  <si>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</si>
  <si>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</si>
  <si>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</si>
  <si>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</si>
  <si>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</si>
  <si>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</si>
  <si>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</si>
  <si>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</si>
  <si>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</si>
  <si>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</si>
  <si>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</si>
  <si>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</si>
  <si>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</si>
  <si>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</si>
  <si>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</si>
  <si>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</si>
  <si>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</si>
  <si>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</si>
  <si>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</si>
  <si>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</si>
  <si>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</si>
  <si>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</si>
  <si>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</si>
  <si>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</si>
  <si>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</si>
  <si>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</si>
  <si>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</si>
  <si>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</si>
  <si>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</si>
  <si>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</si>
  <si>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</si>
  <si>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</si>
  <si>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</si>
  <si>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</si>
  <si>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</si>
  <si>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</si>
  <si>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</si>
  <si>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</si>
  <si>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</si>
  <si>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</si>
  <si>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</si>
  <si>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</si>
  <si>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</si>
  <si>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</si>
  <si>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</si>
  <si>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</si>
  <si>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</si>
  <si>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</si>
  <si>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</si>
  <si>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</si>
  <si>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</si>
  <si>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</si>
  <si>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</si>
  <si>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</si>
  <si>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</si>
  <si>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</si>
  <si>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</si>
  <si>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</si>
  <si>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</si>
  <si>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</si>
  <si>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</si>
  <si>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</si>
  <si>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</si>
  <si>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</si>
  <si>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</si>
  <si>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</si>
  <si>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</si>
  <si>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</si>
  <si>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</si>
  <si>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</si>
  <si>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</si>
  <si>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</si>
  <si>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</si>
  <si>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</si>
  <si>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</si>
  <si>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</si>
  <si>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</si>
  <si>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</si>
  <si>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</si>
  <si>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</si>
  <si>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</si>
  <si>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</si>
  <si>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</si>
  <si>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</si>
  <si>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</si>
  <si>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</si>
  <si>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</si>
  <si>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</si>
  <si>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</si>
  <si>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</si>
  <si>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</si>
  <si>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</si>
  <si>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</si>
  <si>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</si>
  <si>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</si>
  <si>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</si>
  <si>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</si>
  <si>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</si>
  <si>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</si>
  <si>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</si>
  <si>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</si>
  <si>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</si>
  <si>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</si>
  <si>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</si>
  <si>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</si>
  <si>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</si>
  <si>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</si>
  <si>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</si>
  <si>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</si>
  <si>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</si>
  <si>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</si>
  <si>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</si>
  <si>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</si>
  <si>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</si>
  <si>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</si>
  <si>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</si>
  <si>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</si>
  <si>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</si>
  <si>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</si>
  <si>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</si>
  <si>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</si>
  <si>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</si>
  <si>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</si>
  <si>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</si>
  <si>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</si>
  <si>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</si>
  <si>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</si>
  <si>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</si>
  <si>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</si>
  <si>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</si>
  <si>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</si>
  <si>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</si>
  <si>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</si>
  <si>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</si>
  <si>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</si>
  <si>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</si>
  <si>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</si>
  <si>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</si>
  <si>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</si>
  <si>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</si>
  <si>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</si>
  <si>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</si>
  <si>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</si>
  <si>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</si>
  <si>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</si>
  <si>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</si>
  <si>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</si>
  <si>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</si>
  <si>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</si>
  <si>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</si>
  <si>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</si>
  <si>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</si>
  <si>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</si>
  <si>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</si>
  <si>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</si>
  <si>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</si>
  <si>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</si>
  <si>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</si>
  <si>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</si>
  <si>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</si>
  <si>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</si>
  <si>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</si>
  <si>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</si>
  <si>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</si>
  <si>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</si>
  <si>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</si>
  <si>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</si>
  <si>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</si>
  <si>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</si>
  <si>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</si>
  <si>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</si>
  <si>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</si>
  <si>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</si>
  <si>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</si>
  <si>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</si>
  <si>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</si>
  <si>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</si>
  <si>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</si>
  <si>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</si>
  <si>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</si>
  <si>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</si>
  <si>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</si>
  <si>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</si>
  <si>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</si>
  <si>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</si>
  <si>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</si>
  <si>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</si>
  <si>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</si>
  <si>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</si>
  <si>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</si>
  <si>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</si>
  <si>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</si>
  <si>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</si>
  <si>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</si>
  <si>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</si>
  <si>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</si>
  <si>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</si>
  <si>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</si>
  <si>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</si>
  <si>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</si>
  <si>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</si>
  <si>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</si>
  <si>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</si>
  <si>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</si>
  <si>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</si>
  <si>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</si>
  <si>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</si>
  <si>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</si>
  <si>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</si>
  <si>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</si>
  <si>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</si>
  <si>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</si>
  <si>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</si>
  <si>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</si>
  <si>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</si>
  <si>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</si>
  <si>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</si>
  <si>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</si>
  <si>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</si>
  <si>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</si>
  <si>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</si>
  <si>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</si>
  <si>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</si>
  <si>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</si>
  <si>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</si>
  <si>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</si>
  <si>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</si>
  <si>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</si>
  <si>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</si>
  <si>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</si>
  <si>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</si>
  <si>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</si>
  <si>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</si>
  <si>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</si>
  <si>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</si>
  <si>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</si>
  <si>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</si>
  <si>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</si>
  <si>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</si>
  <si>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</si>
  <si>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</si>
  <si>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</si>
  <si>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</si>
  <si>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</si>
  <si>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</si>
  <si>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</si>
  <si>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</si>
  <si>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</si>
  <si>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</si>
  <si>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</si>
  <si>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</si>
  <si>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</si>
  <si>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</si>
  <si>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</si>
  <si>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</si>
  <si>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</si>
  <si>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</si>
  <si>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</si>
  <si>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</si>
  <si>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</si>
  <si>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</si>
  <si>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</si>
  <si>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</si>
  <si>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</si>
  <si>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</si>
  <si>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</si>
  <si>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</si>
  <si>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</si>
  <si>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</si>
  <si>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</si>
  <si>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</si>
  <si>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</si>
  <si>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</si>
  <si>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</si>
  <si>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</si>
  <si>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</si>
  <si>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</si>
  <si>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</si>
  <si>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</si>
  <si>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</si>
  <si>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</si>
  <si>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</si>
  <si>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</si>
  <si>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</si>
  <si>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</si>
  <si>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</si>
  <si>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</si>
  <si>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</si>
  <si>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</si>
  <si>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</si>
  <si>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</si>
  <si>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</si>
  <si>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</si>
  <si>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</si>
  <si>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</si>
  <si>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</si>
  <si>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</si>
  <si>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</si>
  <si>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</si>
  <si>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</si>
  <si>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</si>
  <si>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</si>
  <si>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</si>
  <si>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</si>
  <si>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</si>
  <si>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</si>
  <si>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</si>
  <si>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</si>
  <si>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</si>
  <si>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</si>
  <si>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</si>
  <si>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</si>
  <si>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</si>
  <si>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</si>
  <si>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</si>
  <si>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</si>
  <si>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</si>
  <si>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</si>
  <si>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</si>
  <si>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</si>
  <si>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</si>
  <si>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</si>
  <si>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</si>
  <si>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</si>
  <si>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</si>
  <si>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</si>
  <si>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</si>
  <si>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</si>
  <si>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</si>
  <si>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</si>
  <si>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</si>
  <si>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</si>
  <si>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</si>
  <si>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</si>
  <si>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</si>
  <si>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</si>
  <si>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</si>
  <si>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</si>
  <si>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</si>
  <si>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</si>
  <si>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</si>
  <si>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</si>
  <si>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</si>
  <si>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</si>
  <si>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</si>
  <si>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</si>
  <si>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</si>
  <si>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</si>
  <si>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</si>
  <si>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</si>
  <si>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</si>
  <si>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</si>
  <si>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</si>
  <si>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</si>
  <si>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</si>
  <si>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</si>
  <si>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</si>
  <si>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</si>
  <si>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</si>
  <si>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</si>
  <si>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</si>
  <si>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</si>
  <si>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</si>
  <si>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</si>
  <si>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</si>
  <si>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</si>
  <si>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</si>
  <si>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</si>
  <si>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</si>
  <si>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</si>
  <si>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</si>
  <si>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</si>
  <si>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</si>
  <si>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</si>
  <si>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</si>
  <si>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</si>
  <si>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</si>
  <si>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</si>
  <si>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</si>
  <si>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</si>
  <si>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</si>
  <si>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</si>
  <si>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</si>
  <si>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</si>
  <si>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</si>
  <si>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</si>
  <si>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</si>
  <si>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</si>
  <si>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</si>
  <si>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</si>
  <si>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</si>
  <si>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</si>
  <si>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</si>
  <si>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</si>
  <si>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</si>
  <si>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</si>
  <si>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</si>
  <si>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</si>
  <si>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</si>
  <si>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</si>
  <si>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</si>
  <si>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</si>
  <si>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</si>
  <si>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</si>
  <si>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</si>
  <si>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</si>
  <si>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</si>
  <si>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</si>
  <si>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</si>
  <si>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</si>
  <si>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</si>
  <si>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</si>
  <si>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</si>
  <si>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</si>
  <si>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</si>
  <si>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</si>
  <si>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</si>
  <si>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</si>
  <si>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</si>
  <si>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</si>
  <si>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</si>
  <si>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</si>
  <si>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</si>
  <si>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</si>
  <si>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</si>
  <si>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</si>
  <si>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</si>
  <si>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</si>
  <si>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</si>
  <si>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</si>
  <si>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</si>
  <si>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</si>
  <si>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</si>
  <si>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</si>
  <si>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</si>
  <si>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</si>
  <si>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</si>
  <si>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</si>
  <si>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</si>
  <si>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</si>
  <si>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</si>
  <si>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</si>
  <si>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</si>
  <si>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</si>
  <si>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</si>
  <si>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</si>
  <si>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</si>
  <si>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</si>
  <si>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</si>
  <si>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</si>
  <si>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</si>
  <si>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</si>
  <si>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</si>
  <si>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</si>
  <si>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</si>
  <si>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</si>
  <si>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</si>
  <si>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</si>
  <si>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</si>
  <si>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</si>
  <si>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</si>
  <si>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</si>
  <si>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</si>
  <si>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</si>
  <si>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</si>
  <si>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</si>
  <si>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</si>
  <si>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</si>
  <si>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</si>
  <si>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</si>
  <si>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</si>
  <si>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</si>
  <si>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</si>
  <si>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</si>
  <si>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</si>
  <si>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</si>
  <si>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</si>
  <si>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</si>
  <si>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</si>
  <si>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</si>
  <si>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</si>
  <si>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</si>
  <si>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</si>
  <si>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</si>
  <si>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</si>
  <si>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</si>
  <si>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</si>
  <si>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</si>
  <si>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</si>
  <si>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</si>
  <si>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</si>
  <si>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</si>
  <si>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</si>
  <si>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</si>
  <si>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</si>
  <si>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</si>
  <si>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</si>
  <si>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</si>
  <si>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</si>
  <si>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</si>
  <si>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</si>
  <si>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</si>
  <si>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</si>
  <si>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</si>
  <si>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</si>
  <si>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</si>
  <si>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</si>
  <si>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</si>
  <si>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</si>
  <si>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</si>
  <si>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</si>
  <si>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</si>
  <si>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</si>
  <si>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</si>
  <si>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</si>
  <si>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</si>
  <si>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</si>
  <si>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</si>
  <si>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</si>
  <si>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</si>
  <si>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</si>
  <si>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</si>
  <si>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</si>
  <si>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</si>
  <si>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</si>
  <si>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</si>
  <si>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</si>
  <si>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</si>
  <si>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</si>
  <si>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</si>
  <si>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</si>
  <si>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</si>
  <si>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</si>
  <si>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</si>
  <si>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</si>
  <si>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</si>
  <si>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</si>
  <si>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</si>
  <si>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</si>
  <si>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</si>
  <si>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</si>
  <si>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</si>
  <si>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</si>
  <si>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</si>
  <si>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</si>
  <si>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</si>
  <si>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</si>
  <si>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</si>
  <si>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</si>
  <si>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</si>
  <si>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</si>
  <si>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</si>
  <si>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</si>
  <si>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</si>
  <si>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</si>
  <si>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</si>
  <si>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</si>
  <si>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</si>
  <si>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</si>
  <si>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</si>
  <si>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</si>
  <si>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</si>
  <si>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</si>
  <si>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</si>
  <si>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</si>
  <si>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</si>
  <si>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</si>
  <si>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</si>
  <si>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</si>
  <si>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</si>
  <si>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</si>
  <si>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</si>
  <si>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</si>
  <si>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</si>
  <si>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</si>
  <si>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</si>
  <si>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</si>
  <si>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</si>
  <si>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</si>
  <si>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</si>
  <si>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</si>
  <si>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</si>
  <si>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</si>
  <si>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</si>
  <si>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</si>
  <si>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</si>
  <si>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</si>
  <si>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</si>
  <si>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</si>
  <si>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</si>
  <si>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</si>
  <si>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</si>
  <si>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</si>
  <si>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</si>
  <si>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</si>
  <si>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</si>
  <si>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</si>
  <si>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</si>
  <si>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</si>
  <si>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</si>
  <si>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</si>
  <si>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</si>
  <si>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</si>
  <si>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</si>
  <si>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</si>
  <si>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</si>
  <si>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</si>
  <si>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</si>
  <si>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</si>
  <si>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</si>
  <si>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</si>
  <si>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</si>
  <si>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</si>
  <si>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</si>
  <si>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</si>
  <si>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</si>
  <si>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</si>
  <si>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</si>
  <si>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</si>
  <si>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</si>
  <si>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</si>
  <si>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</si>
  <si>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</si>
  <si>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</si>
  <si>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</si>
  <si>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</si>
  <si>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</si>
  <si>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</si>
  <si>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</si>
  <si>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</si>
  <si>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</si>
  <si>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</si>
  <si>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</si>
  <si>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</si>
  <si>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</si>
  <si>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</si>
  <si>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</si>
  <si>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</si>
  <si>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</si>
  <si>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</si>
  <si>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</si>
  <si>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</si>
  <si>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</si>
  <si>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</si>
  <si>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</si>
  <si>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</si>
  <si>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</si>
  <si>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</si>
  <si>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</si>
  <si>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</si>
  <si>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</si>
  <si>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</si>
  <si>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</si>
  <si>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</si>
  <si>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</si>
  <si>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</si>
  <si>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</si>
  <si>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</si>
  <si>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</si>
  <si>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</si>
  <si>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</si>
  <si>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</si>
  <si>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</si>
  <si>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</si>
  <si>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</si>
  <si>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</si>
  <si>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</si>
  <si>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</si>
  <si>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</si>
  <si>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</si>
  <si>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</si>
  <si>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</si>
  <si>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</si>
  <si>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</si>
  <si>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</si>
  <si>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</si>
  <si>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</si>
  <si>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</si>
  <si>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</si>
  <si>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</si>
  <si>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</si>
  <si>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</si>
  <si>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</si>
  <si>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</si>
  <si>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</si>
  <si>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</si>
  <si>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</si>
  <si>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</si>
  <si>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</si>
  <si>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</si>
  <si>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</si>
  <si>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</si>
  <si>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</si>
  <si>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</si>
  <si>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</si>
  <si>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</si>
  <si>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</si>
  <si>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</si>
  <si>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</si>
  <si>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</si>
  <si>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</si>
  <si>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</si>
  <si>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</si>
  <si>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</si>
  <si>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</si>
  <si>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</si>
  <si>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</si>
  <si>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</si>
  <si>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</si>
  <si>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</si>
  <si>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</si>
  <si>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</si>
  <si>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</si>
  <si>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</si>
  <si>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</si>
  <si>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</si>
  <si>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</si>
  <si>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</si>
  <si>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</si>
  <si>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</si>
  <si>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</si>
  <si>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</si>
  <si>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</si>
  <si>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</si>
  <si>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</si>
  <si>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</si>
  <si>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</si>
  <si>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</si>
  <si>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</si>
  <si>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</si>
  <si>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</si>
  <si>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</si>
  <si>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</si>
  <si>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</si>
  <si>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</si>
  <si>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</si>
  <si>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</si>
  <si>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</si>
  <si>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</si>
  <si>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</si>
  <si>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</si>
  <si>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</si>
  <si>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</si>
  <si>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</si>
  <si>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</si>
  <si>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</si>
  <si>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</si>
  <si>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</si>
  <si>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</si>
  <si>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</si>
  <si>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</si>
  <si>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</si>
  <si>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</si>
  <si>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</si>
  <si>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</si>
  <si>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</si>
  <si>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</si>
  <si>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</si>
  <si>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</si>
  <si>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</si>
  <si>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</si>
  <si>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</si>
  <si>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</si>
  <si>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</si>
  <si>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</si>
  <si>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</si>
  <si>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</si>
  <si>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</si>
  <si>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</si>
  <si>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</si>
  <si>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</si>
  <si>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</si>
  <si>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</si>
  <si>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</si>
  <si>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</si>
  <si>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</si>
  <si>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</si>
  <si>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</si>
  <si>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</si>
  <si>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</si>
  <si>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</si>
  <si>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</si>
  <si>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</si>
  <si>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</si>
  <si>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</si>
  <si>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</si>
  <si>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</si>
  <si>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</si>
  <si>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</si>
  <si>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</si>
  <si>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</si>
  <si>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</si>
  <si>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</si>
  <si>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</si>
  <si>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</si>
  <si>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</si>
  <si>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</si>
  <si>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</si>
  <si>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</si>
  <si>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</si>
  <si>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</si>
  <si>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</si>
  <si>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</si>
  <si>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</si>
  <si>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</si>
  <si>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</si>
  <si>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</si>
  <si>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</si>
  <si>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</si>
  <si>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</si>
  <si>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</si>
  <si>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</si>
  <si>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</si>
  <si>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</si>
  <si>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</si>
  <si>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</si>
  <si>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</si>
  <si>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</si>
  <si>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</si>
  <si>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</si>
  <si>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</si>
  <si>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</si>
  <si>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</si>
  <si>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</si>
  <si>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</si>
  <si>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</si>
  <si>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</si>
  <si>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</si>
  <si>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</si>
  <si>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</si>
  <si>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</si>
  <si>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</si>
  <si>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</si>
  <si>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</si>
  <si>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</si>
  <si>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</si>
  <si>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</si>
  <si>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</si>
  <si>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</si>
  <si>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</si>
  <si>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</si>
  <si>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</si>
  <si>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</si>
  <si>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</si>
  <si>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</si>
  <si>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</si>
  <si>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</si>
  <si>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</si>
  <si>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</si>
  <si>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</si>
  <si>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</si>
  <si>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</si>
  <si>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</si>
  <si>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</si>
  <si>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</si>
  <si>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</si>
  <si>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</si>
  <si>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</si>
  <si>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</si>
  <si>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</si>
  <si>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</si>
  <si>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</si>
  <si>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</si>
  <si>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</si>
  <si>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</si>
  <si>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</si>
  <si>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</si>
  <si>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</si>
  <si>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</si>
  <si>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</si>
  <si>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</si>
  <si>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</si>
  <si>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</si>
  <si>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</si>
  <si>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</si>
  <si>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</si>
  <si>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</si>
  <si>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</si>
  <si>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</si>
  <si>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</si>
  <si>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</si>
  <si>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</si>
  <si>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</si>
  <si>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</si>
  <si>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</si>
  <si>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</si>
  <si>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</si>
  <si>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</si>
  <si>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</si>
  <si>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</si>
  <si>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</si>
  <si>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</si>
  <si>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</si>
  <si>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</si>
  <si>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</si>
  <si>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</si>
  <si>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</si>
  <si>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</si>
  <si>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</si>
  <si>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</si>
  <si>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</si>
  <si>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</si>
  <si>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</si>
  <si>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</si>
  <si>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</si>
  <si>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</si>
  <si>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</si>
  <si>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</si>
  <si>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</si>
  <si>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</si>
  <si>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</si>
  <si>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</si>
  <si>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</si>
  <si>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</si>
  <si>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</si>
  <si>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</si>
  <si>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</si>
  <si>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</si>
  <si>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</si>
  <si>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</si>
  <si>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</si>
  <si>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</si>
  <si>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</si>
  <si>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</si>
  <si>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</si>
  <si>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</si>
  <si>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</si>
  <si>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</si>
  <si>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</si>
  <si>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</si>
  <si>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</si>
  <si>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</si>
  <si>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</si>
  <si>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</si>
  <si>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</si>
  <si>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</si>
  <si>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</si>
  <si>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</si>
  <si>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</si>
  <si>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</si>
  <si>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</si>
  <si>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</si>
  <si>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</si>
  <si>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</si>
  <si>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</si>
  <si>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</si>
  <si>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</si>
  <si>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</si>
  <si>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</si>
  <si>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</si>
  <si>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</si>
  <si>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</si>
  <si>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</si>
  <si>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</si>
  <si>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</si>
  <si>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</si>
  <si>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</si>
  <si>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</si>
  <si>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</si>
  <si>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</si>
  <si>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</si>
  <si>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</si>
  <si>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</si>
  <si>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</si>
  <si>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</si>
  <si>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</si>
  <si>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</si>
  <si>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</si>
  <si>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</si>
  <si>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</si>
  <si>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</si>
  <si>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</si>
  <si>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</si>
  <si>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</si>
  <si>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</si>
  <si>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</si>
  <si>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</si>
  <si>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</si>
  <si>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</si>
  <si>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</si>
  <si>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</si>
  <si>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</si>
  <si>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</si>
  <si>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</si>
  <si>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</si>
  <si>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</si>
  <si>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</si>
  <si>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</si>
  <si>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</si>
  <si>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</si>
  <si>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</si>
  <si>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</si>
  <si>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</si>
  <si>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</si>
  <si>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</si>
  <si>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</si>
  <si>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</si>
  <si>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</si>
  <si>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</si>
  <si>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</si>
  <si>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</si>
  <si>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</si>
  <si>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</si>
  <si>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</si>
  <si>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</si>
  <si>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</si>
  <si>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</si>
  <si>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</si>
  <si>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</si>
  <si>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</si>
  <si>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</si>
  <si>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</si>
  <si>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</si>
  <si>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</si>
  <si>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</si>
  <si>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</si>
  <si>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</si>
  <si>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</si>
  <si>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</si>
  <si>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</si>
  <si>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</si>
  <si>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</si>
  <si>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</si>
  <si>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</si>
  <si>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</si>
  <si>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</si>
  <si>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</si>
  <si>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</si>
  <si>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</si>
  <si>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</si>
  <si>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</si>
  <si>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</si>
  <si>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</si>
  <si>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</si>
  <si>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</si>
  <si>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</si>
  <si>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</si>
  <si>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</si>
  <si>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</si>
  <si>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</si>
  <si>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</si>
  <si>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</si>
  <si>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</si>
  <si>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</si>
  <si>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</si>
  <si>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</si>
  <si>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</si>
  <si>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</si>
  <si>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</si>
  <si>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</si>
  <si>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</si>
  <si>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</si>
  <si>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</si>
  <si>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</si>
  <si>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</si>
  <si>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</si>
  <si>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</si>
  <si>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</si>
  <si>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</si>
  <si>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</si>
  <si>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</si>
  <si>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</si>
  <si>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</si>
  <si>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</si>
  <si>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</si>
  <si>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</si>
  <si>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</si>
  <si>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</si>
  <si>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</si>
  <si>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</si>
  <si>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</si>
  <si>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</si>
  <si>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</si>
  <si>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</si>
  <si>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</si>
  <si>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</si>
  <si>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</si>
  <si>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</si>
  <si>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</si>
  <si>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</si>
  <si>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</si>
  <si>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</si>
  <si>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</si>
  <si>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</si>
  <si>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</si>
  <si>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</si>
  <si>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</si>
  <si>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</si>
  <si>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</si>
  <si>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</si>
  <si>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</si>
  <si>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</si>
  <si>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</si>
  <si>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</si>
  <si>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</si>
  <si>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</si>
  <si>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</si>
  <si>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</si>
  <si>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</si>
  <si>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</si>
  <si>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</si>
  <si>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</si>
  <si>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</si>
  <si>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</si>
  <si>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</si>
  <si>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</si>
  <si>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</si>
  <si>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</si>
  <si>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</si>
  <si>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</si>
  <si>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</si>
  <si>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</si>
  <si>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</si>
  <si>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</si>
  <si>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</si>
  <si>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</si>
  <si>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</si>
  <si>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</si>
  <si>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</si>
  <si>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</si>
  <si>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</si>
  <si>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</si>
  <si>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</si>
  <si>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</si>
  <si>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</si>
  <si>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</si>
  <si>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</si>
  <si>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</si>
  <si>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</si>
  <si>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</si>
  <si>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</si>
  <si>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</si>
  <si>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</si>
  <si>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</si>
  <si>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</si>
  <si>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</si>
  <si>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</si>
  <si>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</si>
  <si>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</si>
  <si>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</si>
  <si>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</si>
  <si>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</si>
  <si>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</si>
  <si>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</si>
  <si>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</si>
  <si>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</si>
  <si>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</si>
  <si>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</si>
  <si>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</si>
  <si>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</si>
  <si>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</si>
  <si>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</si>
  <si>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</si>
  <si>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</si>
  <si>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</si>
  <si>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</si>
  <si>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</si>
  <si>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</si>
  <si>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</si>
  <si>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</si>
  <si>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</si>
  <si>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</si>
  <si>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</si>
  <si>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</si>
  <si>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</si>
  <si>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</si>
  <si>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</si>
  <si>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</si>
  <si>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</si>
  <si>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</si>
  <si>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</si>
  <si>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</si>
  <si>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</si>
  <si>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</si>
  <si>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</si>
  <si>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</si>
  <si>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</si>
  <si>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</si>
  <si>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</si>
  <si>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</si>
  <si>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</si>
  <si>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</si>
  <si>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</si>
  <si>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</si>
  <si>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</si>
  <si>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</si>
  <si>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</si>
  <si>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</si>
  <si>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</si>
  <si>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</si>
  <si>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</si>
  <si>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</si>
  <si>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</si>
  <si>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</si>
  <si>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</si>
  <si>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</si>
  <si>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</si>
  <si>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</si>
  <si>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</si>
  <si>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</si>
  <si>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</si>
  <si>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</si>
  <si>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</si>
  <si>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</si>
  <si>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</si>
  <si>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</si>
  <si>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</si>
  <si>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</si>
  <si>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</si>
  <si>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</si>
  <si>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</si>
  <si>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</si>
  <si>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</si>
  <si>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</si>
  <si>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</si>
  <si>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</si>
  <si>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</si>
  <si>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</si>
  <si>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</si>
  <si>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</si>
  <si>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</si>
  <si>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</si>
  <si>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</si>
  <si>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</si>
  <si>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</si>
  <si>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</si>
  <si>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</si>
  <si>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</si>
  <si>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</si>
  <si>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</si>
  <si>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</si>
  <si>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</si>
  <si>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</si>
  <si>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</si>
  <si>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</si>
  <si>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</si>
  <si>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</si>
  <si>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</si>
  <si>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</si>
  <si>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</si>
  <si>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</si>
  <si>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</si>
  <si>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</si>
  <si>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</si>
  <si>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</si>
  <si>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</si>
  <si>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</si>
  <si>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</si>
  <si>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</si>
  <si>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</si>
  <si>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</si>
  <si>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</si>
  <si>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</si>
  <si>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</si>
  <si>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</si>
  <si>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</si>
  <si>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</si>
  <si>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</si>
  <si>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</si>
  <si>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</si>
  <si>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</si>
  <si>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</si>
  <si>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</si>
  <si>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</si>
  <si>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</si>
  <si>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</si>
  <si>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</si>
  <si>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</si>
  <si>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</si>
  <si>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</si>
  <si>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</si>
  <si>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</si>
  <si>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</si>
  <si>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</si>
  <si>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</si>
  <si>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</si>
  <si>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</si>
  <si>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</si>
  <si>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</si>
  <si>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</si>
  <si>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</si>
  <si>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</si>
  <si>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</si>
  <si>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</si>
  <si>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</si>
  <si>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</si>
  <si>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</si>
  <si>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</si>
  <si>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</si>
  <si>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</si>
  <si>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</si>
  <si>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</si>
  <si>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</si>
  <si>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</si>
  <si>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</si>
  <si>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</si>
  <si>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</si>
  <si>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</si>
  <si>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</si>
  <si>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</si>
  <si>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</si>
  <si>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</si>
  <si>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</si>
  <si>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</si>
  <si>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</si>
  <si>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</si>
  <si>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</si>
  <si>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</si>
  <si>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</si>
  <si>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</si>
  <si>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</si>
  <si>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</si>
  <si>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</si>
  <si>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</si>
  <si>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</si>
  <si>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</si>
  <si>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</si>
  <si>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</si>
  <si>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</si>
  <si>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</si>
  <si>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</si>
  <si>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</si>
  <si>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</si>
  <si>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</si>
  <si>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</si>
  <si>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</si>
  <si>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</si>
  <si>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</si>
  <si>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</si>
  <si>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</si>
  <si>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</si>
  <si>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</si>
  <si>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</si>
  <si>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</si>
  <si>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</si>
  <si>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</si>
  <si>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</si>
  <si>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</si>
  <si>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</si>
  <si>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</si>
  <si>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</si>
  <si>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</si>
  <si>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</si>
  <si>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</si>
  <si>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</si>
  <si>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</si>
  <si>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</si>
  <si>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</si>
  <si>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</si>
  <si>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</si>
  <si>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</si>
  <si>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</si>
  <si>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</si>
  <si>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</si>
  <si>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</si>
  <si>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</si>
  <si>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</si>
  <si>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</si>
  <si>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</si>
  <si>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</si>
  <si>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</si>
  <si>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</si>
  <si>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</si>
  <si>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</si>
  <si>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</si>
  <si>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</si>
  <si>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</si>
  <si>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</si>
  <si>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</si>
  <si>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</si>
  <si>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</si>
  <si>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</si>
  <si>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</si>
  <si>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</si>
  <si>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</si>
  <si>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</si>
  <si>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</si>
  <si>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</si>
  <si>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</si>
  <si>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</si>
  <si>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</si>
  <si>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</si>
  <si>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</si>
  <si>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</si>
  <si>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</si>
  <si>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</si>
  <si>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</si>
  <si>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</si>
  <si>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</si>
  <si>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</si>
  <si>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</si>
  <si>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</si>
  <si>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</si>
  <si>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</si>
  <si>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</si>
  <si>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</si>
  <si>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</si>
  <si>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</si>
  <si>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</si>
  <si>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</si>
  <si>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</si>
  <si>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</si>
  <si>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</si>
  <si>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</si>
  <si>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</si>
  <si>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</si>
  <si>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</si>
  <si>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</si>
  <si>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</si>
  <si>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</si>
  <si>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</si>
  <si>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</si>
  <si>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</si>
  <si>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</si>
  <si>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</si>
  <si>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</si>
  <si>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</si>
  <si>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</si>
  <si>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</si>
  <si>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</si>
  <si>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</si>
  <si>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</si>
  <si>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</si>
  <si>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</si>
  <si>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</si>
  <si>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</si>
  <si>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</si>
  <si>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</si>
  <si>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</si>
  <si>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</si>
  <si>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</si>
  <si>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</si>
  <si>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</si>
  <si>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</si>
  <si>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</si>
  <si>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</si>
  <si>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</si>
  <si>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</si>
  <si>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</si>
  <si>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</si>
  <si>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</si>
  <si>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</si>
  <si>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</si>
  <si>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</si>
  <si>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</si>
  <si>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</si>
  <si>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</si>
  <si>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</si>
  <si>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</si>
  <si>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</si>
  <si>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</si>
  <si>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</si>
  <si>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</si>
  <si>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</si>
  <si>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</si>
  <si>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</si>
  <si>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</si>
  <si>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</si>
  <si>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</si>
  <si>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</si>
  <si>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</si>
  <si>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</si>
  <si>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</si>
  <si>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</si>
  <si>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</si>
  <si>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</si>
  <si>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</si>
  <si>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</si>
  <si>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</si>
  <si>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</si>
  <si>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</si>
  <si>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</si>
  <si>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</si>
  <si>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</si>
  <si>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</si>
  <si>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</si>
  <si>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</si>
  <si>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</si>
  <si>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</si>
  <si>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</si>
  <si>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</si>
  <si>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</si>
  <si>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</si>
  <si>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</si>
  <si>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</si>
  <si>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</si>
  <si>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</si>
  <si>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</si>
  <si>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</si>
  <si>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</si>
  <si>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</si>
  <si>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</si>
  <si>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</si>
  <si>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</si>
  <si>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</si>
  <si>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</si>
  <si>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</si>
  <si>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</si>
  <si>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</si>
  <si>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</si>
  <si>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</si>
  <si>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</si>
  <si>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</si>
  <si>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</si>
  <si>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</si>
  <si>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</si>
  <si>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</si>
  <si>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</si>
  <si>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</si>
  <si>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</si>
  <si>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</si>
  <si>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</si>
  <si>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</si>
  <si>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</si>
  <si>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</si>
  <si>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</si>
  <si>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</si>
  <si>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</si>
  <si>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</si>
  <si>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</si>
  <si>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</si>
  <si>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</si>
  <si>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</si>
  <si>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</si>
  <si>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</si>
  <si>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</si>
  <si>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</si>
  <si>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</si>
  <si>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</si>
  <si>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</si>
  <si>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</si>
  <si>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</si>
  <si>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</si>
  <si>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</si>
  <si>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</si>
  <si>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</si>
  <si>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</si>
  <si>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</si>
  <si>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</si>
  <si>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</si>
  <si>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</si>
  <si>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</si>
  <si>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</si>
  <si>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</si>
  <si>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</si>
  <si>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</si>
  <si>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</si>
  <si>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</si>
  <si>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</si>
  <si>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</si>
  <si>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</si>
  <si>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</si>
  <si>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</si>
  <si>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</si>
  <si>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</si>
  <si>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</si>
  <si>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</si>
  <si>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</si>
  <si>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</si>
  <si>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</si>
  <si>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</si>
  <si>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</si>
  <si>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</si>
  <si>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</si>
  <si>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</si>
  <si>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</si>
  <si>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</si>
  <si>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</si>
  <si>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</si>
  <si>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</si>
  <si>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</si>
  <si>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</si>
  <si>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</si>
  <si>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</si>
  <si>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</si>
  <si>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</si>
  <si>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</si>
  <si>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</si>
  <si>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</si>
  <si>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</si>
  <si>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</si>
  <si>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</si>
  <si>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</si>
  <si>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</si>
  <si>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</si>
  <si>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</si>
  <si>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</si>
  <si>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</si>
  <si>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</si>
  <si>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</si>
  <si>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</si>
  <si>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</si>
  <si>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</si>
  <si>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</si>
  <si>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</si>
  <si>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</si>
  <si>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</si>
  <si>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</si>
  <si>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</si>
  <si>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</si>
  <si>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</si>
  <si>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</si>
  <si>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</si>
  <si>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</si>
  <si>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</si>
  <si>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</si>
  <si>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</si>
  <si>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</si>
  <si>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</si>
  <si>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</si>
  <si>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</si>
  <si>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</si>
  <si>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</si>
  <si>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</si>
  <si>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</si>
  <si>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</si>
  <si>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</si>
  <si>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</si>
  <si>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</si>
  <si>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</si>
  <si>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</si>
  <si>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</si>
  <si>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</si>
  <si>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</si>
  <si>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</si>
  <si>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</si>
  <si>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</si>
  <si>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</si>
  <si>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</si>
  <si>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</si>
  <si>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</si>
  <si>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</si>
  <si>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</si>
  <si>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</si>
  <si>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</si>
  <si>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</si>
  <si>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</si>
  <si>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</si>
  <si>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</si>
  <si>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</si>
  <si>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</si>
  <si>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</si>
  <si>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</si>
  <si>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</si>
  <si>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</si>
  <si>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</si>
  <si>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</si>
  <si>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</si>
  <si>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</si>
  <si>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</si>
  <si>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</si>
  <si>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</si>
  <si>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</si>
  <si>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</si>
  <si>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</si>
  <si>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</si>
  <si>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</si>
  <si>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</si>
  <si>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</si>
  <si>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</si>
  <si>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</si>
  <si>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</si>
  <si>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</si>
  <si>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</si>
  <si>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</si>
  <si>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</si>
  <si>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</si>
  <si>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</si>
  <si>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</si>
  <si>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</si>
  <si>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</si>
  <si>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</si>
  <si>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</si>
  <si>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</si>
  <si>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</si>
  <si>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</si>
  <si>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</si>
  <si>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</si>
  <si>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</si>
  <si>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</si>
  <si>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</si>
  <si>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</si>
  <si>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</si>
  <si>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</si>
  <si>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</si>
  <si>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</si>
  <si>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</si>
  <si>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</si>
  <si>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</si>
  <si>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</si>
  <si>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</si>
  <si>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</si>
  <si>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</si>
  <si>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</si>
  <si>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</si>
  <si>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</si>
  <si>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</si>
  <si>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</si>
  <si>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</si>
  <si>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</si>
  <si>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</si>
  <si>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</si>
  <si>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</si>
  <si>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</si>
  <si>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</si>
  <si>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</si>
  <si>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</si>
  <si>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</si>
  <si>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</si>
  <si>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</si>
  <si>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</si>
  <si>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</si>
  <si>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</si>
  <si>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</si>
  <si>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</si>
  <si>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</si>
  <si>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</si>
  <si>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</si>
  <si>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</si>
  <si>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</si>
  <si>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</si>
  <si>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</si>
  <si>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</si>
  <si>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</si>
  <si>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</si>
  <si>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</si>
  <si>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</si>
  <si>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</si>
  <si>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</si>
  <si>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</si>
  <si>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</si>
  <si>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</si>
  <si>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</si>
  <si>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</si>
  <si>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</si>
  <si>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</si>
  <si>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</si>
  <si>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</si>
  <si>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</si>
  <si>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</si>
  <si>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</si>
  <si>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</si>
  <si>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</si>
  <si>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</si>
  <si>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</si>
  <si>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</si>
  <si>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</si>
  <si>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</si>
  <si>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</si>
  <si>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</si>
  <si>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</si>
  <si>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</si>
  <si>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</si>
  <si>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</si>
  <si>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</si>
  <si>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</si>
  <si>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</si>
  <si>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</si>
  <si>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</si>
  <si>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</si>
  <si>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</si>
  <si>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</si>
  <si>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</si>
  <si>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</si>
  <si>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</si>
  <si>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</si>
  <si>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</si>
  <si>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</si>
  <si>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</si>
  <si>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</si>
  <si>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</si>
  <si>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</si>
  <si>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</si>
  <si>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</si>
  <si>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</si>
  <si>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</si>
  <si>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</si>
  <si>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</si>
  <si>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</si>
  <si>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</si>
  <si>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</si>
  <si>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</si>
  <si>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</si>
  <si>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</si>
  <si>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</si>
  <si>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</si>
  <si>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</si>
  <si>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</si>
  <si>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</si>
  <si>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</si>
  <si>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</si>
  <si>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</si>
  <si>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</si>
  <si>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</si>
  <si>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</si>
  <si>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</si>
  <si>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</si>
  <si>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</si>
  <si>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</si>
  <si>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</si>
  <si>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</si>
  <si>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</si>
  <si>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</si>
  <si>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</si>
  <si>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</si>
  <si>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</si>
  <si>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</si>
  <si>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</si>
  <si>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</si>
  <si>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</si>
  <si>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</si>
  <si>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</si>
  <si>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</si>
  <si>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</si>
  <si>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</si>
  <si>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</si>
  <si>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</si>
  <si>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</si>
  <si>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</si>
  <si>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</si>
  <si>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</si>
  <si>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</si>
  <si>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</si>
  <si>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</si>
  <si>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</si>
  <si>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</si>
  <si>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</si>
  <si>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</si>
  <si>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</si>
  <si>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</si>
  <si>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</si>
  <si>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</si>
  <si>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</si>
  <si>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</si>
  <si>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</si>
  <si>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</si>
  <si>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</si>
  <si>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</si>
  <si>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</si>
  <si>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</si>
  <si>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</si>
  <si>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</si>
  <si>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</si>
  <si>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</si>
  <si>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</si>
  <si>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</si>
  <si>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</si>
  <si>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</si>
  <si>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</si>
  <si>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</si>
  <si>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</si>
  <si>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</si>
  <si>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</si>
  <si>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</si>
  <si>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</si>
  <si>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</si>
  <si>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</si>
  <si>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</si>
  <si>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</si>
  <si>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</si>
  <si>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</si>
  <si>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</si>
  <si>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</si>
  <si>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</si>
  <si>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</si>
  <si>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</si>
  <si>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</si>
  <si>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</si>
  <si>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</si>
  <si>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</si>
  <si>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</si>
  <si>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</si>
  <si>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</si>
  <si>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</si>
  <si>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</si>
  <si>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</si>
  <si>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</si>
  <si>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</si>
  <si>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</si>
  <si>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</si>
  <si>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</si>
  <si>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</si>
  <si>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</si>
  <si>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</si>
  <si>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</si>
  <si>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</si>
  <si>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</si>
  <si>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</si>
  <si>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</si>
  <si>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</si>
  <si>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</si>
  <si>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</si>
  <si>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</si>
  <si>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</si>
  <si>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</si>
  <si>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</si>
  <si>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</si>
  <si>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</si>
  <si>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</si>
  <si>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</si>
  <si>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</si>
  <si>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</si>
  <si>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</si>
  <si>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</si>
  <si>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</si>
  <si>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</si>
  <si>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</si>
  <si>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</si>
  <si>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</si>
  <si>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</si>
  <si>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</si>
  <si>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</si>
  <si>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</si>
  <si>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</si>
  <si>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</si>
  <si>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</si>
  <si>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</si>
  <si>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</si>
  <si>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</si>
  <si>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</si>
  <si>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</si>
  <si>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</si>
  <si>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</si>
  <si>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</si>
  <si>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</si>
  <si>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</si>
  <si>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</si>
  <si>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</si>
  <si>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</si>
  <si>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</si>
  <si>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</si>
  <si>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</si>
  <si>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</si>
  <si>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</si>
  <si>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</si>
  <si>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</si>
  <si>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</si>
  <si>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</si>
  <si>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</si>
  <si>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</si>
  <si>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</si>
  <si>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</si>
  <si>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</si>
  <si>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</si>
  <si>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</si>
  <si>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</si>
  <si>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</si>
  <si>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</si>
  <si>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</si>
  <si>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</si>
  <si>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</si>
  <si>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</si>
  <si>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</si>
  <si>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</si>
  <si>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</si>
  <si>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</si>
  <si>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</si>
  <si>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</si>
  <si>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</si>
  <si>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</si>
  <si>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</si>
  <si>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</si>
  <si>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</si>
  <si>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</si>
  <si>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</si>
  <si>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</si>
  <si>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</si>
  <si>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</si>
  <si>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</si>
  <si>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</si>
  <si>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</si>
  <si>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</si>
  <si>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</si>
  <si>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</si>
  <si>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</si>
  <si>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</si>
  <si>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</si>
  <si>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</si>
  <si>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</si>
  <si>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</si>
  <si>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</si>
  <si>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</si>
  <si>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</si>
  <si>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</si>
  <si>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</si>
  <si>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</si>
  <si>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</si>
  <si>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</si>
  <si>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</si>
  <si>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</si>
  <si>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</si>
  <si>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</si>
  <si>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</si>
  <si>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</si>
  <si>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</si>
  <si>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</si>
  <si>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</si>
  <si>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</si>
  <si>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</si>
  <si>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</si>
  <si>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</si>
  <si>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</si>
  <si>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</si>
  <si>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</si>
  <si>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</si>
  <si>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</si>
  <si>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</si>
  <si>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</si>
  <si>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</si>
  <si>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</si>
  <si>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</si>
  <si>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</si>
  <si>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</si>
  <si>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</si>
  <si>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</si>
  <si>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</si>
  <si>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</si>
  <si>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</si>
  <si>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</si>
  <si>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</si>
  <si>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</si>
  <si>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</si>
  <si>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</si>
  <si>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</si>
  <si>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</si>
  <si>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</si>
  <si>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</si>
  <si>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</si>
  <si>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</si>
  <si>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</si>
  <si>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</si>
  <si>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</si>
  <si>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</si>
  <si>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</si>
  <si>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</si>
  <si>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</si>
  <si>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</si>
  <si>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</si>
  <si>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</si>
  <si>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</si>
  <si>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</si>
  <si>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</si>
  <si>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</si>
  <si>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</si>
  <si>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</si>
  <si>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</si>
  <si>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</si>
  <si>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</si>
  <si>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</si>
  <si>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</si>
  <si>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</si>
  <si>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</si>
  <si>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</si>
  <si>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</si>
  <si>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</si>
  <si>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</si>
  <si>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</si>
  <si>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</si>
  <si>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</si>
  <si>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</si>
  <si>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</si>
  <si>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</si>
  <si>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</si>
  <si>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</si>
  <si>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</si>
  <si>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</si>
  <si>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</si>
  <si>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</si>
  <si>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</si>
  <si>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</si>
  <si>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</si>
  <si>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</si>
  <si>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</si>
  <si>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</si>
  <si>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</si>
  <si>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</si>
  <si>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</si>
  <si>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</si>
  <si>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</si>
  <si>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</si>
  <si>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</si>
  <si>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</si>
  <si>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</si>
  <si>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</si>
  <si>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</si>
  <si>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</si>
  <si>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</si>
  <si>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</si>
  <si>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</si>
  <si>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</si>
  <si>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</si>
  <si>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</si>
  <si>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</si>
  <si>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</si>
  <si>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</si>
  <si>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</si>
  <si>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</si>
  <si>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</si>
  <si>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</si>
  <si>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</si>
  <si>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</si>
  <si>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</si>
  <si>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</si>
  <si>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</si>
  <si>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</si>
  <si>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</si>
  <si>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</si>
  <si>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</si>
  <si>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</si>
  <si>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</si>
  <si>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</si>
  <si>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</si>
  <si>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</si>
  <si>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</si>
  <si>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</si>
  <si>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</si>
  <si>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</si>
  <si>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</si>
  <si>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</si>
  <si>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</si>
  <si>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</si>
  <si>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</si>
  <si>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</si>
  <si>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</si>
  <si>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</si>
  <si>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</si>
  <si>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</si>
  <si>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</si>
  <si>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</si>
  <si>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</si>
  <si>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</si>
  <si>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</si>
  <si>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</si>
  <si>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</si>
  <si>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</si>
  <si>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</si>
  <si>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</si>
  <si>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</si>
  <si>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</si>
  <si>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</si>
  <si>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</si>
  <si>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</si>
  <si>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</si>
  <si>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</si>
  <si>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</si>
  <si>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</si>
  <si>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</si>
  <si>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</si>
  <si>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</si>
  <si>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</si>
  <si>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</si>
  <si>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</si>
  <si>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</si>
  <si>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</si>
  <si>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</si>
  <si>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</si>
  <si>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</si>
  <si>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</si>
  <si>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</si>
  <si>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</si>
  <si>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</si>
  <si>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</si>
  <si>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</si>
  <si>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</si>
  <si>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</si>
  <si>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</si>
  <si>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</si>
  <si>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</si>
  <si>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</si>
  <si>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</si>
  <si>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</si>
  <si>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</si>
  <si>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</si>
  <si>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</si>
  <si>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</si>
  <si>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</si>
  <si>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</si>
  <si>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</si>
  <si>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</si>
  <si>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</si>
  <si>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</si>
  <si>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</si>
  <si>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</si>
  <si>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</si>
  <si>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</si>
  <si>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</si>
  <si>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</si>
  <si>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</si>
  <si>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</si>
  <si>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</si>
  <si>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</si>
  <si>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</si>
  <si>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</si>
  <si>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</si>
  <si>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</si>
  <si>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</si>
  <si>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</si>
  <si>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</si>
  <si>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</si>
  <si>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</si>
  <si>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</si>
  <si>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</si>
  <si>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</si>
  <si>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</si>
  <si>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</si>
  <si>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</si>
  <si>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</si>
  <si>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</si>
  <si>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</si>
  <si>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</si>
  <si>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</si>
  <si>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</si>
  <si>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</si>
  <si>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</si>
  <si>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</si>
  <si>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</si>
  <si>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</si>
  <si>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</si>
  <si>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</si>
  <si>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</si>
  <si>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</si>
  <si>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</si>
  <si>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</si>
  <si>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</si>
  <si>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</si>
  <si>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</si>
  <si>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</si>
  <si>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</si>
  <si>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</si>
  <si>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</si>
  <si>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</si>
  <si>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</si>
  <si>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</si>
  <si>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</si>
  <si>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</si>
  <si>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</si>
  <si>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</si>
  <si>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</si>
  <si>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</si>
  <si>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</si>
  <si>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</si>
  <si>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</si>
  <si>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</si>
  <si>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</si>
  <si>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</si>
  <si>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</si>
  <si>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</si>
  <si>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</si>
  <si>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</si>
  <si>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</si>
  <si>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</si>
  <si>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</si>
  <si>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</si>
  <si>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</si>
  <si>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</si>
  <si>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</si>
  <si>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</si>
  <si>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</si>
  <si>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</si>
  <si>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</si>
  <si>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</si>
  <si>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</si>
  <si>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</si>
  <si>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</si>
  <si>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</si>
  <si>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</si>
  <si>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</si>
  <si>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</si>
  <si>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</si>
  <si>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</si>
  <si>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</si>
  <si>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</si>
  <si>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</si>
  <si>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</si>
  <si>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</si>
  <si>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</si>
  <si>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</si>
  <si>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</si>
  <si>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</si>
  <si>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</si>
  <si>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</si>
  <si>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</si>
  <si>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</si>
  <si>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</si>
  <si>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</si>
  <si>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</si>
  <si>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</si>
  <si>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</si>
  <si>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</si>
  <si>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</si>
  <si>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</si>
  <si>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</si>
  <si>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</si>
  <si>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</si>
  <si>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</si>
  <si>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</si>
  <si>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</si>
  <si>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</si>
  <si>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</si>
  <si>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</si>
  <si>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</si>
  <si>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</si>
  <si>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</si>
  <si>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</si>
  <si>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</si>
  <si>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</si>
  <si>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</si>
  <si>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</si>
  <si>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</si>
  <si>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</si>
  <si>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</si>
  <si>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</si>
  <si>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</si>
  <si>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</si>
  <si>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</si>
  <si>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</si>
  <si>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</si>
  <si>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</si>
  <si>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</si>
  <si>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</si>
  <si>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</si>
  <si>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</si>
  <si>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</si>
  <si>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</si>
  <si>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</si>
  <si>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</si>
  <si>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</si>
  <si>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</si>
  <si>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</si>
  <si>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</si>
  <si>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</si>
  <si>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</si>
  <si>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</si>
  <si>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</si>
  <si>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</si>
  <si>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</si>
  <si>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</si>
  <si>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</si>
  <si>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</si>
  <si>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</si>
  <si>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</si>
  <si>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</si>
  <si>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</si>
  <si>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</si>
  <si>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</si>
  <si>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</si>
  <si>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</si>
  <si>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</si>
  <si>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</si>
  <si>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</si>
  <si>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</si>
  <si>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</si>
  <si>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</si>
  <si>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</si>
  <si>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</si>
  <si>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</si>
  <si>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</si>
  <si>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</si>
  <si>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</si>
  <si>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</si>
  <si>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</si>
  <si>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</si>
  <si>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</si>
  <si>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</si>
  <si>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</si>
  <si>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</si>
  <si>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</si>
  <si>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</si>
  <si>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</si>
  <si>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</si>
  <si>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</si>
  <si>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</si>
  <si>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</si>
  <si>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</si>
  <si>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</si>
  <si>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</si>
  <si>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</si>
  <si>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</si>
  <si>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</si>
  <si>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</si>
  <si>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</si>
  <si>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</si>
  <si>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</si>
  <si>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</si>
  <si>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</si>
  <si>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</si>
  <si>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</si>
  <si>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</si>
  <si>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</si>
  <si>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</si>
  <si>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</si>
  <si>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</si>
  <si>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</si>
  <si>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</si>
  <si>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</si>
  <si>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</si>
  <si>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</si>
  <si>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</si>
  <si>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</si>
  <si>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</si>
  <si>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</si>
  <si>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</si>
  <si>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</si>
  <si>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</si>
  <si>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</si>
  <si>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</si>
  <si>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</si>
  <si>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</si>
  <si>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</si>
  <si>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</si>
  <si>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</si>
  <si>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</si>
  <si>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</si>
  <si>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</si>
  <si>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</si>
  <si>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</si>
  <si>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</si>
  <si>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</si>
  <si>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</si>
  <si>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</si>
  <si>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</si>
  <si>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</si>
  <si>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</si>
  <si>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</si>
  <si>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</si>
  <si>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</si>
  <si>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</si>
  <si>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</si>
  <si>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</si>
  <si>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</si>
  <si>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</si>
  <si>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</si>
  <si>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</si>
  <si>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</si>
  <si>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</si>
  <si>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</si>
  <si>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</si>
  <si>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</si>
  <si>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</si>
  <si>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</si>
  <si>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</si>
  <si>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</si>
  <si>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</si>
  <si>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</si>
  <si>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</si>
  <si>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</si>
  <si>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</si>
  <si>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</si>
  <si>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</si>
  <si>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</si>
  <si>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</si>
  <si>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</si>
  <si>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</si>
  <si>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</si>
  <si>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</si>
  <si>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</si>
  <si>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</si>
  <si>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</si>
  <si>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</si>
  <si>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</si>
  <si>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</si>
  <si>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</si>
  <si>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</si>
  <si>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</si>
  <si>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</si>
  <si>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</si>
  <si>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</si>
  <si>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</si>
  <si>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</si>
  <si>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</si>
  <si>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</si>
  <si>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</si>
  <si>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</si>
  <si>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</si>
  <si>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</si>
  <si>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</si>
  <si>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</si>
  <si>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</si>
  <si>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</si>
  <si>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</si>
  <si>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</si>
  <si>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</si>
  <si>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</si>
  <si>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</si>
  <si>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</si>
  <si>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</si>
  <si>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</si>
  <si>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</si>
  <si>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</si>
  <si>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</si>
  <si>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</si>
  <si>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</si>
  <si>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</si>
  <si>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</si>
  <si>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</si>
  <si>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</si>
  <si>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</si>
  <si>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</si>
  <si>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</si>
  <si>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</si>
  <si>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</si>
  <si>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</si>
  <si>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</si>
  <si>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</si>
  <si>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</si>
  <si>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</si>
  <si>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</si>
  <si>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</si>
  <si>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</si>
  <si>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</si>
  <si>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</si>
  <si>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</si>
  <si>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</si>
  <si>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</si>
  <si>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</si>
  <si>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</si>
  <si>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</si>
  <si>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</si>
  <si>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</si>
  <si>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</si>
  <si>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</si>
  <si>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</si>
  <si>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</si>
  <si>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</si>
  <si>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</si>
  <si>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</si>
  <si>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</si>
  <si>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</si>
  <si>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</si>
  <si>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</si>
  <si>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</si>
  <si>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</si>
  <si>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</si>
  <si>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</si>
  <si>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</si>
  <si>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</si>
  <si>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</si>
  <si>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</si>
  <si>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</si>
  <si>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</si>
  <si>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</si>
  <si>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</si>
  <si>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</si>
  <si>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</si>
  <si>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</si>
  <si>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</si>
  <si>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</si>
  <si>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</si>
  <si>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</si>
  <si>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</si>
  <si>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</si>
  <si>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</si>
  <si>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</si>
  <si>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</si>
  <si>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</si>
  <si>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</si>
  <si>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</si>
  <si>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</si>
  <si>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</si>
  <si>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</si>
  <si>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</si>
  <si>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</si>
  <si>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</si>
  <si>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</si>
  <si>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</si>
  <si>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</si>
  <si>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</si>
  <si>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</si>
  <si>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</si>
  <si>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</si>
  <si>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</si>
  <si>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</si>
  <si>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</si>
  <si>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</si>
  <si>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</si>
  <si>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</si>
  <si>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</si>
  <si>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</si>
  <si>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</si>
  <si>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</si>
  <si>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</si>
  <si>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</si>
  <si>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</si>
  <si>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</si>
  <si>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</si>
  <si>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</si>
  <si>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</si>
  <si>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</si>
  <si>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</si>
  <si>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</si>
  <si>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</si>
  <si>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</si>
  <si>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</si>
  <si>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</si>
  <si>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</si>
  <si>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</si>
  <si>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</si>
  <si>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</si>
  <si>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</si>
  <si>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</si>
  <si>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</si>
  <si>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</si>
  <si>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</si>
  <si>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</si>
  <si>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</si>
  <si>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</si>
  <si>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</si>
  <si>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</si>
  <si>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</si>
  <si>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</si>
  <si>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</si>
  <si>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</si>
  <si>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</si>
  <si>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</si>
  <si>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</si>
  <si>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</si>
  <si>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</si>
  <si>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</si>
  <si>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</si>
  <si>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</si>
  <si>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</si>
  <si>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</si>
  <si>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</si>
  <si>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</si>
  <si>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</si>
  <si>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</si>
  <si>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</si>
  <si>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</si>
  <si>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</si>
  <si>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</si>
  <si>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</si>
  <si>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</si>
  <si>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</si>
  <si>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</si>
  <si>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</si>
  <si>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</si>
  <si>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</si>
  <si>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</si>
  <si>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</si>
  <si>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</si>
  <si>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</si>
  <si>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</si>
  <si>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</si>
  <si>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</si>
  <si>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</si>
  <si>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</si>
  <si>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</si>
  <si>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</si>
  <si>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</si>
  <si>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</si>
  <si>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</si>
  <si>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</si>
  <si>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</si>
  <si>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</si>
  <si>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</si>
  <si>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</si>
  <si>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</si>
  <si>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</si>
  <si>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</si>
  <si>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</si>
  <si>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</si>
  <si>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</si>
  <si>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</si>
  <si>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</si>
  <si>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</si>
  <si>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</si>
  <si>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</si>
  <si>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</si>
  <si>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</si>
  <si>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</si>
  <si>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</si>
  <si>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</si>
  <si>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</si>
  <si>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</si>
  <si>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</si>
  <si>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</si>
  <si>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</si>
  <si>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</si>
  <si>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</si>
  <si>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</si>
  <si>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</si>
  <si>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</si>
  <si>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</si>
  <si>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</si>
  <si>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</si>
  <si>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</si>
  <si>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</si>
  <si>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</si>
  <si>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</si>
  <si>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</si>
  <si>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</si>
  <si>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</si>
  <si>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</si>
  <si>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</si>
  <si>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</si>
  <si>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</si>
  <si>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</si>
  <si>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</si>
  <si>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</si>
  <si>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</si>
  <si>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</si>
  <si>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</si>
  <si>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</si>
  <si>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</si>
  <si>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</si>
  <si>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</si>
  <si>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</si>
  <si>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</si>
  <si>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</si>
  <si>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</si>
  <si>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</si>
  <si>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</si>
  <si>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</si>
  <si>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</si>
  <si>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</si>
  <si>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</si>
  <si>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</si>
  <si>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</si>
  <si>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</si>
  <si>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</si>
  <si>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</si>
  <si>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</si>
  <si>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</si>
  <si>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</si>
  <si>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</si>
  <si>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</si>
  <si>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</si>
  <si>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</si>
  <si>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</si>
  <si>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</si>
  <si>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</si>
  <si>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</si>
  <si>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</si>
  <si>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</si>
  <si>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</si>
  <si>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</si>
  <si>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</si>
  <si>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</si>
  <si>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</si>
  <si>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</si>
  <si>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</si>
  <si>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</si>
  <si>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</si>
  <si>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</si>
  <si>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</si>
  <si>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</si>
  <si>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</si>
  <si>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</si>
  <si>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</si>
  <si>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</si>
  <si>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</si>
  <si>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</si>
  <si>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</si>
  <si>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</si>
  <si>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</si>
  <si>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</si>
  <si>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</si>
  <si>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</si>
  <si>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</si>
  <si>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</si>
  <si>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</si>
  <si>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</si>
  <si>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</si>
  <si>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</si>
  <si>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</si>
  <si>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</si>
  <si>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</si>
  <si>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</si>
  <si>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</si>
  <si>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</si>
  <si>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</si>
  <si>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</si>
  <si>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</si>
  <si>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</si>
  <si>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</si>
  <si>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</si>
  <si>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</si>
  <si>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</si>
  <si>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</si>
  <si>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</si>
  <si>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</si>
  <si>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</si>
  <si>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</si>
  <si>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</si>
  <si>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</si>
  <si>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</si>
  <si>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</si>
  <si>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</si>
  <si>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</si>
  <si>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</si>
  <si>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</si>
  <si>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</si>
  <si>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</si>
  <si>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</si>
  <si>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</si>
  <si>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</si>
  <si>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</si>
  <si>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</si>
  <si>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</si>
  <si>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</si>
  <si>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</si>
  <si>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</si>
  <si>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</si>
  <si>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</si>
  <si>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</si>
  <si>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</si>
  <si>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</si>
  <si>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</si>
  <si>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</si>
  <si>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</si>
  <si>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</si>
  <si>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</si>
  <si>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</si>
  <si>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</si>
  <si>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</si>
  <si>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</si>
  <si>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</si>
  <si>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</si>
  <si>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</si>
  <si>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</si>
  <si>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</si>
  <si>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</si>
  <si>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</si>
  <si>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</si>
  <si>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</si>
  <si>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</si>
  <si>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</si>
  <si>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</si>
  <si>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</si>
  <si>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</si>
  <si>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</si>
  <si>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</si>
  <si>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</si>
  <si>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</si>
  <si>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</si>
  <si>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</si>
  <si>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</si>
  <si>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</si>
  <si>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</si>
  <si>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</si>
  <si>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</si>
  <si>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</si>
  <si>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</si>
  <si>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</si>
  <si>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</si>
  <si>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</si>
  <si>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</si>
  <si>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</si>
  <si>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</si>
  <si>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</si>
  <si>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</si>
  <si>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</si>
  <si>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</si>
  <si>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</si>
  <si>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</si>
  <si>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</si>
  <si>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</si>
  <si>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</si>
  <si>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</si>
  <si>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</si>
  <si>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</si>
  <si>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</si>
  <si>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</si>
  <si>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</si>
  <si>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</si>
  <si>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</si>
  <si>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</si>
  <si>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</si>
  <si>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</si>
  <si>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</si>
  <si>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</si>
  <si>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</si>
  <si>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</si>
  <si>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</si>
  <si>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</si>
  <si>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</si>
  <si>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</si>
  <si>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</si>
  <si>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</si>
  <si>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</si>
  <si>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</si>
  <si>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</si>
  <si>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</si>
  <si>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</si>
  <si>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</si>
  <si>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</si>
  <si>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</si>
  <si>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</si>
  <si>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</si>
  <si>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</si>
  <si>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</si>
  <si>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</si>
  <si>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</si>
  <si>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</si>
  <si>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</si>
  <si>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</si>
  <si>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</si>
  <si>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</si>
  <si>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</si>
  <si>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</si>
  <si>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</si>
  <si>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</si>
  <si>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</si>
  <si>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</si>
  <si>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</si>
  <si>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</si>
  <si>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</si>
  <si>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</si>
  <si>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</si>
  <si>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</si>
  <si>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</si>
  <si>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</si>
  <si>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</si>
  <si>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</si>
  <si>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</si>
  <si>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</si>
  <si>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</si>
  <si>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</si>
  <si>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</si>
  <si>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</si>
  <si>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</si>
  <si>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</si>
  <si>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</si>
  <si>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</si>
  <si>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</si>
  <si>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</si>
  <si>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</si>
  <si>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</si>
  <si>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</si>
  <si>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</si>
  <si>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</si>
  <si>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</si>
  <si>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</si>
  <si>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</si>
  <si>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</si>
  <si>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</si>
  <si>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</si>
  <si>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</si>
  <si>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</si>
  <si>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</si>
  <si>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</si>
  <si>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</si>
  <si>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</si>
  <si>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</si>
  <si>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</si>
  <si>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</si>
  <si>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</si>
  <si>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</si>
  <si>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</si>
  <si>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</si>
  <si>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</si>
  <si>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</si>
  <si>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</si>
  <si>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</si>
  <si>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</si>
  <si>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</si>
  <si>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</si>
  <si>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</si>
  <si>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</si>
  <si>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</si>
  <si>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</si>
  <si>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</si>
  <si>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</si>
  <si>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</si>
  <si>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</si>
  <si>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</si>
  <si>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</si>
  <si>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</si>
  <si>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</si>
  <si>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</si>
  <si>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</si>
  <si>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</si>
  <si>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</si>
  <si>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</si>
  <si>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</si>
  <si>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</si>
  <si>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</si>
  <si>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</si>
  <si>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</si>
  <si>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</si>
  <si>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</si>
  <si>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</si>
  <si>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</si>
  <si>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</si>
  <si>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</si>
  <si>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</si>
  <si>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</si>
  <si>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</si>
  <si>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</si>
  <si>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</si>
  <si>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</si>
  <si>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</si>
  <si>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</si>
  <si>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</si>
  <si>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</si>
  <si>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</si>
  <si>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</si>
  <si>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</si>
  <si>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</si>
  <si>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</si>
  <si>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</si>
  <si>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</si>
  <si>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</si>
  <si>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</si>
  <si>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</si>
  <si>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</si>
  <si>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</si>
  <si>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</si>
  <si>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</si>
  <si>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</si>
  <si>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</si>
  <si>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</si>
  <si>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</si>
  <si>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</si>
  <si>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</si>
  <si>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</si>
  <si>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</si>
  <si>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</si>
  <si>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</si>
  <si>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</si>
  <si>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</si>
  <si>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</si>
  <si>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</si>
  <si>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</si>
  <si>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</si>
  <si>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</si>
  <si>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</si>
  <si>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</si>
  <si>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</si>
  <si>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</si>
  <si>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</si>
  <si>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</si>
  <si>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</si>
  <si>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</si>
  <si>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</si>
  <si>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</si>
  <si>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</si>
  <si>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</si>
  <si>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</si>
  <si>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</si>
  <si>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</si>
  <si>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</si>
  <si>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</si>
  <si>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</si>
  <si>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</si>
  <si>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</si>
  <si>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</si>
  <si>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</si>
  <si>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</si>
  <si>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</si>
  <si>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</si>
  <si>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</si>
  <si>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</si>
  <si>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</si>
  <si>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</si>
  <si>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</si>
  <si>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</si>
  <si>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</si>
  <si>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</si>
  <si>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</si>
  <si>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</si>
  <si>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</si>
  <si>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</si>
  <si>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</si>
  <si>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</si>
  <si>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</si>
  <si>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</si>
  <si>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</si>
  <si>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</si>
  <si>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</si>
  <si>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</si>
  <si>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</si>
  <si>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</si>
  <si>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</si>
  <si>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</si>
  <si>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</si>
  <si>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</si>
  <si>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</si>
  <si>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</si>
  <si>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</si>
  <si>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</si>
  <si>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</si>
  <si>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</si>
  <si>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</si>
  <si>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</si>
  <si>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</si>
  <si>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</si>
  <si>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</si>
  <si>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</si>
  <si>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</si>
  <si>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</si>
  <si>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</si>
  <si>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</si>
  <si>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</si>
  <si>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</si>
  <si>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</si>
  <si>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</si>
  <si>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</si>
  <si>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</si>
  <si>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</si>
  <si>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</si>
  <si>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</si>
  <si>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</si>
  <si>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</si>
  <si>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</si>
  <si>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</si>
  <si>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</si>
  <si>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</si>
  <si>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</si>
  <si>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</si>
  <si>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</si>
  <si>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</si>
  <si>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</si>
  <si>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</si>
  <si>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</si>
  <si>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</si>
  <si>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</si>
  <si>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</si>
  <si>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</si>
  <si>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</si>
  <si>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</si>
  <si>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</si>
  <si>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</si>
  <si>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</si>
  <si>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</si>
  <si>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</si>
  <si>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</si>
  <si>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</si>
  <si>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</si>
  <si>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</si>
  <si>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</si>
  <si>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</si>
  <si>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</si>
  <si>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</si>
  <si>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</si>
  <si>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</si>
  <si>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</si>
  <si>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</si>
  <si>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</si>
  <si>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</si>
  <si>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</si>
  <si>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</si>
  <si>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</si>
  <si>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</si>
  <si>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</si>
  <si>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</si>
  <si>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</si>
  <si>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</si>
  <si>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</si>
  <si>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</si>
  <si>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</si>
  <si>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</si>
  <si>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</si>
  <si>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</si>
  <si>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</si>
  <si>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</si>
  <si>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</si>
  <si>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</si>
  <si>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</si>
  <si>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</si>
  <si>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</si>
  <si>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</si>
  <si>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</si>
  <si>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</si>
  <si>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</si>
  <si>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</si>
  <si>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</si>
  <si>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</si>
  <si>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</si>
  <si>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</si>
  <si>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</si>
  <si>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</si>
  <si>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</si>
  <si>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</si>
  <si>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</si>
  <si>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</si>
  <si>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</si>
  <si>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</si>
  <si>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</si>
  <si>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</si>
  <si>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</si>
  <si>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</si>
  <si>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</si>
  <si>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</si>
  <si>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</si>
  <si>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</si>
  <si>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</si>
  <si>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</si>
  <si>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</si>
  <si>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</si>
  <si>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</si>
  <si>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</si>
  <si>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</si>
  <si>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</si>
  <si>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</si>
  <si>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</si>
  <si>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</si>
  <si>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</si>
  <si>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</si>
  <si>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</si>
  <si>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</si>
  <si>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</si>
  <si>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</si>
  <si>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</si>
  <si>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</si>
  <si>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</si>
  <si>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</si>
  <si>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</si>
  <si>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</si>
  <si>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</si>
  <si>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</si>
  <si>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</si>
  <si>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</si>
  <si>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</si>
  <si>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</si>
  <si>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</si>
  <si>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</si>
  <si>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</si>
  <si>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</si>
  <si>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</si>
  <si>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</si>
  <si>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</si>
  <si>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</si>
  <si>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</si>
  <si>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</si>
  <si>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</si>
  <si>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</si>
  <si>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</si>
  <si>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</si>
  <si>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</si>
  <si>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</si>
  <si>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</si>
  <si>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</si>
  <si>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</si>
  <si>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</si>
  <si>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</si>
  <si>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</si>
  <si>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</si>
  <si>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</si>
  <si>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</si>
  <si>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</si>
  <si>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</si>
  <si>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</si>
  <si>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</si>
  <si>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</si>
  <si>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</si>
  <si>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</si>
  <si>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</si>
  <si>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</si>
  <si>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</si>
  <si>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</si>
  <si>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</si>
  <si>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</si>
  <si>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</si>
  <si>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</si>
  <si>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</si>
  <si>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</si>
  <si>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</si>
  <si>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</si>
  <si>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</si>
  <si>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</si>
  <si>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</si>
  <si>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</si>
  <si>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</si>
  <si>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</si>
  <si>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</si>
  <si>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</si>
  <si>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</si>
  <si>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</si>
  <si>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</si>
  <si>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</si>
  <si>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</si>
  <si>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</si>
  <si>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</si>
  <si>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</si>
  <si>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</si>
  <si>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</si>
  <si>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</si>
  <si>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</si>
  <si>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</si>
  <si>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</si>
  <si>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</si>
  <si>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</si>
  <si>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</si>
  <si>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</si>
  <si>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</si>
  <si>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</si>
  <si>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</si>
  <si>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</si>
  <si>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</si>
  <si>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</si>
  <si>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</si>
  <si>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</si>
  <si>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</si>
  <si>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</si>
  <si>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</si>
  <si>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</si>
  <si>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</si>
  <si>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</si>
  <si>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</si>
  <si>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</si>
  <si>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</si>
  <si>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</si>
  <si>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</si>
  <si>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</si>
  <si>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</si>
  <si>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</si>
  <si>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</si>
  <si>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</si>
  <si>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</si>
  <si>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</si>
  <si>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</si>
  <si>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</si>
  <si>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</si>
  <si>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</si>
  <si>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</si>
  <si>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</si>
  <si>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</si>
  <si>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</si>
  <si>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</si>
  <si>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</si>
  <si>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</si>
  <si>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</si>
  <si>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</si>
  <si>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</si>
  <si>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</si>
  <si>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</si>
  <si>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</si>
  <si>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</si>
  <si>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</si>
  <si>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</si>
  <si>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</si>
  <si>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</si>
  <si>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</si>
  <si>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</si>
  <si>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</si>
  <si>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</si>
  <si>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</si>
  <si>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</si>
  <si>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</si>
  <si>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</si>
  <si>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</si>
  <si>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</si>
  <si>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</si>
  <si>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</si>
  <si>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</si>
  <si>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</si>
  <si>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</si>
  <si>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</si>
  <si>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</si>
  <si>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</si>
  <si>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</si>
  <si>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</si>
  <si>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</si>
  <si>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</si>
  <si>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</si>
  <si>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</si>
  <si>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</si>
  <si>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</si>
  <si>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</si>
  <si>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</si>
  <si>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</si>
  <si>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</si>
  <si>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</si>
  <si>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</si>
  <si>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</si>
  <si>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</si>
  <si>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</si>
  <si>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</si>
  <si>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</si>
  <si>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</si>
  <si>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</si>
  <si>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</si>
  <si>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</si>
  <si>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</si>
  <si>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</si>
  <si>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</si>
  <si>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</si>
  <si>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</si>
  <si>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</si>
  <si>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</si>
  <si>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</si>
  <si>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</si>
  <si>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</si>
  <si>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</si>
  <si>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</si>
  <si>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</si>
  <si>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</si>
  <si>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</si>
  <si>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</si>
  <si>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</si>
  <si>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</si>
  <si>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</si>
  <si>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</si>
  <si>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</si>
  <si>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</si>
  <si>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</si>
  <si>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</si>
  <si>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</si>
  <si>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</si>
  <si>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</si>
  <si>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</si>
  <si>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</si>
  <si>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</si>
  <si>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</si>
  <si>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</si>
  <si>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</si>
  <si>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</si>
  <si>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</si>
  <si>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</si>
  <si>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</si>
  <si>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</si>
  <si>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</si>
  <si>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</si>
  <si>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</si>
  <si>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</si>
  <si>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</si>
  <si>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</si>
  <si>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</si>
  <si>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</si>
  <si>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</si>
  <si>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</si>
  <si>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</si>
  <si>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</si>
  <si>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</si>
  <si>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</si>
  <si>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</si>
  <si>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</si>
  <si>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</si>
  <si>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</si>
  <si>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</si>
  <si>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</si>
  <si>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</si>
  <si>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</si>
  <si>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</si>
  <si>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</si>
  <si>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</si>
  <si>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</si>
  <si>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</si>
  <si>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</si>
  <si>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</si>
  <si>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</si>
  <si>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</si>
  <si>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</si>
  <si>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</si>
  <si>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</si>
  <si>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</si>
  <si>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</si>
  <si>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</si>
  <si>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</si>
  <si>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</si>
  <si>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</si>
  <si>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</si>
  <si>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</si>
  <si>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</si>
  <si>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</si>
  <si>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</si>
  <si>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</si>
  <si>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</si>
  <si>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</si>
  <si>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</si>
  <si>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</si>
  <si>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</si>
  <si>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</si>
  <si>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</si>
  <si>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</si>
  <si>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</si>
  <si>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</si>
  <si>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</si>
  <si>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</si>
  <si>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</si>
  <si>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</si>
  <si>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</si>
  <si>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</si>
  <si>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</si>
  <si>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</si>
  <si>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</si>
  <si>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</si>
  <si>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</si>
  <si>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</si>
  <si>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</si>
  <si>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</si>
  <si>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</si>
  <si>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</si>
  <si>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</si>
  <si>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</si>
  <si>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</si>
  <si>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</si>
  <si>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</si>
  <si>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</si>
  <si>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</si>
  <si>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</si>
  <si>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</si>
  <si>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</si>
  <si>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</si>
  <si>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</si>
  <si>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</si>
  <si>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</si>
  <si>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</si>
  <si>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</si>
  <si>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</si>
  <si>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</si>
  <si>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</si>
  <si>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</si>
  <si>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</si>
  <si>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</si>
  <si>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</si>
  <si>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</si>
  <si>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</si>
  <si>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</si>
  <si>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</si>
  <si>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</si>
  <si>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</si>
  <si>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</si>
  <si>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</si>
  <si>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</si>
  <si>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</si>
  <si>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</si>
  <si>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</si>
  <si>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</si>
  <si>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</si>
  <si>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</si>
  <si>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</si>
  <si>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</si>
  <si>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</si>
  <si>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</si>
  <si>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</si>
  <si>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</si>
  <si>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</si>
  <si>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</si>
  <si>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</si>
  <si>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</si>
  <si>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</si>
  <si>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</si>
  <si>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</si>
  <si>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</si>
  <si>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</si>
  <si>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</si>
  <si>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</si>
  <si>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</si>
  <si>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</si>
  <si>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</si>
  <si>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</si>
  <si>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</si>
  <si>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</si>
  <si>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</si>
  <si>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</si>
  <si>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</si>
  <si>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</si>
  <si>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</si>
  <si>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</si>
  <si>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</si>
  <si>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</si>
  <si>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</si>
  <si>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</si>
  <si>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</si>
  <si>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</si>
  <si>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</si>
  <si>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</si>
  <si>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</si>
  <si>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</si>
  <si>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</si>
  <si>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</si>
  <si>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</si>
  <si>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</si>
  <si>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</si>
  <si>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</si>
  <si>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</si>
  <si>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</si>
  <si>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</si>
  <si>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</si>
  <si>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</si>
  <si>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</si>
  <si>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</si>
  <si>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</si>
  <si>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</si>
  <si>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</si>
  <si>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</si>
  <si>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</si>
  <si>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</si>
  <si>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</si>
  <si>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</si>
  <si>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</si>
  <si>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</si>
  <si>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</si>
  <si>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</si>
  <si>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</si>
  <si>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</si>
  <si>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</si>
  <si>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</si>
  <si>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</si>
  <si>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</si>
  <si>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</si>
  <si>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</si>
  <si>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</si>
  <si>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</si>
  <si>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</si>
  <si>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</si>
  <si>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</si>
  <si>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</si>
  <si>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</si>
  <si>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</si>
  <si>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</si>
  <si>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</si>
  <si>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</si>
  <si>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</si>
  <si>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</si>
  <si>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</si>
  <si>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</si>
  <si>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</si>
  <si>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</si>
  <si>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</si>
  <si>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</si>
  <si>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</si>
  <si>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</si>
  <si>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</si>
  <si>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</si>
  <si>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</si>
  <si>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</si>
  <si>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</si>
  <si>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</si>
  <si>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</si>
  <si>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</si>
  <si>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</si>
  <si>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</si>
  <si>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</si>
  <si>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</si>
  <si>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</si>
  <si>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</si>
  <si>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</si>
  <si>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</si>
  <si>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</si>
  <si>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</si>
  <si>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</si>
  <si>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</si>
  <si>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</si>
  <si>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</si>
  <si>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</si>
  <si>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</si>
  <si>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</si>
  <si>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</si>
  <si>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</si>
  <si>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</si>
  <si>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</si>
  <si>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</si>
  <si>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</si>
  <si>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</si>
  <si>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</si>
  <si>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</si>
  <si>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</si>
  <si>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</si>
  <si>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</si>
  <si>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</si>
  <si>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</si>
  <si>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</si>
  <si>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</si>
  <si>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</si>
  <si>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</si>
  <si>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</si>
  <si>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</si>
  <si>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</si>
  <si>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</si>
  <si>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</si>
  <si>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</si>
  <si>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</si>
  <si>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</si>
  <si>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</si>
  <si>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</si>
  <si>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</si>
  <si>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</si>
  <si>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</si>
  <si>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</si>
  <si>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</si>
  <si>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</si>
  <si>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</si>
  <si>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</si>
  <si>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</si>
  <si>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</si>
  <si>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</si>
  <si>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</si>
  <si>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</si>
  <si>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</si>
  <si>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</si>
  <si>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</si>
  <si>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</si>
  <si>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</si>
  <si>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</si>
  <si>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</si>
  <si>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</si>
  <si>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</si>
  <si>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</si>
  <si>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</si>
  <si>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</si>
  <si>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</si>
  <si>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</si>
  <si>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</si>
  <si>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</si>
  <si>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</si>
  <si>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</si>
  <si>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</si>
  <si>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</si>
  <si>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</si>
  <si>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</si>
  <si>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</si>
  <si>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</si>
  <si>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</si>
  <si>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</si>
  <si>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</si>
  <si>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</si>
  <si>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</si>
  <si>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</si>
  <si>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</si>
  <si>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</si>
  <si>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</si>
  <si>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</si>
  <si>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</si>
  <si>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</si>
  <si>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</si>
  <si>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</si>
  <si>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</si>
  <si>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</si>
  <si>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</si>
  <si>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</si>
  <si>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</si>
  <si>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</si>
  <si>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</si>
  <si>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</si>
  <si>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</si>
  <si>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</si>
  <si>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</si>
  <si>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</si>
  <si>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</si>
  <si>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</si>
  <si>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</si>
  <si>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</si>
  <si>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</si>
  <si>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</si>
  <si>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</si>
  <si>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</si>
  <si>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</si>
  <si>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</si>
  <si>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</si>
  <si>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</si>
  <si>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</si>
  <si>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</si>
  <si>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</si>
  <si>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</si>
  <si>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</si>
  <si>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</si>
  <si>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</si>
  <si>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</si>
  <si>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</si>
  <si>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</si>
  <si>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</si>
  <si>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</si>
  <si>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</si>
  <si>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</si>
  <si>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</si>
  <si>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</si>
  <si>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</si>
  <si>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</si>
  <si>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</si>
  <si>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</si>
  <si>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</si>
  <si>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</si>
  <si>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</si>
  <si>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</si>
  <si>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</si>
  <si>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</si>
  <si>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</si>
  <si>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</si>
  <si>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</si>
  <si>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</si>
  <si>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</si>
  <si>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</si>
  <si>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</si>
  <si>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</si>
  <si>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</si>
  <si>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</si>
  <si>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</si>
  <si>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</si>
  <si>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</si>
  <si>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</si>
  <si>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</si>
  <si>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</si>
  <si>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</si>
  <si>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</si>
  <si>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</si>
  <si>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</si>
  <si>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</si>
  <si>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</si>
  <si>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</si>
  <si>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</si>
  <si>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</si>
  <si>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</si>
  <si>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</si>
  <si>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</si>
  <si>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</si>
  <si>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</si>
  <si>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</si>
  <si>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</si>
  <si>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</si>
  <si>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</si>
  <si>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</si>
  <si>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</si>
  <si>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</si>
  <si>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</si>
  <si>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</si>
  <si>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</si>
  <si>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</si>
  <si>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</si>
  <si>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</si>
  <si>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</si>
  <si>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</si>
  <si>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</si>
  <si>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</si>
  <si>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</si>
  <si>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</si>
  <si>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</si>
  <si>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</si>
  <si>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</si>
  <si>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</si>
  <si>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</si>
  <si>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</si>
  <si>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</si>
  <si>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</si>
  <si>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</si>
  <si>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</si>
  <si>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</si>
  <si>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</si>
  <si>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</si>
  <si>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</si>
  <si>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</si>
  <si>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</si>
  <si>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</si>
  <si>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</si>
  <si>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</si>
  <si>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</si>
  <si>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</si>
  <si>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</si>
  <si>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</si>
  <si>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</si>
  <si>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</si>
  <si>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</si>
  <si>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</si>
  <si>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</si>
  <si>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</si>
  <si>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</si>
  <si>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</si>
  <si>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</si>
  <si>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</si>
  <si>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</si>
  <si>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</si>
  <si>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</si>
  <si>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</si>
  <si>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</si>
  <si>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</si>
  <si>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</si>
  <si>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</si>
  <si>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</si>
  <si>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</si>
  <si>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</si>
  <si>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</si>
  <si>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</si>
  <si>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</si>
  <si>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</si>
  <si>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</si>
  <si>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</si>
  <si>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</si>
  <si>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</si>
  <si>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</si>
  <si>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</si>
  <si>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</si>
  <si>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</si>
  <si>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</si>
  <si>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</si>
  <si>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</si>
  <si>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</si>
  <si>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</si>
  <si>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</si>
  <si>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</si>
  <si>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</si>
  <si>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</si>
  <si>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</si>
  <si>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</si>
  <si>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</si>
  <si>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</si>
  <si>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</si>
  <si>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</si>
  <si>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</si>
  <si>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</si>
  <si>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</si>
  <si>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</si>
  <si>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</si>
  <si>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</si>
  <si>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</si>
  <si>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</si>
  <si>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</si>
  <si>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</si>
  <si>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</si>
  <si>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</si>
  <si>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</si>
  <si>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</si>
  <si>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</si>
  <si>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</si>
  <si>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</si>
  <si>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</si>
  <si>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</si>
  <si>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</si>
  <si>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</si>
  <si>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</si>
  <si>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</si>
  <si>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</si>
  <si>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</si>
  <si>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</si>
  <si>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</si>
  <si>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</si>
  <si>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</si>
  <si>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</si>
  <si>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</si>
  <si>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</si>
  <si>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</si>
  <si>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</si>
  <si>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</si>
  <si>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</si>
  <si>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</si>
  <si>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</si>
  <si>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</si>
  <si>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</si>
  <si>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</si>
  <si>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</si>
  <si>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</si>
  <si>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</si>
  <si>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</si>
  <si>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</si>
  <si>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</si>
  <si>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</si>
  <si>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</si>
  <si>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</si>
  <si>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</si>
  <si>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</si>
  <si>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</si>
  <si>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</si>
  <si>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</si>
  <si>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</si>
  <si>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</si>
  <si>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</si>
  <si>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</si>
  <si>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</si>
  <si>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</si>
  <si>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</si>
  <si>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</si>
  <si>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</si>
  <si>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</si>
  <si>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</si>
  <si>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</si>
  <si>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</si>
  <si>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</si>
  <si>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</si>
  <si>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</si>
  <si>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</si>
  <si>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</si>
  <si>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</si>
  <si>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</si>
  <si>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</si>
  <si>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</si>
  <si>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</si>
  <si>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</si>
  <si>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</si>
  <si>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</si>
  <si>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</si>
  <si>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</si>
  <si>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</si>
  <si>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</si>
  <si>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</si>
  <si>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</si>
  <si>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</si>
  <si>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</si>
  <si>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</si>
  <si>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</si>
  <si>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</si>
  <si>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</si>
  <si>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</si>
  <si>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</si>
  <si>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</si>
  <si>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</si>
  <si>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</si>
  <si>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</si>
  <si>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</si>
  <si>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</si>
  <si>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</si>
  <si>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</si>
  <si>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</si>
  <si>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</si>
  <si>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</si>
  <si>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</si>
  <si>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</si>
  <si>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</si>
  <si>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</si>
  <si>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</si>
  <si>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</si>
  <si>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</si>
  <si>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</si>
  <si>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</si>
  <si>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</si>
  <si>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</si>
  <si>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</si>
  <si>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</si>
  <si>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</si>
  <si>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</si>
  <si>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</si>
  <si>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</si>
  <si>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</si>
  <si>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</si>
  <si>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</si>
  <si>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</si>
  <si>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</si>
  <si>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</si>
  <si>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</si>
  <si>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</si>
  <si>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</si>
  <si>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</si>
  <si>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</si>
  <si>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</si>
  <si>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</si>
  <si>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</si>
  <si>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</si>
  <si>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</si>
  <si>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</si>
  <si>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</si>
  <si>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</si>
  <si>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</si>
  <si>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</si>
  <si>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</si>
  <si>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</si>
  <si>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</si>
  <si>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</si>
  <si>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</si>
  <si>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</si>
  <si>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</si>
  <si>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</si>
  <si>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</si>
  <si>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</si>
  <si>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</si>
  <si>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</si>
  <si>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</si>
  <si>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</si>
  <si>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</si>
  <si>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</si>
  <si>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</si>
  <si>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</si>
  <si>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</si>
  <si>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</si>
  <si>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</si>
  <si>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</si>
  <si>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</si>
  <si>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</si>
  <si>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</si>
  <si>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</si>
  <si>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</si>
  <si>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</si>
  <si>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</si>
  <si>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</si>
  <si>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</si>
  <si>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</si>
  <si>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</si>
  <si>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</si>
  <si>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</si>
  <si>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</si>
  <si>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</si>
  <si>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</si>
  <si>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</si>
  <si>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</si>
  <si>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</si>
  <si>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</si>
  <si>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</si>
  <si>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</si>
  <si>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</si>
  <si>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</si>
  <si>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</si>
  <si>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</si>
  <si>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</si>
  <si>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</si>
  <si>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</si>
  <si>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</si>
  <si>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</si>
  <si>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</si>
  <si>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</si>
  <si>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</si>
  <si>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</si>
  <si>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</si>
  <si>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</si>
  <si>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</si>
  <si>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</si>
  <si>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</si>
  <si>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</si>
  <si>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</si>
  <si>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</si>
  <si>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</si>
  <si>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</si>
  <si>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</si>
  <si>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</si>
  <si>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</si>
  <si>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</si>
  <si>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</si>
  <si>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</si>
  <si>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</si>
  <si>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</si>
  <si>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</si>
  <si>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</si>
  <si>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</si>
  <si>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</si>
  <si>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</si>
  <si>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</si>
  <si>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</si>
  <si>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</si>
  <si>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</si>
  <si>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</si>
  <si>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</si>
  <si>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</si>
  <si>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</si>
  <si>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</si>
  <si>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</si>
  <si>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</si>
  <si>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</si>
  <si>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</si>
  <si>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</si>
  <si>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</si>
  <si>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</si>
  <si>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</si>
  <si>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</si>
  <si>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</si>
  <si>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</si>
  <si>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</si>
  <si>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</si>
  <si>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</si>
  <si>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</si>
  <si>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</si>
  <si>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</si>
  <si>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</si>
  <si>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</si>
  <si>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</si>
  <si>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</si>
  <si>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</si>
  <si>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</si>
  <si>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</si>
  <si>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</si>
  <si>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</si>
  <si>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</si>
  <si>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</si>
  <si>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</si>
  <si>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</si>
  <si>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</si>
  <si>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</si>
  <si>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</si>
  <si>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</si>
  <si>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</si>
  <si>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</si>
  <si>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</si>
  <si>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</si>
  <si>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</si>
  <si>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</si>
  <si>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</si>
  <si>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</si>
  <si>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</si>
  <si>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</si>
  <si>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</si>
  <si>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</si>
  <si>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</si>
  <si>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</si>
  <si>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</si>
  <si>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</si>
  <si>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</si>
  <si>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</si>
  <si>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</si>
  <si>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</si>
  <si>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</si>
  <si>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</si>
  <si>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</si>
  <si>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</si>
  <si>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</si>
  <si>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</si>
  <si>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</si>
  <si>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</si>
  <si>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</si>
  <si>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</si>
  <si>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</si>
  <si>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</si>
  <si>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</si>
  <si>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</si>
  <si>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</si>
  <si>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</si>
  <si>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</si>
  <si>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</si>
  <si>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</si>
  <si>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</si>
  <si>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</si>
  <si>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</si>
  <si>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</si>
  <si>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</si>
  <si>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</si>
  <si>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</si>
  <si>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</si>
  <si>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</si>
  <si>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</si>
  <si>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</si>
  <si>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</si>
  <si>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</si>
  <si>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</si>
  <si>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</si>
  <si>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</si>
  <si>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</si>
  <si>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</si>
  <si>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</si>
  <si>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</si>
  <si>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</si>
  <si>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</si>
  <si>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</si>
  <si>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</si>
  <si>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</si>
  <si>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</si>
  <si>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</si>
  <si>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</si>
  <si>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</si>
  <si>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</si>
  <si>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</si>
  <si>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</si>
  <si>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</si>
  <si>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</si>
  <si>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</si>
  <si>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</si>
  <si>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</si>
  <si>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</si>
  <si>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</si>
  <si>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</si>
  <si>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</si>
  <si>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</si>
  <si>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</si>
  <si>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</si>
  <si>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</si>
  <si>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</si>
  <si>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</si>
  <si>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</si>
  <si>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</si>
  <si>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</si>
  <si>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</si>
  <si>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</si>
  <si>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</si>
  <si>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</si>
  <si>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</si>
  <si>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</si>
  <si>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</si>
  <si>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</si>
  <si>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</si>
  <si>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</si>
  <si>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</si>
  <si>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</si>
  <si>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</si>
  <si>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</si>
  <si>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</si>
  <si>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</si>
  <si>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</si>
  <si>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</si>
  <si>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</si>
  <si>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</si>
  <si>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</si>
  <si>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</si>
  <si>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</si>
  <si>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</si>
  <si>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</si>
  <si>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</si>
  <si>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</si>
  <si>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</si>
  <si>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</si>
  <si>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</si>
  <si>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</si>
  <si>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</si>
  <si>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</si>
  <si>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</si>
  <si>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</si>
  <si>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</si>
  <si>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</si>
  <si>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</si>
  <si>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</si>
  <si>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</si>
  <si>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</si>
  <si>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</si>
  <si>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</si>
  <si>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</si>
  <si>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</si>
  <si>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</si>
  <si>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</si>
  <si>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</si>
  <si>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</si>
  <si>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</si>
  <si>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</si>
  <si>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</si>
  <si>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</si>
  <si>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</si>
  <si>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</si>
  <si>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</si>
  <si>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</si>
  <si>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</si>
  <si>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</si>
  <si>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</si>
  <si>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</si>
  <si>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</si>
  <si>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</si>
  <si>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</si>
  <si>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</si>
  <si>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</si>
  <si>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</si>
  <si>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</si>
  <si>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</si>
  <si>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</si>
  <si>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</si>
  <si>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</si>
  <si>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</si>
  <si>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</si>
  <si>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</si>
  <si>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</si>
  <si>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</si>
  <si>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</si>
  <si>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</si>
  <si>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</si>
  <si>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</si>
  <si>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</si>
  <si>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</si>
  <si>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</si>
  <si>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</si>
  <si>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</si>
  <si>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</si>
  <si>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</si>
  <si>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</si>
  <si>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</si>
  <si>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</si>
  <si>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</si>
  <si>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</si>
  <si>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</si>
  <si>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</si>
  <si>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</si>
  <si>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</si>
  <si>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</si>
  <si>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</si>
  <si>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</si>
  <si>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</si>
  <si>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</si>
  <si>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</si>
  <si>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</si>
  <si>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</si>
  <si>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</si>
  <si>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</si>
  <si>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</si>
  <si>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</si>
  <si>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</si>
  <si>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</si>
  <si>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</si>
  <si>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</si>
  <si>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</si>
  <si>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</si>
  <si>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</si>
  <si>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</si>
  <si>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</si>
  <si>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</si>
  <si>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</si>
  <si>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</si>
  <si>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</si>
  <si>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</si>
  <si>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</si>
  <si>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</si>
  <si>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</si>
  <si>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</si>
  <si>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</si>
  <si>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</si>
  <si>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</si>
  <si>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</si>
  <si>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</si>
  <si>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</si>
  <si>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</si>
  <si>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</si>
  <si>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</si>
  <si>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</si>
  <si>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</si>
  <si>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</si>
  <si>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</si>
  <si>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</si>
  <si>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</si>
  <si>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</si>
  <si>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</si>
  <si>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</si>
  <si>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</si>
  <si>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</si>
  <si>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</si>
  <si>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</si>
  <si>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</si>
  <si>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</si>
  <si>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</si>
  <si>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</si>
  <si>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</si>
  <si>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</si>
  <si>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</si>
  <si>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</si>
  <si>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</si>
  <si>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</si>
  <si>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</si>
  <si>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</si>
  <si>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</si>
  <si>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</si>
  <si>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</si>
  <si>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</si>
  <si>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</si>
  <si>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</si>
  <si>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</si>
  <si>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</si>
  <si>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</si>
  <si>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</si>
  <si>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</si>
  <si>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</si>
  <si>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</si>
  <si>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</si>
  <si>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</si>
  <si>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</si>
  <si>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</si>
  <si>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</si>
  <si>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</si>
  <si>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</si>
  <si>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</si>
  <si>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</si>
  <si>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</si>
  <si>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</si>
  <si>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</si>
  <si>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</si>
  <si>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</si>
  <si>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</si>
  <si>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</si>
  <si>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</si>
  <si>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</si>
  <si>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</si>
  <si>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</si>
  <si>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</si>
  <si>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</si>
  <si>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</si>
  <si>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</si>
  <si>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</si>
  <si>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</si>
  <si>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</si>
  <si>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</si>
  <si>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</si>
  <si>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</si>
  <si>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</si>
  <si>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</si>
  <si>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</si>
  <si>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</si>
  <si>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</si>
  <si>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</si>
  <si>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</si>
  <si>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</si>
  <si>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</si>
  <si>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</si>
  <si>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</si>
  <si>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</si>
  <si>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</si>
  <si>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</si>
  <si>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</si>
  <si>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</si>
  <si>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</si>
  <si>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</si>
  <si>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</si>
  <si>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</si>
  <si>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</si>
  <si>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</si>
  <si>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</si>
  <si>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</si>
  <si>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</si>
  <si>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</si>
  <si>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</si>
  <si>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</si>
  <si>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</si>
  <si>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</si>
  <si>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</si>
  <si>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</si>
  <si>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</si>
  <si>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</si>
  <si>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</si>
  <si>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</si>
  <si>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</si>
  <si>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</si>
  <si>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</si>
  <si>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</si>
  <si>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</si>
  <si>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</si>
  <si>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</si>
  <si>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</si>
  <si>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</si>
  <si>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</si>
  <si>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</si>
  <si>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</si>
  <si>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</si>
  <si>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</si>
  <si>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</si>
  <si>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</si>
  <si>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</si>
  <si>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</si>
  <si>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</si>
  <si>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</si>
  <si>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</si>
  <si>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</si>
  <si>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</si>
  <si>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</si>
  <si>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</si>
  <si>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</si>
  <si>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</si>
  <si>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</si>
  <si>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</si>
  <si>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</si>
  <si>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</si>
  <si>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</si>
  <si>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</si>
  <si>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</si>
  <si>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</si>
  <si>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</si>
  <si>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</si>
  <si>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</si>
  <si>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</si>
  <si>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</si>
  <si>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</si>
  <si>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</si>
  <si>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</si>
  <si>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</si>
  <si>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</si>
  <si>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</si>
  <si>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</si>
  <si>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</si>
  <si>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</si>
  <si>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</si>
  <si>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</si>
  <si>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</si>
  <si>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</si>
  <si>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</si>
  <si>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</si>
  <si>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</si>
  <si>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</si>
  <si>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</si>
  <si>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</si>
  <si>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</si>
  <si>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</si>
  <si>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</si>
  <si>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</si>
  <si>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</si>
  <si>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</si>
  <si>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</si>
  <si>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</si>
  <si>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</si>
  <si>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</si>
  <si>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</si>
  <si>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</si>
  <si>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</si>
  <si>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</si>
  <si>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</si>
  <si>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</si>
  <si>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</si>
  <si>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</si>
  <si>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</si>
  <si>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</si>
  <si>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</si>
  <si>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</si>
  <si>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</si>
  <si>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</si>
  <si>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</si>
  <si>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</si>
  <si>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</si>
  <si>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</si>
  <si>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</si>
  <si>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</si>
  <si>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</si>
  <si>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</si>
  <si>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</si>
  <si>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</si>
  <si>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</si>
  <si>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</si>
  <si>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</si>
  <si>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</si>
  <si>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</si>
  <si>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</si>
  <si>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</si>
  <si>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</si>
  <si>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</si>
  <si>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</si>
  <si>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</si>
  <si>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</si>
  <si>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</si>
  <si>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</si>
  <si>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</si>
  <si>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</si>
  <si>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</si>
  <si>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</si>
  <si>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</si>
  <si>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</si>
  <si>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</si>
  <si>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</si>
  <si>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</si>
  <si>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</si>
  <si>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</si>
  <si>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</si>
  <si>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</si>
  <si>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</si>
  <si>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</si>
  <si>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</si>
  <si>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</si>
  <si>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</si>
  <si>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</si>
  <si>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</si>
  <si>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</si>
  <si>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</si>
  <si>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</si>
  <si>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</si>
  <si>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</si>
  <si>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</si>
  <si>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</si>
  <si>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</si>
  <si>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</si>
  <si>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</si>
  <si>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</si>
  <si>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</si>
  <si>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</si>
  <si>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</si>
  <si>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</si>
  <si>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</si>
  <si>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</si>
  <si>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</si>
  <si>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</si>
  <si>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</si>
  <si>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</si>
  <si>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</si>
  <si>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</si>
  <si>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</si>
  <si>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</si>
  <si>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</si>
  <si>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</si>
  <si>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</si>
  <si>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</si>
  <si>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</si>
  <si>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</si>
  <si>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</si>
  <si>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</si>
  <si>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</si>
  <si>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</si>
  <si>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</si>
  <si>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</si>
  <si>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</si>
  <si>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</si>
  <si>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</si>
  <si>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</si>
  <si>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</si>
  <si>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</si>
  <si>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</si>
  <si>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</si>
  <si>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</si>
  <si>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</si>
  <si>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</si>
  <si>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</si>
  <si>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</si>
  <si>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</si>
  <si>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</si>
  <si>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</si>
  <si>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</si>
  <si>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</si>
  <si>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</si>
  <si>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</si>
  <si>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</si>
  <si>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</si>
  <si>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</si>
  <si>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</si>
  <si>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</si>
  <si>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</si>
  <si>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</si>
  <si>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</si>
  <si>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</si>
  <si>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</si>
  <si>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</si>
  <si>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</si>
  <si>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</si>
  <si>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</si>
  <si>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</si>
  <si>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</si>
  <si>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</si>
  <si>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</si>
  <si>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</si>
  <si>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</si>
  <si>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</si>
  <si>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</si>
  <si>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</si>
  <si>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</si>
  <si>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</si>
  <si>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</si>
  <si>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</si>
  <si>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</si>
  <si>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</si>
  <si>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</si>
  <si>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</si>
  <si>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</si>
  <si>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</si>
  <si>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</si>
  <si>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</si>
  <si>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</si>
  <si>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</si>
  <si>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</si>
  <si>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</si>
  <si>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</si>
  <si>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</si>
  <si>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</si>
  <si>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</si>
  <si>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</si>
  <si>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</si>
  <si>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</si>
  <si>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</si>
  <si>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</si>
  <si>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</si>
  <si>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</si>
  <si>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</si>
  <si>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</si>
  <si>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</si>
  <si>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</si>
  <si>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</si>
  <si>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</si>
  <si>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</si>
  <si>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</si>
  <si>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</si>
  <si>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</si>
  <si>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</si>
  <si>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</si>
  <si>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</si>
  <si>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</si>
  <si>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</si>
  <si>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</si>
  <si>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</si>
  <si>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</si>
  <si>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</si>
  <si>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</si>
  <si>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</si>
  <si>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</si>
  <si>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</si>
  <si>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</si>
  <si>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</si>
  <si>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</si>
  <si>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</si>
  <si>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</si>
  <si>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</si>
  <si>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</si>
  <si>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</si>
  <si>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</si>
  <si>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</si>
  <si>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</si>
  <si>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</si>
  <si>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</si>
  <si>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</si>
  <si>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</si>
  <si>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</si>
  <si>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</si>
  <si>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</si>
  <si>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</si>
  <si>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</si>
  <si>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</si>
  <si>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</si>
  <si>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</si>
  <si>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</si>
  <si>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</si>
  <si>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</si>
  <si>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</si>
  <si>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</si>
  <si>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</si>
  <si>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</si>
  <si>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</si>
  <si>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</si>
  <si>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</si>
  <si>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</si>
  <si>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</si>
  <si>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</si>
  <si>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</si>
  <si>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</si>
  <si>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</si>
  <si>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</si>
  <si>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</si>
  <si>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</si>
  <si>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</si>
  <si>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</si>
  <si>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</si>
  <si>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</si>
  <si>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</si>
  <si>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</si>
  <si>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</si>
  <si>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</si>
  <si>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</si>
  <si>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</si>
  <si>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</si>
  <si>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</si>
  <si>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</si>
  <si>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</si>
  <si>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</si>
  <si>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</si>
  <si>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</si>
  <si>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</si>
  <si>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</si>
  <si>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</si>
  <si>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</si>
  <si>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</si>
  <si>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</si>
  <si>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</si>
  <si>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</si>
  <si>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</si>
  <si>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</si>
  <si>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</si>
  <si>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</si>
  <si>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</si>
  <si>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</si>
  <si>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</si>
  <si>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</si>
  <si>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</si>
  <si>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</si>
  <si>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</si>
  <si>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</si>
  <si>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</si>
  <si>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</si>
  <si>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</si>
  <si>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</si>
  <si>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</si>
  <si>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</si>
  <si>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</si>
  <si>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</si>
  <si>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</si>
  <si>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</si>
  <si>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</si>
  <si>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</si>
  <si>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</si>
  <si>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</si>
  <si>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</si>
  <si>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</si>
  <si>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</si>
  <si>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</si>
  <si>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</si>
  <si>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</si>
  <si>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</si>
  <si>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</si>
  <si>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</si>
  <si>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</si>
  <si>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</si>
  <si>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</si>
  <si>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</si>
  <si>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</si>
  <si>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</si>
  <si>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</si>
  <si>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</si>
  <si>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</si>
  <si>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</si>
  <si>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</si>
  <si>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</si>
  <si>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</si>
  <si>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</si>
  <si>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</si>
  <si>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</si>
  <si>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</si>
  <si>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</si>
  <si>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</si>
  <si>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</si>
  <si>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</si>
  <si>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</si>
  <si>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</si>
  <si>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</si>
  <si>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</si>
  <si>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</si>
  <si>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</si>
  <si>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</si>
  <si>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</si>
  <si>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</si>
  <si>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</si>
  <si>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</si>
  <si>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</si>
  <si>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</si>
  <si>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</si>
  <si>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</si>
  <si>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</si>
  <si>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</si>
  <si>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</si>
  <si>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</si>
  <si>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</si>
  <si>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</si>
  <si>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</si>
  <si>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</si>
  <si>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</si>
  <si>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</si>
  <si>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</si>
  <si>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</si>
  <si>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</si>
  <si>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</si>
  <si>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</si>
  <si>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</si>
  <si>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</si>
  <si>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</si>
  <si>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</si>
  <si>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</si>
  <si>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</si>
  <si>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</si>
  <si>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</si>
  <si>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</si>
  <si>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</si>
  <si>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</si>
  <si>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</si>
  <si>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</si>
  <si>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</si>
  <si>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</si>
  <si>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</si>
  <si>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</si>
  <si>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</si>
  <si>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</si>
  <si>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</si>
  <si>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</si>
  <si>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</si>
  <si>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</si>
  <si>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</si>
  <si>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</si>
  <si>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</si>
  <si>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</si>
  <si>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</si>
  <si>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</si>
  <si>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</si>
  <si>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</si>
  <si>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</si>
  <si>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</si>
  <si>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</si>
  <si>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</si>
  <si>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</si>
  <si>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</si>
  <si>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</si>
  <si>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</si>
  <si>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</si>
  <si>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</si>
  <si>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</si>
  <si>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</si>
  <si>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</si>
  <si>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</si>
  <si>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</si>
  <si>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</si>
  <si>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</si>
  <si>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</si>
  <si>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</si>
  <si>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</si>
  <si>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</si>
  <si>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</si>
  <si>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</si>
  <si>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</si>
  <si>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</si>
  <si>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</si>
  <si>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</si>
  <si>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</si>
  <si>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</si>
  <si>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</si>
  <si>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</si>
  <si>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</si>
  <si>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</si>
  <si>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</si>
  <si>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</si>
  <si>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</si>
  <si>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</si>
  <si>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</si>
  <si>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</si>
  <si>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</si>
  <si>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</si>
  <si>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</si>
  <si>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</si>
  <si>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</si>
  <si>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</si>
  <si>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</si>
  <si>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</si>
  <si>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</si>
  <si>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</si>
  <si>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</si>
  <si>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</si>
  <si>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</si>
  <si>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</si>
  <si>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</si>
  <si>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</si>
  <si>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</si>
  <si>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</si>
  <si>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</si>
  <si>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</si>
  <si>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</si>
  <si>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</si>
  <si>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</si>
  <si>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</si>
  <si>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</si>
  <si>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</si>
  <si>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</si>
  <si>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</si>
  <si>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</si>
  <si>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</si>
  <si>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</si>
  <si>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</si>
  <si>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</si>
  <si>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</si>
  <si>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</si>
  <si>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</si>
  <si>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</si>
  <si>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</si>
  <si>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</si>
  <si>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</si>
  <si>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</si>
  <si>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</si>
  <si>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</si>
  <si>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</si>
  <si>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</si>
  <si>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</si>
  <si>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</si>
  <si>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</si>
  <si>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</si>
  <si>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</si>
  <si>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</si>
  <si>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</si>
  <si>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</si>
  <si>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</si>
  <si>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</si>
  <si>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</si>
  <si>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</si>
  <si>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</si>
  <si>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</si>
  <si>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</si>
  <si>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</si>
  <si>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</si>
  <si>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</si>
  <si>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</si>
  <si>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</si>
  <si>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</si>
  <si>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</si>
  <si>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</si>
  <si>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</si>
  <si>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</si>
  <si>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</si>
  <si>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</si>
  <si>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</si>
  <si>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</si>
  <si>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</si>
  <si>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</si>
  <si>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</si>
  <si>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</si>
  <si>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</si>
  <si>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</si>
  <si>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</si>
  <si>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</si>
  <si>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</si>
  <si>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</si>
  <si>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</si>
  <si>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</si>
  <si>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</si>
  <si>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</si>
  <si>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</si>
  <si>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</si>
  <si>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</si>
  <si>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</si>
  <si>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</si>
  <si>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</si>
  <si>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</si>
  <si>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</si>
  <si>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</si>
  <si>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</si>
  <si>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</si>
  <si>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</si>
  <si>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</si>
  <si>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</si>
  <si>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</si>
  <si>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</si>
  <si>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</si>
  <si>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</si>
  <si>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</si>
  <si>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</si>
  <si>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</si>
  <si>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</si>
  <si>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</si>
  <si>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</si>
  <si>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</si>
  <si>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</si>
  <si>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</si>
  <si>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</si>
  <si>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</si>
  <si>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</si>
  <si>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</si>
  <si>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</si>
  <si>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</si>
  <si>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</si>
  <si>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</si>
  <si>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</si>
  <si>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</si>
  <si>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</si>
  <si>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</si>
  <si>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</si>
  <si>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</si>
  <si>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</si>
  <si>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</si>
  <si>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</si>
  <si>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</si>
  <si>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</si>
  <si>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</si>
  <si>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</si>
  <si>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</si>
  <si>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</si>
  <si>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</si>
  <si>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</si>
  <si>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</si>
  <si>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</si>
  <si>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</si>
  <si>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</si>
  <si>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</si>
  <si>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</si>
  <si>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</si>
  <si>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</si>
  <si>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</si>
  <si>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</si>
  <si>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</si>
  <si>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</si>
  <si>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</si>
  <si>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</si>
  <si>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</si>
  <si>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</si>
  <si>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</si>
  <si>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</si>
  <si>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</si>
  <si>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</si>
  <si>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</si>
  <si>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</si>
  <si>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</si>
  <si>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</si>
  <si>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</si>
  <si>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</si>
  <si>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</si>
  <si>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</si>
  <si>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</si>
  <si>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</si>
  <si>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</si>
  <si>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</si>
  <si>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</si>
  <si>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</si>
  <si>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</si>
  <si>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</si>
  <si>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</si>
  <si>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</si>
  <si>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</si>
  <si>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</si>
  <si>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</si>
  <si>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</si>
  <si>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</si>
  <si>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</si>
  <si>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</si>
  <si>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</si>
  <si>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</si>
  <si>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</si>
  <si>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</si>
  <si>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</si>
  <si>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</si>
  <si>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</si>
  <si>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</si>
  <si>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</si>
  <si>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</si>
  <si>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</si>
  <si>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</si>
  <si>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</si>
  <si>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</si>
  <si>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</si>
  <si>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</si>
  <si>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</si>
  <si>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</si>
  <si>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</si>
  <si>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</si>
  <si>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</si>
  <si>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</si>
  <si>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</si>
  <si>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</si>
  <si>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</si>
  <si>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</si>
  <si>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</si>
  <si>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</si>
  <si>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</si>
  <si>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</si>
  <si>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</si>
  <si>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</si>
  <si>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</si>
  <si>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</si>
  <si>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</si>
  <si>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</si>
  <si>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</si>
  <si>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</si>
  <si>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</si>
  <si>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</si>
  <si>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</si>
  <si>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</si>
  <si>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</si>
  <si>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</si>
  <si>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</si>
  <si>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</si>
  <si>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</si>
  <si>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</si>
  <si>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</si>
  <si>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</si>
  <si>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</si>
  <si>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</si>
  <si>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</si>
  <si>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</si>
  <si>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</si>
  <si>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</si>
  <si>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</si>
  <si>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</si>
  <si>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</si>
  <si>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</si>
  <si>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</si>
  <si>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</si>
  <si>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</si>
  <si>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</si>
  <si>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</si>
  <si>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</si>
  <si>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</si>
  <si>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</si>
  <si>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</si>
  <si>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</si>
  <si>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</si>
  <si>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</si>
  <si>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</si>
  <si>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</si>
  <si>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</si>
  <si>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</si>
  <si>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</si>
  <si>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</si>
  <si>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</si>
  <si>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</si>
  <si>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</si>
  <si>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</si>
  <si>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</si>
  <si>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</si>
  <si>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</si>
  <si>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</si>
  <si>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</si>
  <si>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</si>
  <si>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</si>
  <si>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</si>
  <si>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</si>
  <si>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</si>
  <si>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</si>
  <si>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</si>
  <si>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</si>
  <si>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</si>
  <si>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</si>
  <si>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</si>
  <si>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</si>
  <si>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</si>
  <si>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</si>
  <si>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</si>
  <si>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</si>
  <si>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</si>
  <si>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</si>
  <si>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</si>
  <si>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</si>
  <si>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</si>
  <si>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</si>
  <si>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</si>
  <si>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</si>
  <si>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</si>
  <si>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</si>
  <si>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</si>
  <si>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</si>
  <si>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</si>
  <si>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</si>
  <si>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</si>
  <si>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</si>
  <si>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</si>
  <si>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</si>
  <si>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</si>
  <si>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</si>
  <si>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</si>
  <si>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</si>
  <si>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</si>
  <si>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</si>
  <si>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</si>
  <si>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</si>
  <si>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</si>
  <si>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</si>
  <si>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</si>
  <si>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</si>
  <si>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</si>
  <si>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</si>
  <si>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</si>
  <si>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</si>
  <si>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</si>
  <si>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</si>
  <si>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</si>
  <si>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</si>
  <si>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</si>
  <si>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</si>
  <si>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</si>
  <si>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</si>
  <si>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</si>
  <si>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</si>
  <si>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</si>
  <si>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</si>
  <si>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</si>
  <si>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</si>
  <si>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</si>
  <si>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</si>
  <si>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</si>
  <si>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</si>
  <si>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</si>
  <si>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</si>
  <si>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</si>
  <si>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</si>
  <si>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</si>
  <si>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</si>
  <si>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</si>
  <si>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</si>
  <si>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</si>
  <si>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</si>
  <si>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</si>
  <si>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</si>
  <si>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</si>
  <si>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</si>
  <si>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</si>
  <si>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</si>
  <si>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</si>
  <si>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</si>
  <si>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</si>
  <si>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</si>
  <si>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</si>
  <si>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</si>
  <si>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</si>
  <si>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</si>
  <si>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</si>
  <si>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</si>
  <si>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</si>
  <si>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</si>
  <si>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</si>
  <si>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</si>
  <si>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</si>
  <si>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</si>
  <si>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</si>
  <si>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</si>
  <si>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</si>
  <si>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</si>
  <si>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</si>
  <si>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</si>
  <si>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</si>
  <si>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</si>
  <si>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</si>
  <si>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</si>
  <si>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</si>
  <si>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</si>
  <si>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</si>
  <si>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</si>
  <si>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</si>
  <si>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</si>
  <si>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</si>
  <si>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</si>
  <si>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</si>
  <si>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</si>
  <si>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</si>
  <si>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</si>
  <si>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</si>
  <si>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</si>
  <si>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</si>
  <si>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</si>
  <si>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</si>
  <si>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</si>
  <si>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</si>
  <si>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</si>
  <si>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</si>
  <si>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</si>
  <si>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</si>
  <si>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</si>
  <si>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</si>
  <si>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</si>
  <si>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</si>
  <si>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</si>
  <si>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</si>
  <si>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</si>
  <si>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</si>
  <si>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</si>
  <si>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</si>
  <si>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</si>
  <si>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</si>
  <si>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</si>
  <si>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</si>
  <si>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</si>
  <si>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</si>
  <si>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</si>
  <si>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</si>
  <si>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</si>
  <si>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</si>
  <si>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</si>
  <si>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</si>
  <si>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</si>
  <si>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</si>
  <si>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</si>
  <si>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</si>
  <si>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</si>
  <si>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</si>
  <si>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</si>
  <si>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</si>
  <si>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</si>
  <si>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</si>
  <si>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</si>
  <si>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</si>
  <si>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</si>
  <si>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</si>
  <si>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</si>
  <si>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</si>
  <si>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</si>
  <si>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</si>
  <si>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</si>
  <si>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</si>
  <si>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</si>
  <si>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</si>
  <si>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</si>
  <si>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</si>
  <si>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</si>
  <si>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</si>
  <si>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</si>
  <si>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</si>
  <si>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</si>
  <si>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</si>
  <si>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</si>
  <si>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</si>
  <si>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</si>
  <si>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</si>
  <si>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</si>
  <si>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</si>
  <si>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</si>
  <si>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</si>
  <si>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</si>
  <si>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</si>
  <si>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</si>
  <si>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</si>
  <si>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</si>
  <si>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</si>
  <si>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</si>
  <si>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</si>
  <si>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</si>
  <si>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</si>
  <si>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</si>
  <si>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</si>
  <si>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</si>
  <si>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</si>
  <si>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</si>
  <si>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</si>
  <si>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</si>
  <si>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</si>
  <si>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</si>
  <si>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</si>
  <si>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</si>
  <si>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</si>
  <si>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</si>
  <si>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</si>
  <si>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</si>
  <si>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</si>
  <si>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</si>
  <si>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</si>
  <si>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</si>
  <si>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</si>
  <si>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</si>
  <si>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</si>
  <si>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</si>
  <si>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</si>
  <si>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</si>
  <si>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</si>
  <si>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</si>
  <si>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</si>
  <si>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</si>
  <si>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</si>
  <si>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</si>
  <si>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</si>
  <si>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</si>
  <si>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</si>
  <si>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</si>
  <si>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</si>
  <si>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</si>
  <si>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</si>
  <si>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</si>
  <si>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</si>
  <si>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</si>
  <si>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</si>
  <si>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</si>
  <si>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</si>
  <si>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</si>
  <si>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</si>
  <si>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</si>
  <si>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</si>
  <si>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</si>
  <si>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</si>
  <si>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</si>
  <si>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</si>
  <si>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</si>
  <si>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</si>
  <si>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</si>
  <si>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</si>
  <si>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</si>
  <si>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</si>
  <si>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</si>
  <si>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</si>
  <si>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</si>
  <si>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</si>
  <si>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</si>
  <si>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</si>
  <si>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</si>
  <si>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</si>
  <si>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</si>
  <si>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</si>
  <si>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</si>
  <si>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</si>
  <si>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</si>
  <si>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</si>
  <si>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</si>
  <si>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</si>
  <si>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</si>
  <si>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</si>
  <si>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</si>
  <si>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</si>
  <si>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</si>
  <si>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</si>
  <si>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</si>
  <si>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</si>
  <si>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</si>
  <si>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</si>
  <si>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</si>
  <si>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</si>
  <si>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</si>
  <si>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</si>
  <si>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</si>
  <si>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</si>
  <si>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</si>
  <si>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</si>
  <si>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</si>
  <si>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</si>
  <si>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</si>
  <si>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</si>
  <si>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</si>
  <si>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</si>
  <si>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</si>
  <si>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</si>
  <si>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</si>
  <si>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</si>
  <si>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</si>
  <si>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</si>
  <si>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</si>
  <si>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</si>
  <si>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</si>
  <si>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</si>
  <si>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</si>
  <si>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</si>
  <si>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</si>
  <si>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</si>
  <si>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</si>
  <si>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</si>
  <si>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</si>
  <si>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</si>
  <si>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</si>
  <si>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</si>
  <si>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</si>
  <si>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</si>
  <si>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</si>
  <si>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</si>
  <si>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</si>
  <si>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</si>
  <si>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</si>
  <si>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</si>
  <si>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</si>
  <si>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</si>
  <si>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</si>
  <si>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</si>
  <si>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</si>
  <si>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</si>
  <si>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</si>
  <si>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</si>
  <si>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</si>
  <si>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</si>
  <si>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</si>
  <si>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</si>
  <si>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</si>
  <si>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</si>
  <si>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</si>
  <si>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</si>
  <si>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</si>
  <si>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</si>
  <si>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</si>
  <si>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</si>
  <si>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</si>
  <si>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</si>
  <si>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</si>
  <si>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</si>
  <si>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</si>
  <si>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</si>
  <si>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</si>
  <si>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</si>
  <si>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</si>
  <si>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</si>
  <si>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</si>
  <si>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</si>
  <si>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</si>
  <si>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</si>
  <si>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</si>
  <si>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</si>
  <si>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</si>
  <si>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</si>
  <si>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</si>
  <si>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</si>
  <si>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</si>
  <si>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</si>
  <si>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</si>
  <si>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</si>
  <si>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</si>
  <si>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</si>
  <si>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</si>
  <si>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</si>
  <si>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</si>
  <si>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</si>
  <si>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</si>
  <si>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</si>
  <si>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</si>
  <si>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</si>
  <si>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</si>
  <si>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</si>
  <si>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</si>
  <si>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</si>
  <si>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</si>
  <si>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</si>
  <si>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</si>
  <si>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</si>
  <si>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</si>
  <si>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</si>
  <si>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</si>
  <si>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</si>
  <si>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</si>
  <si>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</si>
  <si>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</si>
  <si>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</si>
  <si>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</si>
  <si>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</si>
  <si>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</si>
  <si>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</si>
  <si>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</si>
  <si>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</si>
  <si>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</si>
  <si>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</si>
  <si>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</si>
  <si>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</si>
  <si>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</si>
  <si>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</si>
  <si>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</si>
  <si>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</si>
  <si>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</si>
  <si>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</si>
  <si>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</si>
  <si>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</si>
  <si>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</si>
  <si>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</si>
  <si>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</si>
  <si>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</si>
  <si>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</si>
  <si>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</si>
  <si>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</si>
  <si>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</si>
  <si>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</si>
  <si>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</si>
  <si>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</si>
  <si>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</si>
  <si>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</si>
  <si>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</si>
  <si>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</si>
  <si>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</si>
  <si>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</si>
  <si>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</si>
  <si>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</si>
  <si>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</si>
  <si>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</si>
  <si>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</si>
  <si>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</si>
  <si>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</si>
  <si>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</si>
  <si>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</si>
  <si>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</si>
  <si>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</si>
  <si>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</si>
  <si>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</si>
  <si>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</si>
  <si>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</si>
  <si>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</si>
  <si>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</si>
  <si>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</si>
  <si>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</si>
  <si>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</si>
  <si>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</si>
  <si>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</si>
  <si>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</si>
  <si>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</si>
  <si>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</si>
  <si>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</si>
  <si>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</si>
  <si>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</si>
  <si>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</si>
  <si>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</si>
  <si>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</si>
  <si>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</si>
  <si>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</si>
  <si>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</si>
  <si>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</si>
  <si>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</si>
  <si>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</si>
  <si>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</si>
  <si>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</si>
  <si>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</si>
  <si>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</si>
  <si>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</si>
  <si>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</si>
  <si>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</si>
  <si>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</si>
  <si>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</si>
  <si>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</si>
  <si>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</si>
  <si>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</si>
  <si>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</si>
  <si>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</si>
  <si>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</si>
  <si>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</si>
  <si>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</si>
  <si>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</si>
  <si>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</si>
  <si>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</si>
  <si>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</si>
  <si>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</si>
  <si>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</si>
  <si>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</si>
  <si>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</si>
  <si>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</si>
  <si>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</si>
  <si>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</si>
  <si>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</si>
  <si>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</si>
  <si>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</si>
  <si>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</si>
  <si>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</si>
  <si>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</si>
  <si>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</si>
  <si>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</si>
  <si>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</si>
  <si>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</si>
  <si>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</si>
  <si>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</si>
  <si>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</si>
  <si>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</si>
  <si>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</si>
  <si>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</si>
  <si>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</si>
  <si>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</si>
  <si>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</si>
  <si>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</si>
  <si>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</si>
  <si>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</si>
  <si>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</si>
  <si>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</si>
  <si>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</si>
  <si>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</si>
  <si>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</si>
  <si>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</si>
  <si>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</si>
  <si>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</si>
  <si>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</si>
  <si>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</si>
  <si>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</si>
  <si>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</si>
  <si>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</si>
  <si>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</si>
  <si>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</si>
  <si>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</si>
  <si>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</si>
  <si>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</si>
  <si>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</si>
  <si>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</si>
  <si>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</si>
  <si>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</si>
  <si>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</si>
  <si>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</si>
  <si>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</si>
  <si>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</si>
  <si>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</si>
  <si>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</si>
  <si>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</si>
  <si>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</si>
  <si>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</si>
  <si>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</si>
  <si>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</si>
  <si>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</si>
  <si>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</si>
  <si>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</si>
  <si>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</si>
  <si>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</si>
  <si>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</si>
  <si>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</si>
  <si>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</si>
  <si>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</si>
  <si>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</si>
  <si>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</si>
  <si>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</si>
  <si>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</si>
  <si>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</si>
  <si>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</si>
  <si>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</si>
  <si>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</si>
  <si>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</si>
  <si>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</si>
  <si>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</si>
  <si>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</si>
  <si>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</si>
  <si>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</si>
  <si>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</si>
  <si>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</si>
  <si>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</si>
  <si>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</si>
  <si>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</si>
  <si>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</si>
  <si>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</si>
  <si>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</si>
  <si>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</si>
  <si>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</si>
  <si>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</si>
  <si>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</si>
  <si>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</si>
  <si>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</si>
  <si>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</si>
  <si>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</si>
  <si>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</si>
  <si>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</si>
  <si>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</si>
  <si>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</si>
  <si>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</si>
  <si>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</si>
  <si>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</si>
  <si>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</si>
  <si>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</si>
  <si>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</si>
  <si>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</si>
  <si>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</si>
  <si>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</si>
  <si>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</si>
  <si>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</si>
  <si>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</si>
  <si>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</si>
  <si>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</si>
  <si>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</si>
  <si>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</si>
  <si>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</si>
  <si>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</si>
  <si>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</si>
  <si>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</si>
  <si>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</si>
  <si>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</si>
  <si>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</si>
  <si>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</si>
  <si>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</si>
  <si>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</si>
  <si>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</si>
  <si>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</si>
  <si>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</si>
  <si>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</si>
  <si>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</si>
  <si>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</si>
  <si>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</si>
  <si>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</si>
  <si>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</si>
  <si>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</si>
  <si>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</si>
  <si>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</si>
  <si>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</si>
  <si>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</si>
  <si>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</si>
  <si>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</si>
  <si>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</si>
  <si>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</si>
  <si>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</si>
  <si>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</si>
  <si>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</si>
  <si>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</si>
  <si>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</si>
  <si>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</si>
  <si>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</si>
  <si>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</si>
  <si>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</si>
  <si>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</si>
  <si>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</si>
  <si>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</si>
  <si>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</si>
  <si>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</si>
  <si>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</si>
  <si>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</si>
  <si>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</si>
  <si>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</si>
  <si>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</si>
  <si>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</si>
  <si>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</si>
  <si>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</si>
  <si>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</si>
  <si>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</si>
  <si>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</si>
  <si>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</si>
  <si>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</si>
  <si>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</si>
  <si>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</si>
  <si>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</si>
  <si>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</si>
  <si>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</si>
  <si>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</si>
  <si>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</si>
  <si>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</si>
  <si>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</si>
  <si>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</si>
  <si>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</si>
  <si>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</si>
  <si>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</si>
  <si>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</si>
  <si>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</si>
  <si>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</si>
  <si>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</si>
  <si>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</si>
  <si>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</si>
  <si>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</si>
  <si>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</si>
  <si>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</si>
  <si>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</si>
  <si>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</si>
  <si>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</si>
  <si>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</si>
  <si>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</si>
  <si>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</si>
  <si>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</si>
  <si>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</si>
  <si>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</si>
  <si>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</si>
  <si>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</si>
  <si>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</si>
  <si>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</si>
  <si>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</si>
  <si>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</si>
  <si>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</si>
  <si>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</si>
  <si>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</si>
  <si>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</si>
  <si>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</si>
  <si>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</si>
  <si>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</si>
  <si>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</si>
  <si>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</si>
  <si>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</si>
  <si>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</si>
  <si>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</si>
  <si>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</si>
  <si>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</si>
  <si>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</si>
  <si>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</si>
  <si>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</si>
  <si>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</si>
  <si>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</si>
  <si>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</si>
  <si>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</si>
  <si>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</si>
  <si>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</si>
  <si>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</si>
  <si>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</si>
  <si>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</si>
  <si>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</si>
  <si>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</si>
  <si>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</si>
  <si>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</si>
  <si>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</si>
  <si>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</si>
  <si>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</si>
  <si>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</si>
  <si>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</si>
  <si>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</si>
  <si>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</si>
  <si>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</si>
  <si>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</si>
  <si>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</si>
  <si>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</si>
  <si>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</si>
  <si>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</si>
  <si>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</si>
  <si>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</si>
  <si>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</si>
  <si>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</si>
  <si>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</si>
  <si>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</si>
  <si>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</si>
  <si>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</si>
  <si>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</si>
  <si>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</si>
  <si>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</si>
  <si>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</si>
  <si>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</si>
  <si>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</si>
  <si>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</si>
  <si>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</si>
  <si>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</si>
  <si>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</si>
  <si>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</si>
  <si>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</si>
  <si>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</si>
  <si>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</si>
  <si>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</si>
  <si>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</si>
  <si>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</si>
  <si>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</si>
  <si>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</si>
  <si>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</si>
  <si>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</si>
  <si>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</si>
  <si>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</si>
  <si>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</si>
  <si>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</si>
  <si>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</si>
  <si>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</si>
  <si>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</si>
  <si>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</si>
  <si>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</si>
  <si>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</si>
  <si>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</si>
  <si>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</si>
  <si>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</si>
  <si>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</si>
  <si>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</si>
  <si>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</si>
  <si>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</si>
  <si>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</si>
  <si>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</si>
  <si>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</si>
  <si>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</si>
  <si>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</si>
  <si>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</si>
  <si>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</si>
  <si>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</si>
  <si>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</si>
  <si>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</si>
  <si>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</si>
  <si>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</si>
  <si>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</si>
  <si>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</si>
  <si>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</si>
  <si>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</si>
  <si>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</si>
  <si>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</si>
  <si>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</si>
  <si>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</si>
  <si>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</si>
  <si>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</si>
  <si>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</si>
  <si>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</si>
  <si>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</si>
  <si>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</si>
  <si>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</si>
  <si>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</si>
  <si>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</si>
  <si>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</si>
  <si>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</si>
  <si>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</si>
  <si>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</si>
  <si>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</si>
  <si>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</si>
  <si>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</si>
  <si>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</si>
  <si>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</si>
  <si>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</si>
  <si>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</si>
  <si>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</si>
  <si>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</si>
  <si>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</si>
  <si>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</si>
  <si>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</si>
  <si>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</si>
  <si>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</si>
  <si>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</si>
  <si>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</si>
  <si>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</si>
  <si>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</si>
  <si>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</si>
  <si>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</si>
  <si>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</si>
  <si>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</si>
  <si>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</si>
  <si>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</si>
  <si>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</si>
  <si>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</si>
  <si>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</si>
  <si>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</si>
  <si>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</si>
  <si>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</si>
  <si>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</si>
  <si>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</si>
  <si>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</si>
  <si>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</si>
  <si>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</si>
  <si>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</si>
  <si>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</si>
  <si>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</si>
  <si>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</si>
  <si>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</si>
  <si>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</si>
  <si>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</si>
  <si>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</si>
  <si>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</si>
  <si>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</si>
  <si>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</si>
  <si>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</si>
  <si>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</si>
  <si>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</si>
  <si>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</si>
  <si>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</si>
  <si>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</si>
  <si>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</si>
  <si>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</si>
  <si>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</si>
  <si>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</si>
  <si>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</si>
  <si>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</si>
  <si>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</si>
  <si>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</si>
  <si>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</si>
  <si>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</si>
  <si>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</si>
  <si>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</si>
  <si>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</si>
  <si>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</si>
  <si>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</si>
  <si>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</si>
  <si>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</si>
  <si>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</si>
  <si>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</si>
  <si>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</si>
  <si>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</si>
  <si>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</si>
  <si>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</si>
  <si>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</si>
  <si>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</si>
  <si>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</si>
  <si>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</si>
  <si>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</si>
  <si>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</si>
  <si>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</si>
  <si>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</si>
  <si>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</si>
  <si>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</si>
  <si>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</si>
  <si>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</si>
  <si>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</si>
  <si>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</si>
  <si>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</si>
  <si>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</si>
  <si>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</si>
  <si>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</si>
  <si>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</si>
  <si>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</si>
  <si>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</si>
  <si>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</si>
  <si>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</si>
  <si>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</si>
  <si>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</si>
  <si>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</si>
  <si>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</si>
  <si>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</si>
  <si>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</si>
  <si>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</si>
  <si>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</si>
  <si>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</si>
  <si>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</si>
  <si>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</si>
  <si>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</si>
  <si>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</si>
  <si>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</si>
  <si>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</si>
  <si>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</si>
  <si>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</si>
  <si>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</si>
  <si>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</si>
  <si>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</si>
  <si>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</si>
  <si>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</si>
  <si>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</si>
  <si>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</si>
  <si>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</si>
  <si>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</si>
  <si>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</si>
  <si>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</si>
  <si>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</si>
  <si>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</si>
  <si>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</si>
  <si>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</si>
  <si>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</si>
  <si>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</si>
  <si>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</si>
  <si>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</si>
  <si>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</si>
  <si>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</si>
  <si>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</si>
  <si>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</si>
  <si>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</si>
  <si>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</si>
  <si>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</si>
  <si>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</si>
  <si>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</si>
  <si>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</si>
  <si>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</si>
  <si>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</si>
  <si>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</si>
  <si>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</si>
  <si>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</si>
  <si>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</si>
  <si>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</si>
  <si>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</si>
  <si>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</si>
  <si>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</si>
  <si>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</si>
  <si>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</si>
  <si>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</si>
  <si>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</si>
  <si>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</si>
  <si>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</si>
  <si>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</si>
  <si>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</si>
  <si>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</si>
  <si>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</si>
  <si>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</si>
  <si>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</si>
  <si>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</si>
  <si>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</si>
  <si>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</si>
  <si>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</si>
  <si>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</si>
  <si>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</si>
  <si>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</si>
  <si>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</si>
  <si>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</si>
  <si>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</si>
  <si>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</si>
  <si>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</si>
  <si>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</si>
  <si>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</si>
  <si>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</si>
  <si>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</si>
  <si>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</si>
  <si>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</si>
  <si>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</si>
  <si>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</si>
  <si>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</si>
  <si>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</si>
  <si>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</si>
  <si>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</si>
  <si>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</si>
  <si>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</si>
  <si>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</si>
  <si>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</si>
  <si>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</si>
  <si>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</si>
  <si>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</si>
  <si>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</si>
  <si>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</si>
  <si>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</si>
  <si>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</si>
  <si>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</si>
  <si>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</si>
  <si>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</si>
  <si>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</si>
  <si>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</si>
  <si>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</si>
  <si>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</si>
  <si>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</si>
  <si>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</si>
  <si>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</si>
  <si>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</si>
  <si>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</si>
  <si>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</si>
  <si>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</si>
  <si>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</si>
  <si>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</si>
  <si>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</si>
  <si>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</si>
  <si>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</si>
  <si>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</si>
  <si>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</si>
  <si>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</si>
  <si>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</si>
  <si>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</si>
  <si>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</si>
  <si>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</si>
  <si>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</si>
  <si>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</si>
  <si>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</si>
  <si>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</si>
  <si>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</si>
  <si>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</si>
  <si>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</si>
  <si>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</si>
  <si>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</si>
  <si>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</si>
  <si>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</si>
  <si>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</si>
  <si>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</si>
  <si>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</si>
  <si>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</si>
  <si>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</si>
  <si>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</si>
  <si>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</si>
  <si>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</si>
  <si>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</si>
  <si>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</si>
  <si>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</si>
  <si>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</si>
  <si>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</si>
  <si>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</si>
  <si>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</si>
  <si>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</si>
  <si>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</si>
  <si>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</si>
  <si>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</si>
  <si>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</si>
  <si>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</si>
  <si>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</si>
  <si>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</si>
  <si>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</si>
  <si>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</si>
  <si>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</si>
  <si>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</si>
  <si>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</si>
  <si>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</si>
  <si>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</si>
  <si>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</si>
  <si>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</si>
  <si>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</si>
  <si>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</si>
  <si>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</si>
  <si>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</si>
  <si>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</si>
  <si>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</si>
  <si>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</si>
  <si>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</si>
  <si>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</si>
  <si>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</si>
  <si>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</si>
  <si>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</si>
  <si>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</si>
  <si>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</si>
  <si>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</si>
  <si>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</si>
  <si>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</si>
  <si>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</si>
  <si>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</si>
  <si>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</si>
  <si>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</si>
  <si>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</si>
  <si>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</si>
  <si>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</si>
  <si>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</si>
  <si>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</si>
  <si>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</si>
  <si>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</si>
  <si>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</si>
  <si>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</si>
  <si>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</si>
  <si>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</si>
  <si>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</si>
  <si>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</si>
  <si>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</si>
  <si>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</si>
  <si>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</si>
  <si>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</si>
  <si>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</si>
  <si>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</si>
  <si>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</si>
  <si>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</si>
  <si>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</si>
  <si>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</si>
  <si>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</si>
  <si>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</si>
  <si>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</si>
  <si>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</si>
  <si>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</si>
  <si>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</si>
  <si>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</si>
  <si>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</si>
  <si>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</si>
  <si>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</si>
  <si>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</si>
  <si>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</si>
  <si>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</si>
  <si>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</si>
  <si>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</si>
  <si>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</si>
  <si>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</si>
  <si>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</si>
  <si>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</si>
  <si>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</si>
  <si>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</si>
  <si>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</si>
  <si>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</si>
  <si>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</si>
  <si>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</si>
  <si>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</si>
  <si>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</si>
  <si>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</si>
  <si>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</si>
  <si>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</si>
  <si>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</si>
  <si>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</si>
  <si>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</si>
  <si>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</si>
  <si>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</si>
  <si>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</si>
  <si>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</si>
  <si>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</si>
  <si>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</si>
  <si>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</si>
  <si>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</si>
  <si>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</si>
  <si>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</si>
  <si>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</si>
  <si>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</si>
  <si>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</si>
  <si>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</si>
  <si>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</si>
  <si>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</si>
  <si>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</si>
  <si>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</si>
  <si>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</si>
  <si>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</si>
  <si>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</si>
  <si>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</si>
  <si>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</si>
  <si>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</si>
  <si>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</si>
  <si>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</si>
  <si>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</si>
  <si>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</si>
  <si>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</si>
  <si>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</si>
  <si>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</si>
  <si>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</si>
  <si>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</si>
  <si>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</si>
  <si>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</si>
  <si>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</si>
  <si>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</si>
  <si>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</si>
  <si>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</si>
  <si>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</si>
  <si>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</si>
  <si>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</si>
  <si>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</si>
  <si>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</si>
  <si>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</si>
  <si>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</si>
  <si>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</si>
  <si>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</si>
  <si>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</si>
  <si>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</si>
  <si>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</si>
  <si>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</si>
  <si>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</si>
  <si>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</si>
  <si>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</si>
  <si>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</si>
  <si>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</si>
  <si>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</si>
  <si>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</si>
  <si>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</si>
  <si>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</si>
  <si>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</si>
  <si>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</si>
  <si>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</si>
  <si>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</si>
  <si>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</si>
  <si>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</si>
  <si>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</si>
  <si>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</si>
  <si>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</si>
  <si>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</si>
  <si>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</si>
  <si>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</si>
  <si>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</si>
  <si>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</si>
  <si>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</si>
  <si>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</si>
  <si>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</si>
  <si>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</si>
  <si>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</si>
  <si>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</si>
  <si>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</si>
  <si>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</si>
  <si>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</si>
  <si>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</si>
  <si>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</si>
  <si>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</si>
  <si>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</si>
  <si>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</si>
  <si>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</si>
  <si>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</si>
  <si>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</si>
  <si>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</si>
  <si>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</si>
  <si>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</si>
  <si>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</si>
  <si>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</si>
  <si>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</si>
  <si>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</si>
  <si>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</si>
  <si>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</si>
  <si>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</si>
  <si>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</si>
  <si>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</si>
  <si>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</si>
  <si>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</si>
  <si>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</si>
  <si>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</si>
  <si>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</si>
  <si>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</si>
  <si>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</si>
  <si>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</si>
  <si>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</si>
  <si>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</si>
  <si>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</si>
  <si>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</si>
  <si>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</si>
  <si>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</si>
  <si>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</si>
  <si>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</si>
  <si>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</si>
  <si>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</si>
  <si>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</si>
  <si>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</si>
  <si>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</si>
  <si>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</si>
  <si>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</si>
  <si>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</si>
  <si>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</si>
  <si>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</si>
  <si>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</si>
  <si>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</si>
  <si>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</si>
  <si>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</si>
  <si>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</si>
  <si>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</si>
  <si>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</si>
  <si>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</si>
  <si>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</si>
  <si>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</si>
  <si>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</si>
  <si>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</si>
  <si>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</si>
  <si>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</si>
  <si>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</si>
  <si>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</si>
  <si>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</si>
  <si>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</si>
  <si>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</si>
  <si>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</si>
  <si>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</si>
  <si>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</si>
  <si>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</si>
  <si>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</si>
  <si>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</si>
  <si>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</si>
  <si>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</si>
  <si>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</si>
  <si>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</si>
  <si>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</si>
  <si>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</si>
  <si>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</si>
  <si>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</si>
  <si>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</si>
  <si>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</si>
  <si>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</si>
  <si>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</si>
  <si>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</si>
  <si>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</si>
  <si>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</si>
  <si>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</si>
  <si>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</si>
  <si>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</si>
  <si>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</si>
  <si>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</si>
  <si>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</si>
  <si>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</si>
  <si>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</si>
  <si>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</si>
  <si>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</si>
  <si>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</si>
  <si>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</si>
  <si>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</si>
  <si>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</si>
  <si>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</si>
  <si>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</si>
  <si>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</si>
  <si>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</si>
  <si>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</si>
  <si>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</si>
  <si>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</si>
  <si>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</si>
  <si>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</si>
  <si>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</si>
  <si>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</si>
  <si>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</si>
  <si>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</si>
  <si>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</si>
  <si>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</si>
  <si>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</si>
  <si>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</si>
  <si>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</si>
  <si>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</si>
  <si>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</si>
  <si>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</si>
  <si>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</si>
  <si>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</si>
  <si>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</si>
  <si>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</si>
  <si>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</si>
  <si>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</si>
  <si>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</si>
  <si>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</si>
  <si>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</si>
  <si>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</si>
  <si>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</si>
  <si>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</si>
  <si>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</si>
  <si>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</si>
  <si>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</si>
  <si>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</si>
  <si>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</si>
  <si>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</si>
  <si>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</si>
  <si>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</si>
  <si>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</si>
  <si>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</si>
  <si>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</si>
  <si>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</si>
  <si>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</si>
  <si>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</si>
  <si>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</si>
  <si>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</si>
  <si>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</si>
  <si>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</si>
  <si>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</si>
  <si>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</si>
  <si>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</si>
  <si>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</si>
  <si>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</si>
  <si>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</si>
  <si>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</si>
  <si>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</si>
  <si>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</si>
  <si>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</si>
  <si>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</si>
  <si>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</si>
  <si>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</si>
  <si>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</si>
  <si>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</si>
  <si>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</si>
  <si>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</si>
  <si>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</si>
  <si>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</si>
  <si>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</si>
  <si>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</si>
  <si>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</si>
  <si>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</si>
  <si>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</si>
  <si>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</si>
  <si>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</si>
  <si>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</si>
  <si>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</si>
  <si>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</si>
  <si>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</si>
  <si>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</si>
  <si>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</si>
  <si>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</si>
  <si>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</si>
  <si>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</si>
  <si>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</si>
  <si>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</si>
  <si>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</si>
  <si>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</si>
  <si>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</si>
  <si>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</si>
  <si>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</si>
  <si>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</si>
  <si>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</si>
  <si>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</si>
  <si>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</si>
  <si>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</si>
  <si>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</si>
  <si>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</si>
  <si>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</si>
  <si>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</si>
  <si>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</si>
  <si>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</si>
  <si>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</si>
  <si>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</si>
  <si>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</si>
  <si>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</si>
  <si>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</si>
  <si>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</si>
  <si>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</si>
  <si>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</si>
  <si>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</si>
  <si>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</si>
  <si>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</si>
  <si>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</si>
  <si>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</si>
  <si>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</si>
  <si>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</si>
  <si>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</si>
  <si>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</si>
  <si>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</si>
  <si>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</si>
  <si>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</si>
  <si>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</si>
  <si>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</si>
  <si>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</si>
  <si>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</si>
  <si>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</si>
  <si>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</si>
  <si>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</si>
  <si>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</si>
  <si>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</si>
  <si>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</si>
  <si>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</si>
  <si>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</si>
  <si>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</si>
  <si>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</si>
  <si>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</si>
  <si>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</si>
  <si>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</si>
  <si>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</si>
  <si>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</si>
  <si>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</si>
  <si>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</si>
  <si>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</si>
  <si>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</si>
  <si>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</si>
  <si>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</si>
  <si>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</si>
  <si>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</si>
  <si>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</si>
  <si>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</si>
  <si>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</si>
  <si>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</si>
  <si>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</si>
  <si>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</si>
  <si>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</si>
  <si>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</si>
  <si>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</si>
  <si>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</si>
  <si>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</si>
  <si>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</si>
  <si>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</si>
  <si>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</si>
  <si>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</si>
  <si>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</si>
  <si>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</si>
  <si>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</si>
  <si>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</si>
  <si>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</si>
  <si>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</si>
  <si>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</si>
  <si>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</si>
  <si>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</si>
  <si>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</si>
  <si>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</si>
  <si>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</si>
  <si>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</si>
  <si>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</si>
  <si>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</si>
  <si>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</si>
  <si>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</si>
  <si>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</si>
  <si>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</si>
  <si>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</si>
  <si>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</si>
  <si>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</si>
  <si>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</si>
  <si>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</si>
  <si>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</si>
  <si>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</si>
  <si>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</si>
  <si>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</si>
  <si>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</si>
  <si>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</si>
  <si>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</si>
  <si>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</si>
  <si>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</si>
  <si>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</si>
  <si>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</si>
  <si>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</si>
  <si>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</si>
  <si>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</si>
  <si>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</si>
  <si>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</si>
  <si>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</si>
  <si>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</si>
  <si>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</si>
  <si>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</si>
  <si>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</si>
  <si>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</si>
  <si>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</si>
  <si>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</si>
  <si>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</si>
  <si>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</si>
  <si>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</si>
  <si>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</si>
  <si>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</si>
  <si>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</si>
  <si>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</si>
  <si>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</si>
  <si>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</si>
  <si>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</si>
  <si>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</si>
  <si>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</si>
  <si>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</si>
  <si>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</si>
  <si>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</si>
  <si>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</si>
  <si>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</si>
  <si>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</si>
  <si>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</si>
  <si>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</si>
  <si>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</si>
  <si>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</si>
  <si>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</si>
  <si>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</si>
  <si>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</si>
  <si>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</si>
  <si>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</si>
  <si>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</si>
  <si>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</si>
  <si>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</si>
  <si>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</si>
  <si>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</si>
  <si>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</si>
  <si>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</si>
  <si>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</si>
  <si>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</si>
  <si>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</si>
  <si>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</si>
  <si>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</si>
  <si>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</si>
  <si>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</si>
  <si>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</si>
  <si>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</si>
  <si>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</si>
  <si>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</si>
  <si>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</si>
  <si>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</si>
  <si>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</si>
  <si>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</si>
  <si>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</si>
  <si>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</si>
  <si>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</si>
  <si>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</si>
  <si>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</si>
  <si>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</si>
  <si>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</si>
  <si>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</si>
  <si>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</si>
  <si>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</si>
  <si>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</si>
  <si>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</si>
  <si>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</si>
  <si>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</si>
  <si>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</si>
  <si>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</si>
  <si>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</si>
  <si>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</si>
  <si>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</si>
  <si>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</si>
  <si>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</si>
  <si>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</si>
  <si>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</si>
  <si>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</si>
  <si>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</si>
  <si>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</si>
  <si>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</si>
  <si>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</si>
  <si>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</si>
  <si>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</si>
  <si>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</si>
  <si>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</si>
  <si>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</si>
  <si>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</si>
  <si>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</si>
  <si>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</si>
  <si>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</si>
  <si>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</si>
  <si>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</si>
  <si>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</si>
  <si>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</si>
  <si>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</si>
  <si>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</si>
  <si>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</si>
  <si>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</si>
  <si>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</si>
  <si>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</si>
  <si>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</si>
  <si>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</si>
  <si>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</si>
  <si>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</si>
  <si>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</si>
  <si>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</si>
  <si>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</si>
  <si>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</si>
  <si>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</si>
  <si>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</si>
  <si>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</si>
  <si>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</si>
  <si>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</si>
  <si>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</si>
  <si>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</si>
  <si>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</si>
  <si>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</si>
  <si>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</si>
  <si>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</si>
  <si>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</si>
  <si>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</si>
  <si>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</si>
  <si>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</si>
  <si>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</si>
  <si>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</si>
  <si>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</si>
  <si>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</si>
  <si>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</si>
  <si>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</si>
  <si>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</si>
  <si>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</si>
  <si>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</si>
  <si>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</si>
  <si>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</si>
  <si>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</si>
  <si>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</si>
  <si>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</si>
  <si>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</si>
  <si>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</si>
  <si>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</si>
  <si>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</si>
  <si>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</si>
  <si>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</si>
  <si>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</si>
  <si>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</si>
  <si>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</si>
  <si>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</si>
  <si>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</si>
  <si>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</si>
  <si>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</si>
  <si>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</si>
  <si>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</si>
  <si>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</si>
  <si>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</si>
  <si>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</si>
  <si>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</si>
  <si>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</si>
  <si>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</si>
  <si>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</si>
  <si>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</si>
  <si>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</si>
  <si>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</si>
  <si>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</si>
  <si>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</si>
  <si>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</si>
  <si>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</si>
  <si>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</si>
  <si>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</si>
  <si>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</si>
  <si>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</si>
  <si>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</si>
  <si>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</si>
  <si>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</si>
  <si>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</si>
  <si>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</si>
  <si>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</si>
  <si>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</si>
  <si>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</si>
  <si>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</si>
  <si>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</si>
  <si>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</si>
  <si>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</si>
  <si>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</si>
  <si>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</si>
  <si>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</si>
  <si>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</si>
  <si>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</si>
  <si>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</si>
  <si>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</si>
  <si>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</si>
  <si>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</si>
  <si>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</si>
  <si>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</si>
  <si>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</si>
  <si>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</si>
  <si>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</si>
  <si>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</si>
  <si>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</si>
  <si>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</si>
  <si>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</si>
  <si>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</si>
  <si>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</si>
  <si>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</si>
  <si>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</si>
  <si>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</si>
  <si>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</si>
  <si>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</si>
  <si>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</si>
  <si>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</si>
  <si>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</si>
  <si>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</si>
  <si>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</si>
  <si>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</si>
  <si>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</si>
  <si>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</si>
  <si>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</si>
  <si>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</si>
  <si>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</si>
  <si>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</si>
  <si>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</si>
  <si>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</si>
  <si>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</si>
  <si>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</si>
  <si>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</si>
  <si>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</si>
  <si>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</si>
  <si>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</si>
  <si>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</si>
  <si>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</si>
  <si>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</si>
  <si>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</si>
  <si>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</si>
  <si>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</si>
  <si>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</si>
  <si>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</si>
  <si>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</si>
  <si>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</si>
  <si>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</si>
  <si>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</si>
  <si>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</si>
  <si>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</si>
  <si>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</si>
  <si>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</si>
  <si>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</si>
  <si>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</si>
  <si>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</si>
  <si>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</si>
  <si>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</si>
  <si>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</si>
  <si>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</si>
  <si>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</si>
  <si>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</si>
  <si>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</si>
  <si>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</si>
  <si>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</si>
  <si>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</si>
  <si>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</si>
  <si>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</si>
  <si>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</si>
  <si>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</si>
  <si>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</si>
  <si>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</si>
  <si>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</si>
  <si>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</si>
  <si>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</si>
  <si>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</si>
  <si>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</si>
  <si>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</si>
  <si>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</si>
  <si>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</si>
  <si>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</si>
  <si>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</si>
  <si>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</si>
  <si>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</si>
  <si>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</si>
  <si>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</si>
  <si>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</si>
  <si>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</si>
  <si>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</si>
  <si>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</si>
  <si>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</si>
  <si>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</si>
  <si>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</si>
  <si>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</si>
  <si>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</si>
  <si>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</si>
  <si>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</si>
  <si>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</si>
  <si>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</si>
  <si>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</si>
  <si>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</si>
  <si>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</si>
  <si>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</si>
  <si>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</si>
  <si>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</si>
  <si>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</si>
  <si>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</si>
  <si>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</si>
  <si>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</si>
  <si>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</si>
  <si>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</si>
  <si>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</si>
  <si>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</si>
  <si>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</si>
  <si>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</si>
  <si>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</si>
  <si>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</si>
  <si>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</si>
  <si>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</si>
  <si>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</si>
  <si>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</si>
  <si>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</si>
  <si>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</si>
  <si>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</si>
  <si>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</si>
  <si>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</si>
  <si>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</si>
  <si>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</si>
  <si>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</si>
  <si>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</si>
  <si>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</si>
  <si>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</si>
  <si>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</si>
  <si>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</si>
  <si>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</si>
  <si>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</si>
  <si>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</si>
  <si>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</si>
  <si>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</si>
  <si>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</si>
  <si>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</si>
  <si>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</si>
  <si>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</si>
  <si>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</si>
  <si>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</si>
  <si>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</si>
  <si>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</si>
  <si>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</si>
  <si>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</si>
  <si>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</si>
  <si>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</si>
  <si>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</si>
  <si>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</si>
  <si>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</si>
  <si>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</si>
  <si>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</si>
  <si>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</si>
  <si>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</si>
  <si>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</si>
  <si>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</si>
  <si>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</si>
  <si>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</si>
  <si>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</si>
  <si>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</si>
  <si>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</si>
  <si>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</si>
  <si>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</si>
  <si>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</si>
  <si>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</si>
  <si>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</si>
  <si>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</si>
  <si>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</si>
  <si>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</si>
  <si>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</si>
  <si>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</si>
  <si>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</si>
  <si>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</si>
  <si>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</si>
  <si>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</si>
  <si>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</si>
  <si>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</si>
  <si>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</si>
  <si>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</si>
  <si>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</si>
  <si>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</si>
  <si>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</si>
  <si>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</si>
  <si>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</si>
  <si>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</si>
  <si>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</si>
  <si>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</si>
  <si>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</si>
  <si>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</si>
  <si>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</si>
  <si>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</si>
  <si>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</si>
  <si>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</si>
  <si>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</si>
  <si>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</si>
  <si>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</si>
  <si>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</si>
  <si>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</si>
  <si>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</si>
  <si>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</si>
  <si>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</si>
  <si>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</si>
  <si>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</si>
  <si>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</si>
  <si>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</si>
  <si>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</si>
  <si>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</si>
  <si>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</si>
  <si>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</si>
  <si>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</si>
  <si>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</si>
  <si>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</si>
  <si>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</si>
  <si>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</si>
  <si>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</si>
  <si>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</si>
  <si>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</si>
  <si>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</si>
  <si>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</si>
  <si>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</si>
  <si>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</si>
  <si>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</si>
  <si>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</si>
  <si>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</si>
  <si>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</si>
  <si>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</si>
  <si>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</si>
  <si>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</si>
  <si>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</si>
  <si>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</si>
  <si>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</si>
  <si>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</si>
  <si>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</si>
  <si>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</si>
  <si>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</si>
  <si>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</si>
  <si>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</si>
  <si>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</si>
  <si>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</si>
  <si>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</si>
  <si>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</si>
  <si>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</si>
  <si>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</si>
  <si>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</si>
  <si>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</si>
  <si>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</si>
  <si>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</si>
  <si>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</si>
  <si>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</si>
  <si>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</si>
  <si>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</si>
  <si>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</si>
  <si>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</si>
  <si>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</si>
  <si>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</si>
  <si>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</si>
  <si>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</si>
  <si>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</si>
  <si>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</si>
  <si>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</si>
  <si>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</si>
  <si>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</si>
  <si>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</si>
  <si>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</si>
  <si>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</si>
  <si>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</si>
  <si>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</si>
  <si>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</si>
  <si>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</si>
  <si>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</si>
  <si>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</si>
  <si>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</si>
  <si>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</si>
  <si>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</si>
  <si>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</si>
  <si>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</si>
  <si>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</si>
  <si>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</si>
  <si>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</si>
  <si>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</si>
  <si>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</si>
  <si>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</si>
  <si>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</si>
  <si>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</si>
  <si>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</si>
  <si>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</si>
  <si>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</si>
  <si>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</si>
  <si>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</si>
  <si>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</si>
  <si>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</si>
  <si>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</si>
  <si>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</si>
  <si>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</si>
  <si>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</si>
  <si>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</si>
  <si>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</si>
  <si>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</si>
  <si>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</si>
  <si>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</si>
  <si>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</si>
  <si>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</si>
  <si>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</si>
  <si>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</si>
  <si>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</si>
  <si>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</si>
  <si>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</si>
  <si>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</si>
  <si>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</si>
  <si>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</si>
  <si>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</si>
  <si>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</si>
  <si>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</si>
  <si>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</si>
  <si>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</si>
  <si>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</si>
  <si>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</si>
  <si>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</si>
  <si>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</si>
  <si>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</si>
  <si>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</si>
  <si>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</si>
  <si>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</si>
  <si>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</si>
  <si>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</si>
  <si>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</si>
  <si>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</si>
  <si>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</si>
  <si>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</si>
  <si>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</si>
  <si>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</si>
  <si>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</si>
  <si>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</si>
  <si>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</si>
  <si>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</si>
  <si>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</si>
  <si>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</si>
  <si>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</si>
  <si>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</si>
  <si>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</si>
  <si>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</si>
  <si>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</si>
  <si>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</si>
  <si>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</si>
  <si>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</si>
  <si>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</si>
  <si>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</si>
  <si>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</si>
  <si>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</si>
  <si>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</si>
  <si>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</si>
  <si>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</si>
  <si>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</si>
  <si>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</si>
  <si>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</si>
  <si>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</si>
  <si>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</si>
  <si>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</si>
  <si>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</si>
  <si>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</si>
  <si>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</si>
  <si>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</si>
  <si>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</si>
  <si>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</si>
  <si>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</si>
  <si>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</si>
  <si>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</si>
  <si>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</si>
  <si>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</si>
  <si>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</si>
  <si>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</si>
  <si>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</si>
  <si>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</si>
  <si>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</si>
  <si>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</si>
  <si>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</si>
  <si>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</si>
  <si>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</si>
  <si>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</si>
  <si>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</si>
  <si>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</si>
  <si>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</si>
  <si>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</si>
  <si>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</si>
  <si>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</si>
  <si>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</si>
  <si>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</si>
  <si>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</si>
  <si>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</si>
  <si>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</si>
  <si>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</si>
  <si>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</si>
  <si>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</si>
  <si>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</si>
  <si>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</si>
  <si>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</si>
  <si>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</si>
  <si>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</si>
  <si>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</si>
  <si>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</si>
  <si>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</si>
  <si>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</si>
  <si>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</si>
  <si>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</si>
  <si>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</si>
  <si>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</si>
  <si>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</si>
  <si>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</si>
  <si>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</si>
  <si>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</si>
  <si>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</si>
  <si>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</si>
  <si>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</si>
  <si>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</si>
  <si>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</si>
  <si>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</si>
  <si>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</si>
  <si>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</si>
  <si>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</si>
  <si>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</si>
  <si>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</si>
  <si>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</si>
  <si>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</si>
  <si>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</si>
  <si>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</si>
  <si>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</si>
  <si>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</si>
  <si>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</si>
  <si>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</si>
  <si>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</si>
  <si>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</si>
  <si>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</si>
  <si>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</si>
  <si>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</si>
  <si>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</si>
  <si>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</si>
  <si>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</si>
  <si>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</si>
  <si>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</si>
  <si>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</si>
  <si>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</si>
  <si>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</si>
  <si>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</si>
  <si>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</si>
  <si>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</si>
  <si>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</si>
  <si>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</si>
  <si>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</si>
  <si>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</si>
  <si>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</si>
  <si>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</si>
  <si>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</si>
  <si>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</si>
  <si>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</si>
  <si>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</si>
  <si>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</si>
  <si>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</si>
  <si>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</si>
  <si>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</si>
  <si>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</si>
  <si>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</si>
  <si>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</si>
  <si>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</si>
  <si>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</si>
  <si>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</si>
  <si>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</si>
  <si>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</si>
  <si>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</si>
  <si>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</si>
  <si>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</si>
  <si>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</si>
  <si>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</si>
  <si>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</si>
  <si>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</si>
  <si>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</si>
  <si>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</si>
  <si>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</si>
  <si>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</si>
  <si>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</si>
  <si>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</si>
  <si>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</si>
  <si>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</si>
  <si>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</si>
  <si>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</si>
  <si>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</si>
  <si>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</si>
  <si>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</si>
  <si>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</si>
  <si>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</si>
  <si>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</si>
  <si>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</si>
  <si>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</si>
  <si>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</si>
  <si>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</si>
  <si>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</si>
  <si>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</si>
  <si>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</si>
  <si>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</si>
  <si>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</si>
  <si>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</si>
  <si>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</si>
  <si>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</si>
  <si>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</si>
  <si>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</si>
  <si>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</si>
  <si>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</si>
  <si>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</si>
  <si>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</si>
  <si>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</si>
  <si>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</si>
  <si>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</si>
  <si>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</si>
  <si>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</si>
  <si>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</si>
  <si>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</si>
  <si>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</si>
  <si>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</si>
  <si>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</si>
  <si>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</si>
  <si>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</si>
  <si>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</si>
  <si>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</si>
  <si>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</si>
  <si>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</si>
  <si>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</si>
  <si>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</si>
  <si>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</si>
  <si>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</si>
  <si>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</si>
  <si>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</si>
  <si>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</si>
  <si>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</si>
  <si>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</si>
  <si>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</si>
  <si>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</si>
  <si>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</si>
  <si>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</si>
  <si>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</si>
  <si>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</si>
  <si>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</si>
  <si>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</si>
  <si>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</si>
  <si>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</si>
  <si>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</si>
  <si>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</si>
  <si>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</si>
  <si>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</si>
  <si>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</si>
  <si>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</si>
  <si>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</si>
  <si>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</si>
  <si>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</si>
  <si>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</si>
  <si>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</si>
  <si>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</si>
  <si>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</si>
  <si>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</si>
  <si>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</si>
  <si>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</si>
  <si>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</si>
  <si>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</si>
  <si>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</si>
  <si>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</si>
  <si>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</si>
  <si>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</si>
  <si>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</si>
  <si>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</si>
  <si>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</si>
  <si>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</si>
  <si>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</si>
  <si>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</si>
  <si>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</si>
  <si>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</si>
  <si>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</si>
  <si>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</si>
  <si>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</si>
  <si>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</si>
  <si>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</si>
  <si>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</si>
  <si>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</si>
  <si>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</si>
  <si>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</si>
  <si>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</si>
  <si>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</si>
  <si>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</si>
  <si>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</si>
  <si>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</si>
  <si>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</si>
  <si>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</si>
  <si>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</si>
  <si>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</si>
  <si>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</si>
  <si>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</si>
  <si>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</si>
  <si>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</si>
  <si>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</si>
  <si>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</si>
  <si>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</si>
  <si>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</si>
  <si>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</si>
  <si>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</si>
  <si>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</si>
  <si>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</si>
  <si>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</si>
  <si>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</si>
  <si>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</si>
  <si>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</si>
  <si>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</si>
  <si>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</si>
  <si>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</si>
  <si>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</si>
  <si>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</si>
  <si>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</si>
  <si>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</si>
  <si>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</si>
  <si>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</si>
  <si>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</si>
  <si>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</si>
  <si>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</si>
  <si>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</si>
  <si>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</si>
  <si>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</si>
  <si>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</si>
  <si>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</si>
  <si>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</si>
  <si>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</si>
  <si>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</si>
  <si>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</si>
  <si>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</si>
  <si>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</si>
  <si>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</si>
  <si>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</si>
  <si>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</si>
  <si>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</si>
  <si>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</si>
  <si>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</si>
  <si>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</si>
  <si>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</si>
  <si>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</si>
  <si>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</si>
  <si>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</si>
  <si>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</si>
  <si>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</si>
  <si>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</si>
  <si>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</si>
  <si>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</si>
  <si>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</si>
  <si>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</si>
  <si>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</si>
  <si>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</si>
  <si>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</si>
  <si>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</si>
  <si>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</si>
  <si>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</si>
  <si>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</si>
  <si>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</si>
  <si>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</si>
  <si>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</si>
  <si>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</si>
  <si>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</si>
  <si>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</si>
  <si>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</si>
  <si>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</si>
  <si>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</si>
  <si>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</si>
  <si>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</si>
  <si>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</si>
  <si>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</si>
  <si>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</si>
  <si>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</si>
  <si>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</si>
  <si>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</si>
  <si>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</si>
  <si>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</si>
  <si>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</si>
  <si>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</si>
  <si>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</si>
  <si>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</si>
  <si>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</si>
  <si>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</si>
  <si>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</si>
  <si>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</si>
  <si>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</si>
  <si>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</si>
  <si>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</si>
  <si>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</si>
  <si>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</si>
  <si>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</si>
  <si>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</si>
  <si>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</si>
  <si>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</si>
  <si>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</si>
  <si>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</si>
  <si>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</si>
  <si>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</si>
  <si>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</si>
  <si>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</si>
  <si>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</si>
  <si>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</si>
  <si>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</si>
  <si>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</si>
  <si>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</si>
  <si>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</si>
  <si>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</si>
  <si>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</si>
  <si>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</si>
  <si>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</si>
  <si>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</si>
  <si>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</si>
  <si>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</si>
  <si>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</si>
  <si>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</si>
  <si>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</si>
  <si>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</si>
  <si>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</si>
  <si>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</si>
  <si>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</si>
  <si>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</si>
  <si>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</si>
  <si>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</si>
  <si>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</si>
  <si>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</si>
  <si>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</si>
  <si>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</si>
  <si>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</si>
  <si>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</si>
  <si>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</si>
  <si>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</si>
  <si>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</si>
  <si>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</si>
  <si>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</si>
  <si>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</si>
  <si>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</si>
  <si>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</si>
  <si>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</si>
  <si>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</si>
  <si>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</si>
  <si>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</si>
  <si>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</si>
  <si>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</si>
  <si>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</si>
  <si>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</si>
  <si>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</si>
  <si>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</si>
  <si>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</si>
  <si>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</si>
  <si>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</si>
  <si>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</si>
  <si>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</si>
  <si>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</si>
  <si>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</si>
  <si>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</si>
  <si>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</si>
  <si>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</si>
  <si>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</si>
  <si>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</si>
  <si>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</si>
  <si>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</si>
  <si>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</si>
  <si>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</si>
  <si>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</si>
  <si>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</si>
  <si>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</si>
  <si>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</si>
  <si>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</si>
  <si>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</si>
  <si>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</si>
  <si>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</si>
  <si>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</si>
  <si>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</si>
  <si>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</si>
  <si>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</si>
  <si>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</si>
  <si>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</si>
  <si>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</si>
  <si>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</si>
  <si>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</si>
  <si>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</si>
  <si>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</si>
  <si>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</si>
  <si>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</si>
  <si>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</si>
  <si>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</si>
  <si>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</si>
  <si>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</si>
  <si>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</si>
  <si>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</si>
  <si>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</si>
  <si>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</si>
  <si>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</si>
  <si>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</si>
  <si>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</si>
  <si>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</si>
  <si>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</si>
  <si>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</si>
  <si>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</si>
  <si>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</si>
  <si>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</si>
  <si>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</si>
  <si>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</si>
  <si>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</si>
  <si>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</si>
  <si>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</si>
  <si>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</si>
  <si>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</si>
  <si>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</si>
  <si>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</si>
  <si>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</si>
  <si>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</si>
  <si>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</si>
  <si>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</si>
  <si>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</si>
  <si>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</si>
  <si>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</si>
  <si>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</si>
  <si>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</si>
  <si>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</si>
  <si>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</si>
  <si>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</si>
  <si>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</si>
  <si>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</si>
  <si>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</si>
  <si>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</si>
  <si>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</si>
  <si>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</si>
  <si>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</si>
  <si>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</si>
  <si>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</si>
  <si>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</si>
  <si>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</si>
  <si>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</si>
  <si>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</si>
  <si>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</si>
  <si>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</si>
  <si>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</si>
  <si>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</si>
  <si>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</si>
  <si>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</si>
  <si>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</si>
  <si>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</si>
  <si>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</si>
  <si>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</si>
  <si>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</si>
  <si>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</si>
  <si>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</si>
  <si>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</si>
  <si>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</si>
  <si>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</si>
  <si>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</si>
  <si>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</si>
  <si>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</si>
  <si>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</si>
  <si>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</si>
  <si>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</si>
  <si>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</si>
  <si>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</si>
  <si>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</si>
  <si>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</si>
  <si>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</si>
  <si>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</si>
  <si>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</si>
  <si>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</si>
  <si>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</si>
  <si>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</si>
  <si>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</si>
  <si>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</si>
  <si>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</si>
  <si>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</si>
  <si>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</si>
  <si>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</si>
  <si>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</si>
  <si>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</si>
  <si>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</si>
  <si>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</si>
  <si>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</si>
  <si>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</si>
  <si>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</si>
  <si>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</si>
  <si>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</si>
  <si>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</si>
  <si>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</si>
  <si>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</si>
  <si>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</si>
  <si>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</si>
  <si>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</si>
  <si>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</si>
  <si>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</si>
  <si>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</si>
  <si>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</si>
  <si>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</si>
  <si>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</si>
  <si>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</si>
  <si>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</si>
  <si>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</si>
  <si>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</si>
  <si>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</si>
  <si>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</si>
  <si>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</si>
  <si>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</si>
  <si>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</si>
  <si>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</si>
  <si>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</si>
  <si>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</si>
  <si>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</si>
  <si>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</si>
  <si>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</si>
  <si>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</si>
  <si>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</si>
  <si>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</si>
  <si>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</si>
  <si>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</si>
  <si>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</si>
  <si>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</si>
  <si>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</si>
  <si>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</si>
  <si>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</si>
  <si>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</si>
  <si>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</si>
  <si>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</si>
  <si>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</si>
  <si>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</si>
  <si>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</si>
  <si>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</si>
  <si>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</si>
  <si>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</si>
  <si>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</si>
  <si>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</si>
  <si>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</si>
  <si>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</si>
  <si>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</si>
  <si>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</si>
  <si>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</si>
  <si>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</si>
  <si>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</si>
  <si>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</si>
  <si>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</si>
  <si>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</si>
  <si>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</si>
  <si>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</si>
  <si>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</si>
  <si>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</si>
  <si>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</si>
  <si>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</si>
  <si>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</si>
  <si>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</si>
  <si>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</si>
  <si>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</si>
  <si>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</si>
  <si>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</si>
  <si>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</si>
  <si>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</si>
  <si>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</si>
  <si>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</si>
  <si>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</si>
  <si>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</si>
  <si>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</si>
  <si>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</si>
  <si>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</si>
  <si>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</si>
  <si>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</si>
  <si>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</si>
  <si>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</si>
  <si>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</si>
  <si>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</si>
  <si>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</si>
  <si>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</si>
  <si>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</si>
  <si>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</si>
  <si>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</si>
  <si>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</si>
  <si>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</si>
  <si>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</si>
  <si>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</si>
  <si>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</si>
  <si>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</si>
  <si>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</si>
  <si>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</si>
  <si>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</si>
  <si>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</si>
  <si>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</si>
  <si>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</si>
  <si>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</si>
  <si>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</si>
  <si>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</si>
  <si>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</si>
  <si>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</si>
  <si>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</si>
  <si>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</si>
  <si>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</si>
  <si>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</si>
  <si>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</si>
  <si>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</si>
  <si>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</si>
  <si>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</si>
  <si>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</si>
  <si>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</si>
  <si>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</si>
  <si>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</si>
  <si>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</si>
  <si>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</si>
  <si>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</si>
  <si>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</si>
  <si>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</si>
  <si>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</si>
  <si>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</si>
  <si>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</si>
  <si>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</si>
  <si>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</si>
  <si>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</si>
  <si>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</si>
  <si>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</si>
  <si>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</si>
  <si>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</si>
  <si>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</si>
  <si>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</si>
  <si>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</si>
  <si>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</si>
  <si>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</si>
  <si>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</si>
  <si>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</si>
  <si>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</si>
  <si>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</si>
  <si>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</si>
  <si>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</si>
  <si>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</si>
  <si>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</si>
  <si>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</si>
  <si>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</si>
  <si>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</si>
  <si>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</si>
  <si>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</si>
  <si>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</si>
  <si>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</si>
  <si>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</si>
  <si>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</si>
  <si>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</si>
  <si>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</si>
  <si>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</si>
  <si>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</si>
  <si>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</si>
  <si>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</si>
  <si>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</si>
  <si>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</si>
  <si>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</si>
  <si>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</si>
  <si>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</si>
  <si>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</si>
  <si>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</si>
  <si>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</si>
  <si>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</si>
  <si>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</si>
  <si>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</si>
  <si>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</si>
  <si>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</si>
  <si>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</si>
  <si>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</si>
  <si>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</si>
  <si>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</si>
  <si>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</si>
  <si>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</si>
  <si>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</si>
  <si>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</si>
  <si>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</si>
  <si>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</si>
  <si>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</si>
  <si>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</si>
  <si>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</si>
  <si>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</si>
  <si>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</si>
  <si>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</si>
  <si>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</si>
  <si>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</si>
  <si>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</si>
  <si>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</si>
  <si>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</si>
  <si>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</si>
  <si>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</si>
  <si>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</si>
  <si>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</si>
  <si>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</si>
  <si>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</si>
  <si>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</si>
  <si>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</si>
  <si>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</si>
  <si>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</si>
  <si>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</si>
  <si>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</si>
  <si>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</si>
  <si>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</si>
  <si>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</si>
  <si>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</si>
  <si>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</si>
  <si>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</si>
  <si>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</si>
  <si>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</si>
  <si>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</si>
  <si>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</si>
  <si>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</si>
  <si>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</si>
  <si>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</si>
  <si>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</si>
  <si>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</si>
  <si>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</si>
  <si>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</si>
  <si>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</si>
  <si>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</si>
  <si>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</si>
  <si>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</si>
  <si>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</si>
  <si>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</si>
  <si>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</si>
  <si>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</si>
  <si>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</si>
  <si>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</si>
  <si>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</si>
  <si>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</si>
  <si>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</si>
  <si>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</si>
  <si>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</si>
  <si>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</si>
  <si>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</si>
  <si>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</si>
  <si>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</si>
  <si>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</si>
  <si>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</si>
  <si>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</si>
  <si>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</si>
  <si>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</si>
  <si>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</si>
  <si>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</si>
  <si>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</si>
  <si>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</si>
  <si>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</si>
  <si>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</si>
  <si>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</si>
  <si>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</si>
  <si>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</si>
  <si>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</si>
  <si>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</si>
  <si>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</si>
  <si>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</si>
  <si>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</si>
  <si>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</si>
  <si>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</si>
  <si>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</si>
  <si>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</si>
  <si>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</si>
  <si>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</si>
  <si>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</si>
  <si>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</si>
  <si>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</si>
  <si>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</si>
  <si>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</si>
  <si>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</si>
  <si>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</si>
  <si>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</si>
  <si>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</si>
  <si>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</si>
  <si>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</si>
  <si>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</si>
  <si>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</si>
  <si>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</si>
  <si>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</si>
  <si>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</si>
  <si>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</si>
  <si>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</si>
  <si>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</si>
  <si>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</si>
  <si>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</si>
  <si>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</si>
  <si>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</si>
  <si>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</si>
  <si>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</si>
  <si>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</si>
  <si>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</si>
  <si>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</si>
  <si>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</si>
  <si>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</si>
  <si>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</si>
  <si>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</si>
  <si>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</si>
  <si>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</si>
  <si>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</si>
  <si>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</si>
  <si>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</si>
  <si>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</si>
  <si>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</si>
  <si>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</si>
  <si>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</si>
  <si>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</si>
  <si>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</si>
  <si>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</si>
  <si>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</si>
  <si>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</si>
  <si>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</si>
  <si>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</si>
  <si>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</si>
  <si>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</si>
  <si>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</si>
  <si>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</si>
  <si>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</si>
  <si>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</si>
  <si>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</si>
  <si>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</si>
  <si>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</si>
  <si>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</si>
  <si>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</si>
  <si>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</si>
  <si>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</si>
  <si>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</si>
  <si>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</si>
  <si>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</si>
  <si>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</si>
  <si>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</si>
  <si>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</si>
  <si>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</si>
  <si>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</si>
  <si>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</si>
  <si>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</si>
  <si>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</si>
  <si>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</si>
  <si>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</si>
  <si>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</si>
  <si>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</si>
  <si>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</si>
  <si>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</si>
  <si>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</si>
  <si>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</si>
  <si>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</si>
  <si>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</si>
  <si>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</si>
  <si>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</si>
  <si>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</si>
  <si>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</si>
  <si>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</si>
  <si>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</si>
  <si>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</si>
  <si>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</si>
  <si>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</si>
  <si>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</si>
  <si>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</si>
  <si>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</si>
  <si>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</si>
  <si>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</si>
  <si>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</si>
  <si>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</si>
  <si>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</si>
  <si>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</si>
  <si>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</si>
  <si>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</si>
  <si>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</si>
  <si>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</si>
  <si>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</si>
  <si>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</si>
  <si>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</si>
  <si>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</si>
  <si>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</si>
  <si>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</si>
  <si>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</si>
  <si>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</si>
  <si>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</si>
  <si>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</si>
  <si>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</si>
  <si>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</si>
  <si>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</si>
  <si>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</si>
  <si>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</si>
  <si>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</si>
  <si>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</si>
  <si>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</si>
  <si>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</si>
  <si>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</si>
  <si>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</si>
  <si>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</si>
  <si>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</si>
  <si>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</si>
  <si>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</si>
  <si>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</si>
  <si>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</si>
  <si>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</si>
  <si>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</si>
  <si>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</si>
  <si>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</si>
  <si>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</si>
  <si>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</si>
  <si>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</si>
  <si>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</si>
  <si>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</si>
  <si>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</si>
  <si>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</si>
  <si>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</si>
  <si>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</si>
  <si>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</si>
  <si>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</si>
  <si>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</si>
  <si>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</si>
  <si>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</si>
  <si>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</si>
  <si>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</si>
  <si>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</si>
  <si>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</si>
  <si>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</si>
  <si>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</si>
  <si>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</si>
  <si>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</si>
  <si>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</si>
  <si>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</si>
  <si>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</si>
  <si>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</si>
  <si>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</si>
  <si>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</si>
  <si>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</si>
  <si>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</si>
  <si>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</si>
  <si>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</si>
  <si>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</si>
  <si>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</si>
  <si>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</si>
  <si>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</si>
  <si>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</si>
  <si>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</si>
  <si>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</si>
  <si>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</si>
  <si>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</si>
  <si>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</si>
  <si>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</si>
  <si>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</si>
  <si>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</si>
  <si>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</si>
  <si>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</si>
  <si>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</si>
  <si>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</si>
  <si>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</si>
  <si>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</si>
  <si>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</si>
  <si>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</si>
  <si>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</si>
  <si>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</si>
  <si>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</si>
  <si>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</si>
  <si>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</si>
  <si>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</si>
  <si>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</si>
  <si>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</si>
  <si>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</si>
  <si>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</si>
  <si>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</si>
  <si>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</si>
  <si>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</si>
  <si>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</si>
  <si>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</si>
  <si>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</si>
  <si>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</si>
  <si>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</si>
  <si>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</si>
  <si>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</si>
  <si>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</si>
  <si>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</si>
  <si>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</si>
  <si>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</si>
  <si>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</si>
  <si>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</si>
  <si>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</si>
  <si>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</si>
  <si>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</si>
  <si>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</si>
  <si>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</si>
  <si>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</si>
  <si>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</si>
  <si>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</si>
  <si>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</si>
  <si>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</si>
  <si>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</si>
  <si>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</si>
  <si>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</si>
  <si>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</si>
  <si>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</si>
  <si>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</si>
  <si>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</si>
  <si>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</si>
  <si>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</si>
  <si>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</si>
  <si>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</si>
  <si>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</si>
  <si>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</si>
  <si>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</si>
  <si>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</si>
  <si>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</si>
  <si>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</si>
  <si>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</si>
  <si>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</si>
  <si>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</si>
  <si>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</si>
  <si>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</si>
  <si>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</si>
  <si>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</si>
  <si>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</si>
  <si>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</si>
  <si>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</si>
  <si>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</si>
  <si>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</si>
  <si>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</si>
  <si>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</si>
  <si>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</si>
  <si>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</si>
  <si>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</si>
  <si>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</si>
  <si>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</si>
  <si>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</si>
  <si>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</si>
  <si>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</si>
  <si>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</si>
  <si>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</si>
  <si>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</si>
  <si>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</si>
  <si>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</si>
  <si>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</si>
  <si>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</si>
  <si>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</si>
  <si>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</si>
  <si>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</si>
  <si>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</si>
  <si>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</si>
  <si>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</si>
  <si>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</si>
  <si>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</si>
  <si>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</si>
  <si>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</si>
  <si>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</si>
  <si>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</si>
  <si>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</si>
  <si>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</si>
  <si>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</si>
  <si>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</si>
  <si>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</si>
  <si>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</si>
  <si>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</si>
  <si>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</si>
  <si>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</si>
  <si>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</si>
  <si>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</si>
  <si>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</si>
  <si>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</si>
  <si>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</si>
  <si>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</si>
  <si>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</si>
  <si>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</si>
  <si>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</si>
  <si>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</si>
  <si>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</si>
  <si>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</si>
  <si>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</si>
  <si>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</si>
  <si>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</si>
  <si>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</si>
  <si>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</si>
  <si>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</si>
  <si>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</si>
  <si>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</si>
  <si>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</si>
  <si>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</si>
  <si>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</si>
  <si>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</si>
  <si>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</si>
  <si>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</si>
  <si>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</si>
  <si>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</si>
  <si>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</si>
  <si>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</si>
  <si>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</si>
  <si>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</si>
  <si>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</si>
  <si>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</si>
  <si>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</si>
  <si>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</si>
  <si>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</si>
  <si>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</si>
  <si>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</si>
  <si>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</si>
  <si>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</si>
  <si>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</si>
  <si>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</si>
  <si>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</si>
  <si>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</si>
  <si>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</si>
  <si>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</si>
  <si>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</si>
  <si>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</si>
  <si>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</si>
  <si>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</si>
  <si>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</si>
  <si>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</si>
  <si>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</si>
  <si>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</si>
  <si>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</si>
  <si>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</si>
  <si>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</si>
  <si>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</si>
  <si>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</si>
  <si>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</si>
  <si>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</si>
  <si>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</si>
  <si>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</si>
  <si>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</si>
  <si>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</si>
  <si>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</si>
  <si>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</si>
  <si>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</si>
  <si>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</si>
  <si>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</si>
  <si>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</si>
  <si>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</si>
  <si>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</si>
  <si>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</si>
  <si>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</si>
  <si>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</si>
  <si>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</si>
  <si>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</si>
  <si>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</si>
  <si>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</si>
  <si>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</si>
  <si>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</si>
  <si>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</si>
  <si>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</si>
  <si>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</si>
  <si>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</si>
  <si>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</si>
  <si>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</si>
  <si>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</si>
  <si>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</si>
  <si>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</si>
  <si>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</si>
  <si>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</si>
  <si>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</si>
  <si>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</si>
  <si>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</si>
  <si>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</si>
  <si>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</si>
  <si>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</si>
  <si>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</si>
  <si>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</si>
  <si>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</si>
  <si>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</si>
  <si>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</si>
  <si>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</si>
  <si>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</si>
  <si>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</si>
  <si>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</si>
  <si>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</si>
  <si>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</si>
  <si>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</si>
  <si>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</si>
  <si>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</si>
  <si>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</si>
  <si>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</si>
  <si>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</si>
  <si>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</si>
  <si>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</si>
  <si>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</si>
  <si>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</si>
  <si>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</si>
  <si>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</si>
  <si>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</si>
  <si>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</si>
  <si>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</si>
  <si>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</si>
  <si>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</si>
  <si>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</si>
  <si>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</si>
  <si>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</si>
  <si>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</si>
  <si>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</si>
  <si>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</si>
  <si>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</si>
  <si>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</si>
  <si>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</si>
  <si>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</si>
  <si>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</si>
  <si>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</si>
  <si>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</si>
  <si>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</si>
  <si>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</si>
  <si>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</si>
  <si>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</si>
  <si>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</si>
  <si>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</si>
  <si>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</si>
  <si>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</si>
  <si>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</si>
  <si>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</si>
  <si>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</si>
  <si>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</si>
  <si>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</si>
  <si>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</si>
  <si>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</si>
  <si>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</si>
  <si>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</si>
  <si>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</si>
  <si>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</si>
  <si>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</si>
  <si>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</si>
  <si>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</si>
  <si>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</si>
  <si>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</si>
  <si>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</si>
  <si>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</si>
  <si>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</si>
  <si>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</si>
  <si>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</si>
  <si>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</si>
  <si>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</si>
  <si>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</si>
  <si>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</si>
  <si>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</si>
  <si>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</si>
  <si>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</si>
  <si>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</si>
  <si>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</si>
  <si>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</si>
  <si>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</si>
  <si>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</si>
  <si>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</si>
  <si>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</si>
  <si>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</si>
  <si>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</si>
  <si>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</si>
  <si>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</si>
  <si>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</si>
  <si>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</si>
  <si>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</si>
  <si>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</si>
  <si>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</si>
  <si>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</si>
  <si>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</si>
  <si>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</si>
  <si>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</si>
  <si>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</si>
  <si>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</si>
  <si>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</si>
  <si>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</si>
  <si>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</si>
  <si>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</si>
  <si>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</si>
  <si>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</si>
  <si>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</si>
  <si>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</si>
  <si>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</si>
  <si>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</si>
  <si>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</si>
  <si>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</si>
  <si>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</si>
  <si>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</si>
  <si>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</si>
  <si>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</si>
  <si>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</si>
  <si>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</si>
  <si>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</si>
  <si>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</si>
  <si>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</si>
  <si>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</si>
  <si>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</si>
  <si>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</si>
  <si>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</si>
  <si>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</si>
  <si>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</si>
  <si>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</si>
  <si>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</si>
  <si>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</si>
  <si>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</si>
  <si>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</si>
  <si>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</si>
  <si>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</si>
  <si>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</si>
  <si>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</si>
  <si>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</si>
  <si>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</si>
  <si>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</si>
  <si>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</si>
  <si>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</si>
  <si>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</si>
  <si>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</si>
  <si>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</si>
  <si>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</si>
  <si>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</si>
  <si>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</si>
  <si>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</si>
  <si>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</si>
  <si>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</si>
  <si>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</si>
  <si>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</si>
  <si>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</si>
  <si>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</si>
  <si>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</si>
  <si>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</si>
  <si>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</si>
  <si>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</si>
  <si>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</si>
  <si>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</si>
  <si>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</si>
  <si>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</si>
  <si>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</si>
  <si>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</si>
  <si>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</si>
  <si>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</si>
  <si>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</si>
  <si>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</si>
  <si>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</si>
  <si>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</si>
  <si>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</si>
  <si>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</si>
  <si>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</si>
  <si>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</si>
  <si>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</si>
  <si>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</si>
  <si>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</si>
  <si>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</si>
  <si>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</si>
  <si>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</si>
  <si>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</si>
  <si>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</si>
  <si>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</si>
  <si>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</si>
  <si>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</si>
  <si>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</si>
  <si>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</si>
  <si>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</si>
  <si>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</si>
  <si>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</si>
  <si>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</si>
  <si>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</si>
  <si>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</si>
  <si>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</si>
  <si>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</si>
  <si>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</si>
  <si>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</si>
  <si>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</si>
  <si>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</si>
  <si>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</si>
  <si>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</si>
  <si>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</si>
  <si>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</si>
  <si>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</si>
  <si>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</si>
  <si>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</si>
  <si>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</si>
  <si>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</si>
  <si>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</si>
  <si>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</si>
  <si>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</si>
  <si>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</si>
  <si>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</si>
  <si>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</si>
  <si>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</si>
  <si>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</si>
  <si>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</si>
  <si>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</si>
  <si>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</si>
  <si>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</si>
  <si>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</si>
  <si>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</si>
  <si>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</si>
  <si>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</si>
  <si>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</si>
  <si>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</si>
  <si>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</si>
  <si>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</si>
  <si>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</si>
  <si>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</si>
  <si>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</si>
  <si>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</si>
  <si>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</si>
  <si>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</si>
  <si>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</si>
  <si>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</si>
  <si>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</si>
  <si>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</si>
  <si>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</si>
  <si>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</si>
  <si>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</si>
  <si>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</si>
  <si>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</si>
  <si>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</si>
  <si>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</si>
  <si>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</si>
  <si>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</si>
  <si>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</si>
  <si>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</si>
  <si>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</si>
  <si>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</si>
  <si>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</si>
  <si>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</si>
  <si>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</si>
  <si>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</si>
  <si>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</si>
  <si>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</si>
  <si>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</si>
  <si>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</si>
  <si>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</si>
  <si>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</si>
  <si>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</si>
  <si>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</si>
  <si>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</si>
  <si>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</si>
  <si>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</si>
  <si>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</si>
  <si>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</si>
  <si>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</si>
  <si>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</si>
  <si>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</si>
  <si>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</si>
  <si>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</si>
  <si>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</si>
  <si>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</si>
  <si>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</si>
  <si>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</si>
  <si>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</si>
  <si>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</si>
  <si>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</si>
  <si>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</si>
  <si>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</si>
  <si>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</si>
  <si>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</si>
  <si>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</si>
  <si>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</si>
  <si>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</si>
  <si>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</si>
  <si>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</si>
  <si>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</si>
  <si>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</si>
  <si>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</si>
  <si>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</si>
  <si>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</si>
  <si>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</si>
  <si>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</si>
  <si>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</si>
  <si>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</si>
  <si>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</si>
  <si>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</si>
  <si>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</si>
  <si>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</si>
  <si>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</si>
  <si>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</si>
  <si>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</si>
  <si>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</si>
  <si>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</si>
  <si>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</si>
  <si>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</si>
  <si>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</si>
  <si>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</si>
  <si>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</si>
  <si>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</si>
  <si>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</si>
  <si>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</si>
  <si>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</si>
  <si>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</si>
  <si>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</si>
  <si>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</si>
  <si>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</si>
  <si>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</si>
  <si>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</si>
  <si>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</si>
  <si>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</si>
  <si>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</si>
  <si>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</si>
  <si>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</si>
  <si>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</si>
  <si>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</si>
  <si>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</si>
  <si>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</si>
  <si>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</si>
  <si>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</si>
  <si>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</si>
  <si>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</si>
  <si>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</si>
  <si>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</si>
  <si>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</si>
  <si>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</si>
  <si>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</si>
  <si>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</si>
  <si>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</si>
  <si>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</si>
  <si>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</si>
  <si>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</si>
  <si>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</si>
  <si>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</si>
  <si>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</si>
  <si>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</si>
  <si>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</si>
  <si>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</si>
  <si>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</si>
  <si>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</si>
  <si>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</si>
  <si>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</si>
  <si>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</si>
  <si>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</si>
  <si>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</si>
  <si>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</si>
  <si>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</si>
  <si>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</si>
  <si>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</si>
  <si>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</si>
  <si>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</si>
  <si>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</si>
  <si>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</si>
  <si>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</si>
  <si>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</si>
  <si>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</si>
  <si>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</si>
  <si>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</si>
  <si>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</si>
  <si>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</si>
  <si>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</si>
  <si>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</si>
  <si>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</si>
  <si>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</si>
  <si>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</si>
  <si>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</si>
  <si>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</si>
  <si>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</si>
  <si>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</si>
  <si>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</si>
  <si>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</si>
  <si>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</si>
  <si>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</si>
  <si>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</si>
  <si>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</si>
  <si>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</si>
  <si>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</si>
  <si>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</si>
  <si>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</si>
  <si>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</si>
  <si>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</si>
  <si>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</si>
  <si>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</si>
  <si>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</si>
  <si>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</si>
  <si>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</si>
  <si>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</si>
  <si>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</si>
  <si>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</si>
  <si>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</si>
  <si>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</si>
  <si>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</si>
  <si>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</si>
  <si>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</si>
  <si>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</si>
  <si>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</si>
  <si>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</si>
  <si>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</si>
  <si>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</si>
  <si>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</si>
  <si>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</si>
  <si>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</si>
  <si>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</si>
  <si>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</si>
  <si>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</si>
  <si>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</si>
  <si>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</si>
  <si>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</si>
  <si>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</si>
  <si>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</si>
  <si>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</si>
  <si>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</si>
  <si>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</si>
  <si>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</si>
  <si>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</si>
  <si>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</si>
  <si>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</si>
  <si>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</si>
  <si>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</si>
  <si>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</si>
  <si>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</si>
  <si>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</si>
  <si>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</si>
  <si>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</si>
  <si>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</si>
  <si>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</si>
  <si>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</si>
  <si>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</si>
  <si>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</si>
  <si>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</si>
  <si>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</si>
  <si>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</si>
  <si>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</si>
  <si>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</si>
  <si>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</si>
  <si>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</si>
  <si>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</si>
  <si>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</si>
  <si>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</si>
  <si>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</si>
  <si>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</si>
  <si>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</si>
  <si>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</si>
  <si>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</si>
  <si>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</si>
  <si>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</si>
  <si>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</si>
  <si>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</si>
  <si>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</si>
  <si>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</si>
  <si>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</si>
  <si>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</si>
  <si>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</si>
  <si>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</si>
  <si>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</si>
  <si>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</si>
  <si>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</si>
  <si>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</si>
  <si>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</si>
  <si>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</si>
  <si>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</si>
  <si>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</si>
  <si>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</si>
  <si>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</si>
  <si>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</si>
  <si>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</si>
  <si>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</si>
  <si>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</si>
  <si>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</si>
  <si>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</si>
  <si>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</si>
  <si>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</si>
  <si>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</si>
  <si>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</si>
  <si>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</si>
  <si>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</si>
  <si>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</si>
  <si>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</si>
  <si>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</si>
  <si>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</si>
  <si>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</si>
  <si>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</si>
  <si>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</si>
  <si>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</si>
  <si>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</si>
  <si>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</si>
  <si>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</si>
  <si>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</si>
  <si>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</si>
  <si>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</si>
  <si>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</si>
  <si>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</si>
  <si>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</si>
  <si>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</si>
  <si>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</si>
  <si>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</si>
  <si>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</si>
  <si>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</si>
  <si>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</si>
  <si>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</si>
  <si>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</si>
  <si>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</si>
  <si>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</si>
  <si>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</si>
  <si>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</si>
  <si>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</si>
  <si>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</si>
  <si>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</si>
  <si>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</si>
  <si>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</si>
  <si>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</si>
  <si>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</si>
  <si>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</si>
  <si>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</si>
  <si>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</si>
  <si>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</si>
  <si>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</si>
  <si>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</si>
  <si>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</si>
  <si>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</si>
  <si>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</si>
  <si>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</si>
  <si>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</si>
  <si>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</si>
  <si>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</si>
  <si>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</si>
  <si>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</si>
  <si>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</si>
  <si>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</si>
  <si>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</si>
  <si>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</si>
  <si>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</si>
  <si>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</si>
  <si>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</si>
  <si>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</si>
  <si>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</si>
  <si>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</si>
  <si>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</si>
  <si>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</si>
  <si>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</si>
  <si>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</si>
  <si>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</si>
  <si>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</si>
  <si>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</si>
  <si>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</si>
  <si>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</si>
  <si>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</si>
  <si>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</si>
  <si>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</si>
  <si>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</si>
  <si>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</si>
  <si>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</si>
  <si>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</si>
  <si>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</si>
  <si>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</si>
  <si>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</si>
  <si>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</si>
  <si>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</si>
  <si>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</si>
  <si>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</si>
  <si>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</si>
  <si>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</si>
  <si>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</si>
  <si>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</si>
  <si>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</si>
  <si>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</si>
  <si>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</si>
  <si>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</si>
  <si>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</si>
  <si>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</si>
  <si>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</si>
  <si>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</si>
  <si>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</si>
  <si>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</si>
  <si>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</si>
  <si>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</si>
  <si>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</si>
  <si>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</si>
  <si>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</si>
  <si>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</si>
  <si>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</si>
  <si>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</si>
  <si>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</si>
  <si>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</si>
  <si>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</si>
  <si>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</si>
  <si>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</si>
  <si>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</si>
  <si>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</si>
  <si>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</si>
  <si>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</si>
  <si>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</si>
  <si>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</si>
  <si>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</si>
  <si>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</si>
  <si>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</si>
  <si>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</si>
  <si>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</si>
  <si>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</si>
  <si>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</si>
  <si>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</si>
  <si>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</si>
  <si>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</si>
  <si>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</si>
  <si>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</si>
  <si>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</si>
  <si>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</si>
  <si>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</si>
  <si>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</si>
  <si>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</si>
  <si>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</si>
  <si>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</si>
  <si>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</si>
  <si>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</si>
  <si>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</si>
  <si>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</si>
  <si>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</si>
  <si>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</si>
  <si>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</si>
  <si>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</si>
  <si>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</si>
  <si>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</si>
  <si>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</si>
  <si>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</si>
  <si>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</si>
  <si>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</si>
  <si>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</si>
  <si>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</si>
  <si>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</si>
  <si>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</si>
  <si>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</si>
  <si>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</si>
  <si>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</si>
  <si>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</si>
  <si>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</si>
  <si>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</si>
  <si>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</si>
  <si>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</si>
  <si>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</si>
  <si>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</si>
  <si>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</si>
  <si>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</si>
  <si>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</si>
  <si>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</si>
  <si>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</si>
  <si>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</si>
  <si>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</si>
  <si>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</si>
  <si>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</si>
  <si>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</si>
  <si>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</si>
  <si>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</si>
  <si>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</si>
  <si>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</si>
  <si>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</si>
  <si>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</si>
  <si>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</si>
  <si>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</si>
  <si>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</si>
  <si>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</si>
  <si>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</si>
  <si>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</si>
  <si>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</si>
  <si>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</si>
  <si>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</si>
  <si>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</si>
  <si>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</si>
  <si>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</si>
  <si>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</si>
  <si>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</si>
  <si>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</si>
  <si>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</si>
  <si>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</si>
  <si>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</si>
  <si>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</si>
  <si>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</si>
  <si>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</si>
  <si>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</si>
  <si>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</si>
  <si>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</si>
  <si>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</si>
  <si>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</si>
  <si>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</si>
  <si>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</si>
  <si>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</si>
  <si>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</si>
  <si>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</si>
  <si>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</si>
  <si>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</si>
  <si>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</si>
  <si>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</si>
  <si>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</si>
  <si>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</si>
  <si>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</si>
  <si>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</si>
  <si>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</si>
  <si>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</si>
  <si>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</si>
  <si>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</si>
  <si>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</si>
  <si>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</si>
  <si>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</si>
  <si>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</si>
  <si>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</si>
  <si>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</si>
  <si>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</si>
  <si>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</si>
  <si>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</si>
  <si>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</si>
  <si>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</si>
  <si>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</si>
  <si>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</si>
  <si>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</si>
  <si>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</si>
  <si>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</si>
  <si>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</si>
  <si>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</si>
  <si>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</si>
  <si>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</si>
  <si>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</si>
  <si>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</si>
  <si>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</si>
  <si>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</si>
  <si>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</si>
  <si>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</si>
  <si>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</si>
  <si>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</si>
  <si>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</si>
  <si>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</si>
  <si>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</si>
  <si>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</si>
  <si>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</si>
  <si>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</si>
  <si>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</si>
  <si>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</si>
  <si>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</si>
  <si>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</si>
  <si>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</si>
  <si>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</si>
  <si>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</si>
  <si>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</si>
  <si>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</si>
  <si>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</si>
  <si>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</si>
  <si>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</si>
  <si>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</si>
  <si>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</si>
  <si>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</si>
  <si>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</si>
  <si>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</si>
  <si>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</si>
  <si>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</si>
  <si>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</si>
  <si>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</si>
  <si>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</si>
  <si>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</si>
  <si>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</si>
  <si>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</si>
  <si>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</si>
  <si>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</si>
  <si>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</si>
  <si>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</si>
  <si>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</si>
  <si>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</si>
  <si>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</si>
  <si>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</si>
  <si>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</si>
  <si>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</si>
  <si>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</si>
  <si>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</si>
  <si>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</si>
  <si>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</si>
  <si>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</si>
  <si>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</si>
  <si>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</si>
  <si>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</si>
  <si>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</si>
  <si>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</si>
  <si>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</si>
  <si>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</si>
  <si>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</si>
  <si>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</si>
  <si>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</si>
  <si>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</si>
  <si>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</si>
  <si>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</si>
  <si>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</si>
  <si>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</si>
  <si>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</si>
  <si>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</si>
  <si>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</si>
  <si>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</si>
  <si>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</si>
  <si>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</si>
  <si>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</si>
  <si>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</si>
  <si>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</si>
  <si>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</si>
  <si>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</si>
  <si>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</si>
  <si>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</si>
  <si>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</si>
  <si>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</si>
  <si>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</si>
  <si>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</si>
  <si>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</si>
  <si>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</si>
  <si>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</si>
  <si>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</si>
  <si>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</si>
  <si>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</si>
  <si>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</si>
  <si>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</si>
  <si>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</si>
  <si>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</si>
  <si>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</si>
  <si>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</si>
  <si>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</si>
  <si>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</si>
  <si>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</si>
  <si>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</si>
  <si>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</si>
  <si>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</si>
  <si>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</si>
  <si>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</si>
  <si>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</si>
  <si>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</si>
  <si>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</si>
  <si>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</si>
  <si>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</si>
  <si>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</si>
  <si>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</si>
  <si>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</si>
  <si>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</si>
  <si>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</si>
  <si>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</si>
  <si>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</si>
  <si>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</si>
  <si>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</si>
  <si>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</si>
  <si>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</si>
  <si>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</si>
  <si>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</si>
  <si>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</si>
  <si>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</si>
  <si>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</si>
  <si>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</si>
  <si>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</si>
  <si>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</si>
  <si>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</si>
  <si>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</si>
  <si>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</si>
  <si>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</si>
  <si>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</si>
  <si>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</si>
  <si>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</si>
  <si>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</si>
  <si>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</si>
  <si>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</si>
  <si>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</si>
  <si>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</si>
  <si>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</si>
  <si>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</si>
  <si>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</si>
  <si>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</si>
  <si>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</si>
  <si>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</si>
  <si>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</si>
  <si>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</si>
  <si>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</si>
  <si>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</si>
  <si>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</si>
  <si>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</si>
  <si>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</si>
  <si>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</si>
  <si>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</si>
  <si>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</si>
  <si>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</si>
  <si>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</si>
  <si>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</si>
  <si>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</si>
  <si>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</si>
  <si>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</si>
  <si>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</si>
  <si>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</si>
  <si>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</si>
  <si>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</si>
  <si>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</si>
  <si>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</si>
  <si>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</si>
  <si>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</si>
  <si>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</si>
  <si>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</si>
  <si>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</si>
  <si>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</si>
  <si>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</si>
  <si>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</si>
  <si>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</si>
  <si>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</si>
  <si>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</si>
  <si>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</si>
  <si>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</si>
  <si>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</si>
  <si>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</si>
  <si>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</si>
  <si>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</si>
  <si>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</si>
  <si>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</si>
  <si>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</si>
  <si>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</si>
  <si>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</si>
  <si>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</si>
  <si>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</si>
  <si>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</si>
  <si>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</si>
  <si>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</si>
  <si>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</si>
  <si>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</si>
  <si>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</si>
  <si>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</si>
  <si>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</si>
  <si>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</si>
  <si>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</si>
  <si>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</si>
  <si>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</si>
  <si>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</si>
  <si>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</si>
  <si>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</si>
  <si>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</si>
  <si>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</si>
  <si>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</si>
  <si>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</si>
  <si>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</si>
  <si>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</si>
  <si>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</si>
  <si>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</si>
  <si>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</si>
  <si>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</si>
  <si>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</si>
  <si>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</si>
  <si>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</si>
  <si>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</si>
  <si>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</si>
  <si>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</si>
  <si>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</si>
  <si>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</si>
  <si>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</si>
  <si>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</si>
  <si>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</si>
  <si>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</si>
  <si>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</si>
  <si>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</si>
  <si>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</si>
  <si>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</si>
  <si>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</si>
  <si>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</si>
  <si>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</si>
  <si>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</si>
  <si>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</si>
  <si>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</si>
  <si>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</si>
  <si>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</si>
  <si>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</si>
  <si>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</si>
  <si>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</si>
  <si>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</si>
  <si>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</si>
  <si>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</si>
  <si>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</si>
  <si>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</si>
  <si>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</si>
  <si>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</si>
  <si>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</si>
  <si>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</si>
  <si>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</si>
  <si>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</si>
  <si>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</si>
  <si>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</si>
  <si>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</si>
  <si>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</si>
  <si>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</si>
  <si>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</si>
  <si>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</si>
  <si>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</si>
  <si>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</si>
  <si>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</si>
  <si>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</si>
  <si>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</si>
  <si>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</si>
  <si>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</si>
  <si>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</si>
  <si>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</si>
  <si>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</si>
  <si>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</si>
  <si>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</si>
  <si>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</si>
  <si>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</si>
  <si>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</si>
  <si>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</si>
  <si>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</si>
  <si>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</si>
  <si>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</si>
  <si>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</si>
  <si>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</si>
  <si>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</si>
  <si>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</si>
  <si>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</si>
  <si>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</si>
  <si>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</si>
  <si>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</si>
  <si>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</si>
  <si>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</si>
  <si>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</si>
  <si>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</si>
  <si>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</si>
  <si>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</si>
  <si>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</si>
  <si>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</si>
  <si>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</si>
  <si>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</si>
  <si>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</si>
  <si>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</si>
  <si>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</si>
  <si>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</si>
  <si>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</si>
  <si>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</si>
  <si>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</si>
  <si>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</si>
  <si>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</si>
  <si>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</si>
  <si>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</si>
  <si>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</si>
  <si>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</si>
  <si>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</si>
  <si>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</si>
  <si>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</si>
  <si>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</si>
  <si>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</si>
  <si>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</si>
  <si>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</si>
  <si>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</si>
  <si>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</si>
  <si>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</si>
  <si>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</si>
  <si>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</si>
  <si>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</si>
  <si>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</si>
  <si>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</si>
  <si>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</si>
  <si>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</si>
  <si>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</si>
  <si>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</si>
  <si>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</si>
  <si>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</si>
  <si>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</si>
  <si>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</si>
  <si>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</si>
  <si>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</si>
  <si>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</si>
  <si>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</si>
  <si>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</si>
  <si>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</si>
  <si>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</si>
  <si>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</si>
  <si>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</si>
  <si>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</si>
  <si>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</si>
  <si>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</si>
  <si>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</si>
  <si>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</si>
  <si>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</si>
  <si>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</si>
  <si>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</si>
  <si>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</si>
  <si>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</si>
  <si>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</si>
  <si>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</si>
  <si>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</si>
  <si>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</si>
  <si>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</si>
  <si>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</si>
  <si>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</si>
  <si>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</si>
  <si>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</si>
  <si>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</si>
  <si>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</si>
  <si>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</si>
  <si>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</si>
  <si>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</si>
  <si>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</si>
  <si>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</si>
  <si>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</si>
  <si>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</si>
  <si>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</si>
  <si>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</si>
  <si>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</si>
  <si>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</si>
  <si>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</si>
  <si>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</si>
  <si>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</si>
  <si>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</si>
  <si>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</si>
  <si>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</si>
  <si>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</si>
  <si>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</si>
  <si>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</si>
  <si>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</si>
  <si>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</si>
  <si>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</si>
  <si>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</si>
  <si>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</si>
  <si>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</si>
  <si>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</si>
  <si>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</si>
  <si>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</si>
  <si>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</si>
  <si>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</si>
  <si>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</si>
  <si>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</si>
  <si>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</si>
  <si>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</si>
  <si>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</si>
  <si>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</si>
  <si>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</si>
  <si>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</si>
  <si>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</si>
  <si>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</si>
  <si>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</si>
  <si>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</si>
  <si>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</si>
  <si>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</si>
  <si>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</si>
  <si>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</si>
  <si>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</si>
  <si>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</si>
  <si>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</si>
  <si>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</si>
  <si>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</si>
  <si>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</si>
  <si>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</si>
  <si>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</si>
  <si>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</si>
  <si>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</si>
  <si>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</si>
  <si>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</si>
  <si>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</si>
  <si>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</si>
  <si>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</si>
  <si>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</si>
  <si>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</si>
  <si>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</si>
  <si>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</si>
  <si>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</si>
  <si>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</si>
  <si>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</si>
  <si>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</si>
  <si>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</si>
  <si>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</si>
  <si>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</si>
  <si>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</si>
  <si>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</si>
  <si>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</si>
  <si>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</si>
  <si>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</si>
  <si>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</si>
  <si>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</si>
  <si>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</si>
  <si>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</si>
  <si>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</si>
  <si>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</si>
  <si>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</si>
  <si>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</si>
  <si>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</si>
  <si>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</si>
  <si>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</si>
  <si>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</si>
  <si>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</si>
  <si>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</si>
  <si>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</si>
  <si>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</si>
  <si>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</si>
  <si>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</si>
  <si>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</si>
  <si>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</si>
  <si>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</si>
  <si>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</si>
  <si>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</si>
  <si>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</si>
  <si>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</si>
  <si>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</si>
  <si>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</si>
  <si>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</si>
  <si>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</si>
  <si>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</si>
  <si>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</si>
  <si>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</si>
  <si>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</si>
  <si>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</si>
  <si>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</si>
  <si>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</si>
  <si>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</si>
  <si>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</si>
  <si>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</si>
  <si>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</si>
  <si>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</si>
  <si>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</si>
  <si>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</si>
  <si>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</si>
  <si>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</si>
  <si>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</si>
  <si>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</si>
  <si>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</si>
  <si>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</si>
  <si>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</si>
  <si>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</si>
  <si>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</si>
  <si>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</si>
  <si>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</si>
  <si>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</si>
  <si>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</si>
  <si>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</si>
  <si>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</si>
  <si>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</si>
  <si>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</si>
  <si>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</si>
  <si>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</si>
  <si>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</si>
  <si>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</si>
  <si>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</si>
  <si>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</si>
  <si>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</si>
  <si>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</si>
  <si>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</si>
  <si>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</si>
  <si>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</si>
  <si>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</si>
  <si>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</si>
  <si>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</si>
  <si>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</si>
  <si>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</si>
  <si>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</si>
  <si>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</si>
  <si>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</si>
  <si>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</si>
  <si>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</si>
  <si>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</si>
  <si>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</si>
  <si>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</si>
  <si>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</si>
  <si>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</si>
  <si>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</si>
  <si>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</si>
  <si>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</si>
  <si>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</si>
  <si>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</si>
  <si>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</si>
  <si>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</si>
  <si>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</si>
  <si>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</si>
  <si>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</si>
  <si>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</si>
  <si>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</si>
  <si>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</si>
  <si>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</si>
  <si>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</si>
  <si>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</si>
  <si>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</si>
  <si>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</si>
  <si>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</si>
  <si>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</si>
  <si>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</si>
  <si>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</si>
  <si>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</si>
  <si>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</si>
  <si>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</si>
  <si>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</si>
  <si>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</si>
  <si>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</si>
  <si>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</si>
  <si>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</si>
  <si>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</si>
  <si>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</si>
  <si>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</si>
  <si>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</si>
  <si>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</si>
  <si>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</si>
  <si>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</si>
  <si>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</si>
  <si>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</si>
  <si>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</si>
  <si>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</si>
  <si>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</si>
  <si>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</si>
  <si>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</si>
  <si>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</si>
  <si>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</si>
  <si>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</si>
  <si>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</si>
  <si>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</si>
  <si>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</si>
  <si>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</si>
  <si>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</si>
  <si>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</si>
  <si>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</si>
  <si>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</si>
  <si>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</si>
  <si>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</si>
  <si>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</si>
  <si>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</si>
  <si>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</si>
  <si>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</si>
  <si>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</si>
  <si>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</si>
  <si>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</si>
  <si>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</si>
  <si>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</si>
  <si>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</si>
  <si>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</si>
  <si>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</si>
  <si>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</si>
  <si>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</si>
  <si>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</si>
  <si>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</si>
  <si>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</si>
  <si>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</si>
  <si>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</si>
  <si>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</si>
  <si>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</si>
  <si>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</si>
  <si>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</si>
  <si>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</si>
  <si>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</si>
  <si>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</si>
  <si>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</si>
  <si>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</si>
  <si>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</si>
  <si>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</si>
  <si>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</si>
  <si>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</si>
  <si>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</si>
  <si>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</si>
  <si>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</si>
  <si>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</si>
  <si>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</si>
  <si>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</si>
  <si>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</si>
  <si>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</si>
  <si>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</si>
  <si>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</si>
  <si>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</si>
  <si>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</si>
  <si>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</si>
  <si>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</si>
  <si>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</si>
  <si>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</si>
  <si>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</si>
  <si>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</si>
  <si>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</si>
  <si>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</si>
  <si>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</si>
  <si>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</si>
  <si>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</si>
  <si>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</si>
  <si>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</si>
  <si>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</si>
  <si>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</si>
  <si>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</si>
  <si>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</si>
  <si>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</si>
  <si>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</si>
  <si>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</si>
  <si>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</si>
  <si>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</si>
  <si>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</si>
  <si>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</si>
  <si>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</si>
  <si>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</si>
  <si>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</si>
  <si>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</si>
  <si>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</si>
  <si>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</si>
  <si>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</si>
  <si>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</si>
  <si>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</si>
  <si>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</si>
  <si>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</si>
  <si>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</si>
  <si>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</si>
  <si>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</si>
  <si>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</si>
  <si>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</si>
  <si>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</si>
  <si>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</si>
  <si>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</si>
  <si>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</si>
  <si>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</si>
  <si>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</si>
  <si>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</si>
  <si>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</si>
  <si>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</si>
  <si>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</si>
  <si>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</si>
  <si>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</si>
  <si>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</si>
  <si>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</si>
  <si>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</si>
  <si>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</si>
  <si>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</si>
  <si>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</si>
  <si>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</si>
  <si>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</si>
  <si>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</si>
  <si>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</si>
  <si>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</si>
  <si>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</si>
  <si>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</si>
  <si>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</si>
  <si>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</si>
  <si>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</si>
  <si>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</si>
  <si>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</si>
  <si>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</si>
  <si>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</si>
  <si>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</si>
  <si>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</si>
  <si>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</si>
  <si>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</si>
  <si>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</si>
  <si>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</si>
  <si>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</si>
  <si>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</si>
  <si>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</si>
  <si>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</si>
  <si>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</si>
  <si>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</si>
  <si>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</si>
  <si>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</si>
  <si>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</si>
  <si>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</si>
  <si>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</si>
  <si>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</si>
  <si>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</si>
  <si>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</si>
  <si>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</si>
  <si>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</si>
  <si>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</si>
  <si>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</si>
  <si>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</si>
  <si>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</si>
  <si>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</si>
  <si>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</si>
  <si>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</si>
  <si>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</si>
  <si>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</si>
  <si>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</si>
  <si>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</si>
  <si>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</si>
  <si>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</si>
  <si>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</si>
  <si>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</si>
  <si>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</si>
  <si>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</si>
  <si>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</si>
  <si>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</si>
  <si>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</si>
  <si>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</si>
  <si>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</si>
  <si>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</si>
  <si>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</si>
  <si>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</si>
  <si>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</si>
  <si>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</si>
  <si>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</si>
  <si>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</si>
  <si>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</si>
  <si>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</si>
  <si>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</si>
  <si>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</si>
  <si>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</si>
  <si>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</si>
  <si>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</si>
  <si>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</si>
  <si>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</si>
  <si>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</si>
  <si>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</si>
  <si>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</si>
  <si>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</si>
  <si>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</si>
  <si>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</si>
  <si>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</si>
  <si>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</si>
  <si>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</si>
  <si>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</si>
  <si>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</si>
  <si>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</si>
  <si>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</si>
  <si>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</si>
  <si>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</si>
  <si>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</si>
  <si>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</si>
  <si>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</si>
  <si>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</si>
  <si>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</si>
  <si>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</si>
  <si>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</si>
  <si>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</si>
  <si>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</si>
  <si>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</si>
  <si>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</si>
  <si>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</si>
  <si>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</si>
  <si>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</si>
  <si>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</si>
  <si>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</si>
  <si>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</si>
  <si>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</si>
  <si>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</si>
  <si>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</si>
  <si>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</si>
  <si>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</si>
  <si>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</si>
  <si>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</si>
  <si>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</si>
  <si>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</si>
  <si>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</si>
  <si>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</si>
  <si>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</si>
  <si>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</si>
  <si>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</si>
  <si>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</si>
  <si>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</si>
  <si>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</si>
  <si>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</si>
  <si>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</si>
  <si>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</si>
  <si>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</si>
  <si>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</si>
  <si>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</si>
  <si>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</si>
  <si>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</si>
  <si>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</si>
  <si>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</si>
  <si>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</si>
  <si>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</si>
  <si>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</si>
  <si>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</si>
  <si>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</si>
  <si>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</si>
  <si>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</si>
  <si>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</si>
  <si>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</si>
  <si>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</si>
  <si>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</si>
  <si>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</si>
  <si>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</si>
  <si>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</si>
  <si>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</si>
  <si>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</si>
  <si>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</si>
  <si>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</si>
  <si>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</si>
  <si>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</si>
  <si>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</si>
  <si>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</si>
  <si>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</si>
  <si>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</si>
  <si>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</si>
  <si>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</si>
  <si>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</si>
  <si>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</si>
  <si>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</si>
  <si>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</si>
  <si>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</si>
  <si>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</si>
  <si>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</si>
  <si>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</si>
  <si>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</si>
  <si>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</si>
  <si>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</si>
  <si>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</si>
  <si>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</si>
  <si>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</si>
  <si>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</si>
  <si>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</si>
  <si>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</si>
  <si>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</si>
  <si>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</si>
  <si>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</si>
  <si>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</si>
  <si>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</si>
  <si>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</si>
  <si>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</si>
  <si>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</si>
  <si>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</si>
  <si>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</si>
  <si>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</si>
  <si>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</si>
  <si>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</si>
  <si>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</si>
  <si>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</si>
  <si>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</si>
  <si>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</si>
  <si>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</si>
  <si>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</si>
  <si>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</si>
  <si>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</si>
  <si>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</si>
  <si>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</si>
  <si>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</si>
  <si>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</si>
  <si>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</si>
  <si>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</si>
  <si>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</si>
  <si>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</si>
  <si>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</si>
  <si>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</si>
  <si>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</si>
  <si>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</si>
  <si>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</si>
  <si>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</si>
  <si>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</si>
  <si>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</si>
  <si>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</si>
  <si>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</si>
  <si>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</si>
  <si>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</si>
  <si>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</si>
  <si>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</si>
  <si>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</si>
  <si>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</si>
  <si>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</si>
  <si>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</si>
  <si>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</si>
  <si>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</si>
  <si>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</si>
  <si>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</si>
  <si>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</si>
  <si>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</si>
  <si>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</si>
  <si>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</si>
  <si>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</si>
  <si>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</si>
  <si>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</si>
  <si>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</si>
  <si>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</si>
  <si>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</si>
  <si>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</si>
  <si>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</si>
  <si>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</si>
  <si>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</si>
  <si>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</si>
  <si>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</si>
  <si>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</si>
  <si>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</si>
  <si>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</si>
  <si>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</si>
  <si>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</si>
  <si>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</si>
  <si>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</si>
  <si>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</si>
  <si>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</si>
  <si>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</si>
  <si>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</si>
  <si>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</si>
  <si>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</si>
  <si>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</si>
  <si>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</si>
  <si>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</si>
  <si>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</si>
  <si>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</si>
  <si>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</si>
  <si>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</si>
  <si>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</si>
  <si>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</si>
  <si>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</si>
  <si>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</si>
  <si>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</si>
  <si>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</si>
  <si>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</si>
  <si>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</si>
  <si>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</si>
  <si>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</si>
  <si>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</si>
  <si>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</si>
  <si>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</si>
  <si>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</si>
  <si>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</si>
  <si>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</si>
  <si>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</si>
  <si>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</si>
  <si>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</si>
  <si>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</si>
  <si>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</si>
  <si>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</si>
  <si>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</si>
  <si>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</si>
  <si>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</si>
  <si>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</si>
  <si>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</si>
  <si>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</si>
  <si>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</si>
  <si>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</si>
  <si>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</si>
  <si>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</si>
  <si>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</si>
  <si>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</si>
  <si>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</si>
  <si>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</si>
  <si>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</si>
  <si>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</si>
  <si>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</si>
  <si>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</si>
  <si>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</si>
  <si>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</si>
  <si>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</si>
  <si>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</si>
  <si>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</si>
  <si>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</si>
  <si>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</si>
  <si>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</si>
  <si>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</si>
  <si>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</si>
  <si>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</si>
  <si>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</si>
  <si>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</si>
  <si>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</si>
  <si>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</si>
  <si>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</si>
  <si>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</si>
  <si>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</si>
  <si>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</si>
  <si>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</si>
  <si>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</si>
  <si>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</si>
  <si>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</si>
  <si>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</si>
  <si>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</si>
  <si>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</si>
  <si>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</si>
  <si>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</si>
  <si>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</si>
  <si>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</si>
  <si>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</si>
  <si>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</si>
  <si>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</si>
  <si>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</si>
  <si>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</si>
  <si>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</si>
  <si>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</si>
  <si>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</si>
  <si>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</si>
  <si>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</si>
  <si>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</si>
  <si>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</si>
  <si>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</si>
  <si>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</si>
  <si>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</si>
  <si>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</si>
  <si>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</si>
  <si>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</si>
  <si>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</si>
  <si>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</si>
  <si>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</si>
  <si>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</si>
  <si>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</si>
  <si>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</si>
  <si>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</si>
  <si>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</si>
  <si>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</si>
  <si>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</si>
  <si>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</si>
  <si>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</si>
  <si>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</si>
  <si>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</si>
  <si>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</si>
  <si>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</si>
  <si>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</si>
  <si>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</si>
  <si>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</si>
  <si>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</si>
  <si>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</si>
  <si>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</si>
  <si>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</si>
  <si>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</si>
  <si>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</si>
  <si>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</si>
  <si>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</si>
  <si>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</si>
  <si>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</si>
  <si>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</si>
  <si>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</si>
  <si>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</si>
  <si>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</si>
  <si>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</si>
  <si>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</si>
  <si>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</si>
  <si>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</si>
  <si>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</si>
  <si>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</si>
  <si>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</si>
  <si>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</si>
  <si>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</si>
  <si>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</si>
  <si>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</si>
  <si>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</si>
  <si>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</si>
  <si>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</si>
  <si>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</si>
  <si>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</si>
  <si>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</si>
  <si>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</si>
  <si>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</si>
  <si>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</si>
  <si>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</si>
  <si>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</si>
  <si>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</si>
  <si>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</si>
  <si>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</si>
  <si>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</si>
  <si>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</si>
  <si>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</si>
  <si>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</si>
  <si>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</si>
  <si>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</si>
  <si>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</si>
  <si>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</si>
  <si>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</si>
  <si>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</si>
  <si>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</si>
  <si>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</si>
  <si>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</si>
  <si>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</si>
  <si>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</si>
  <si>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</si>
  <si>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</si>
  <si>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</si>
  <si>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</si>
  <si>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</si>
  <si>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</si>
  <si>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</si>
  <si>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</si>
  <si>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</si>
  <si>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</si>
  <si>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</si>
  <si>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</si>
  <si>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</si>
  <si>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</si>
  <si>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</si>
  <si>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</si>
  <si>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</si>
  <si>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</si>
  <si>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</si>
  <si>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</si>
  <si>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</si>
  <si>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</si>
  <si>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</si>
  <si>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</si>
  <si>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</si>
  <si>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</si>
  <si>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</si>
  <si>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</si>
  <si>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</si>
  <si>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</si>
  <si>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</si>
  <si>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</si>
  <si>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</si>
  <si>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</si>
  <si>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</si>
  <si>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</si>
  <si>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</si>
  <si>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</si>
  <si>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</si>
  <si>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</si>
  <si>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</si>
  <si>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</si>
  <si>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</si>
  <si>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</si>
  <si>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</si>
  <si>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</si>
  <si>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</si>
  <si>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</si>
  <si>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</si>
  <si>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</si>
  <si>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</si>
  <si>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</si>
  <si>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</si>
  <si>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</si>
  <si>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</si>
  <si>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</si>
  <si>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</si>
  <si>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</si>
  <si>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</si>
  <si>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</si>
  <si>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</si>
  <si>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</si>
  <si>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</si>
  <si>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</si>
  <si>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</si>
  <si>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</si>
  <si>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</si>
  <si>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</si>
  <si>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</si>
  <si>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</si>
  <si>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</si>
  <si>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</si>
  <si>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</si>
  <si>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</si>
  <si>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</si>
  <si>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</si>
  <si>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</si>
  <si>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</si>
  <si>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</si>
  <si>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</si>
  <si>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</si>
  <si>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</si>
  <si>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</si>
  <si>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</si>
  <si>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</si>
  <si>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</si>
  <si>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</si>
  <si>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</si>
  <si>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</si>
  <si>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</si>
  <si>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</si>
  <si>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</si>
  <si>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</si>
  <si>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</si>
  <si>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</si>
  <si>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</si>
  <si>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</si>
  <si>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</si>
  <si>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</si>
  <si>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</si>
  <si>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</si>
  <si>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</si>
  <si>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</si>
  <si>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</si>
  <si>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</si>
  <si>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</si>
  <si>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</si>
  <si>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</si>
  <si>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</si>
  <si>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</si>
  <si>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</si>
  <si>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</si>
  <si>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</si>
  <si>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</si>
  <si>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</si>
  <si>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</si>
  <si>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</si>
  <si>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</si>
  <si>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</si>
  <si>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</si>
  <si>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</si>
  <si>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</si>
  <si>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</si>
  <si>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</si>
  <si>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</si>
  <si>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</si>
  <si>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</si>
  <si>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</si>
  <si>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</si>
  <si>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</si>
  <si>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</si>
  <si>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</si>
  <si>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</si>
  <si>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</si>
  <si>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</si>
  <si>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</si>
  <si>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</si>
  <si>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</si>
  <si>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</si>
  <si>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</si>
  <si>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</si>
  <si>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</si>
  <si>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</si>
  <si>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</si>
  <si>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</si>
  <si>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</si>
  <si>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</si>
  <si>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</si>
  <si>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</si>
  <si>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</si>
  <si>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</si>
  <si>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</si>
  <si>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</si>
  <si>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</si>
  <si>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</si>
  <si>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</si>
  <si>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</si>
  <si>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</si>
  <si>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</si>
  <si>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</si>
  <si>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</si>
  <si>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</si>
  <si>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</si>
  <si>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</si>
  <si>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</si>
  <si>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</si>
  <si>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</si>
  <si>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</si>
  <si>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</si>
  <si>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</si>
  <si>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</si>
  <si>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</si>
  <si>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</si>
  <si>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</si>
  <si>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</si>
  <si>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</si>
  <si>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</si>
  <si>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</si>
  <si>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</si>
  <si>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</si>
  <si>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</si>
  <si>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</si>
  <si>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</si>
  <si>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</si>
  <si>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</si>
  <si>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</si>
  <si>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</si>
  <si>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</si>
  <si>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</si>
  <si>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</si>
  <si>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</si>
  <si>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</si>
  <si>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</si>
  <si>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</si>
  <si>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</si>
  <si>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</si>
  <si>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</si>
  <si>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</si>
  <si>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</si>
  <si>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</si>
  <si>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</si>
  <si>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</si>
  <si>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</si>
  <si>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</si>
  <si>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</si>
  <si>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</si>
  <si>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</si>
  <si>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</si>
  <si>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</si>
  <si>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</si>
  <si>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</si>
  <si>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</si>
  <si>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</si>
  <si>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</si>
  <si>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</si>
  <si>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</si>
  <si>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</si>
  <si>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</si>
  <si>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</si>
  <si>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</si>
  <si>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</si>
  <si>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</si>
  <si>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</si>
  <si>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</si>
  <si>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</si>
  <si>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</si>
  <si>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</si>
  <si>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</si>
  <si>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</si>
  <si>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</si>
  <si>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</si>
  <si>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</si>
  <si>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</si>
  <si>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</si>
  <si>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</si>
  <si>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</si>
  <si>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</si>
  <si>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</si>
  <si>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</si>
  <si>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</si>
  <si>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</si>
  <si>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</si>
  <si>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</si>
  <si>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</si>
  <si>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</si>
  <si>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</si>
  <si>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</si>
  <si>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</si>
  <si>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</si>
  <si>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</si>
  <si>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</si>
  <si>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</si>
  <si>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</si>
  <si>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</si>
  <si>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</si>
  <si>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</si>
  <si>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</si>
  <si>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</si>
  <si>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</si>
  <si>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</si>
  <si>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</si>
  <si>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</si>
  <si>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</si>
  <si>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</si>
  <si>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</si>
  <si>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</si>
  <si>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</si>
  <si>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</si>
  <si>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</si>
  <si>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</si>
  <si>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</si>
  <si>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</si>
  <si>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</si>
  <si>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</si>
  <si>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</si>
  <si>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</si>
  <si>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</si>
  <si>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</si>
  <si>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</si>
  <si>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</si>
  <si>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</si>
  <si>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</si>
  <si>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</si>
  <si>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</si>
  <si>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</si>
  <si>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</si>
  <si>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</si>
  <si>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</si>
  <si>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</si>
  <si>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</si>
  <si>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</si>
  <si>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</si>
  <si>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</si>
  <si>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</si>
  <si>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</si>
  <si>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</si>
  <si>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</si>
  <si>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</si>
  <si>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</si>
  <si>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</si>
  <si>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</si>
  <si>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</si>
  <si>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</si>
  <si>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</si>
  <si>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</si>
  <si>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</si>
  <si>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</si>
  <si>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</si>
  <si>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</si>
  <si>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</si>
  <si>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</si>
  <si>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</si>
  <si>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</si>
  <si>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</si>
  <si>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</si>
  <si>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</si>
  <si>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</si>
  <si>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</si>
  <si>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</si>
  <si>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</si>
  <si>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</si>
  <si>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</si>
  <si>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</si>
  <si>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</si>
  <si>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</si>
  <si>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</si>
  <si>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</si>
  <si>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</si>
  <si>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</si>
  <si>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</si>
  <si>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</si>
  <si>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</si>
  <si>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</si>
  <si>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</si>
  <si>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</si>
  <si>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</si>
  <si>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</si>
  <si>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</si>
  <si>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</si>
  <si>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</si>
  <si>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</si>
  <si>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</si>
  <si>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</si>
  <si>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</si>
  <si>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</si>
  <si>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</si>
  <si>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</si>
  <si>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</si>
  <si>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</si>
  <si>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</si>
  <si>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</si>
  <si>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</si>
  <si>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</si>
  <si>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</si>
  <si>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</si>
  <si>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</si>
  <si>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</si>
  <si>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</si>
  <si>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</si>
  <si>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</si>
  <si>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</si>
  <si>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</si>
  <si>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</si>
  <si>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</si>
  <si>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</si>
  <si>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</si>
  <si>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</si>
  <si>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</si>
  <si>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</si>
  <si>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</si>
  <si>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</si>
  <si>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</si>
  <si>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</si>
  <si>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</si>
  <si>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</si>
  <si>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</si>
  <si>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</si>
  <si>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</si>
  <si>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</si>
  <si>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</si>
  <si>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</si>
  <si>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</si>
  <si>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</si>
  <si>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</si>
  <si>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</si>
  <si>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</si>
  <si>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</si>
  <si>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</si>
  <si>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</si>
  <si>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</si>
  <si>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</si>
  <si>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</si>
  <si>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</si>
  <si>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</si>
  <si>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</si>
  <si>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</si>
  <si>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</si>
  <si>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</si>
  <si>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</si>
  <si>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</si>
  <si>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</si>
  <si>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</si>
  <si>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</si>
  <si>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</si>
  <si>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</si>
  <si>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</si>
  <si>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</si>
  <si>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</si>
  <si>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</si>
  <si>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</si>
  <si>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</si>
  <si>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</si>
  <si>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</si>
  <si>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</si>
  <si>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</si>
  <si>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</si>
  <si>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</si>
  <si>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</si>
  <si>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</si>
  <si>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</si>
  <si>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</si>
  <si>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</si>
  <si>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</si>
  <si>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</si>
  <si>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</si>
  <si>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</si>
  <si>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</si>
  <si>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</si>
  <si>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</si>
  <si>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</si>
  <si>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</si>
  <si>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</si>
  <si>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</si>
  <si>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</si>
  <si>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</si>
  <si>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</si>
  <si>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</si>
  <si>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</si>
  <si>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</si>
  <si>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</si>
  <si>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</si>
  <si>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</si>
  <si>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</si>
  <si>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</si>
  <si>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</si>
  <si>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</si>
  <si>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</si>
  <si>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</si>
  <si>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</si>
  <si>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</si>
  <si>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</si>
  <si>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</si>
  <si>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</si>
  <si>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</si>
  <si>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</si>
  <si>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</si>
  <si>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</si>
  <si>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</si>
  <si>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</si>
  <si>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</si>
  <si>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</si>
  <si>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</si>
  <si>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</si>
  <si>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</si>
  <si>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</si>
  <si>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</si>
  <si>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</si>
  <si>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</si>
  <si>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</si>
  <si>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</si>
  <si>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</si>
  <si>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</si>
  <si>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</si>
  <si>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</si>
  <si>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</si>
  <si>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</si>
  <si>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</si>
  <si>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</si>
  <si>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</si>
  <si>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</si>
  <si>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</si>
  <si>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</si>
  <si>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</si>
  <si>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</si>
  <si>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</si>
  <si>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</si>
  <si>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</si>
  <si>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</si>
  <si>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</si>
  <si>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</si>
  <si>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</si>
  <si>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</si>
  <si>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</si>
  <si>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</si>
  <si>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</si>
  <si>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</si>
  <si>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</si>
  <si>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</si>
  <si>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</si>
  <si>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</si>
  <si>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</si>
  <si>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</si>
  <si>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</si>
  <si>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</si>
  <si>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</si>
  <si>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</si>
  <si>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</si>
  <si>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</si>
  <si>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</si>
  <si>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</si>
  <si>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</si>
  <si>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</si>
  <si>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</si>
  <si>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</si>
  <si>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</si>
  <si>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</si>
  <si>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</si>
  <si>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</si>
  <si>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</si>
  <si>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</si>
  <si>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</si>
  <si>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</si>
  <si>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</si>
  <si>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</si>
  <si>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</si>
  <si>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</si>
  <si>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</si>
  <si>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</si>
  <si>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</si>
  <si>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</si>
  <si>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</si>
  <si>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</si>
  <si>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</si>
  <si>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</si>
  <si>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</si>
  <si>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</si>
  <si>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</si>
  <si>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</si>
  <si>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</si>
  <si>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</si>
  <si>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</si>
  <si>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</si>
  <si>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</si>
  <si>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</si>
  <si>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</si>
  <si>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</si>
  <si>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</si>
  <si>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</si>
  <si>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</si>
  <si>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</si>
  <si>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</si>
  <si>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</si>
  <si>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</si>
  <si>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</si>
  <si>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</si>
  <si>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</si>
  <si>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</si>
  <si>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</si>
  <si>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</si>
  <si>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</si>
  <si>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</si>
  <si>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</si>
  <si>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</si>
  <si>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</si>
  <si>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</si>
  <si>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</si>
  <si>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</si>
  <si>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</si>
  <si>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</si>
  <si>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</si>
  <si>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</si>
  <si>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</si>
  <si>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</si>
  <si>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</si>
  <si>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</si>
  <si>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</si>
  <si>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</si>
  <si>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</si>
  <si>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</si>
  <si>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</si>
  <si>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</si>
  <si>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</si>
  <si>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</si>
  <si>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</si>
  <si>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</si>
  <si>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</si>
  <si>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</si>
  <si>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</si>
  <si>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</si>
  <si>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</si>
  <si>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</si>
  <si>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</si>
  <si>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</si>
  <si>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</si>
  <si>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</si>
  <si>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</si>
  <si>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</si>
  <si>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</si>
  <si>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</si>
  <si>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</si>
  <si>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</si>
  <si>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</si>
  <si>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</si>
  <si>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</si>
  <si>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</si>
  <si>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</si>
  <si>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</si>
  <si>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</si>
  <si>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</si>
  <si>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</si>
  <si>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</si>
  <si>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</si>
  <si>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</si>
  <si>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</si>
  <si>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</si>
  <si>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</si>
  <si>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</si>
  <si>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</si>
  <si>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</si>
  <si>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</si>
  <si>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</si>
  <si>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</si>
  <si>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</si>
  <si>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</si>
  <si>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</si>
  <si>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</si>
  <si>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</si>
  <si>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</si>
  <si>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</si>
  <si>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</si>
  <si>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</si>
  <si>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</si>
  <si>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</si>
  <si>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</si>
  <si>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</si>
  <si>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</si>
  <si>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</si>
  <si>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</si>
  <si>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</si>
  <si>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</si>
  <si>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</si>
  <si>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</si>
  <si>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</si>
  <si>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</si>
  <si>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</si>
  <si>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</si>
  <si>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</si>
  <si>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</si>
  <si>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</si>
  <si>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</si>
  <si>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</si>
  <si>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</si>
  <si>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</si>
  <si>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</si>
  <si>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</si>
  <si>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</si>
  <si>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</si>
  <si>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</si>
  <si>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</si>
  <si>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</si>
  <si>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</si>
  <si>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</si>
  <si>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</si>
  <si>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</si>
  <si>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</si>
  <si>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</si>
  <si>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</si>
  <si>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</si>
  <si>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</si>
  <si>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</si>
  <si>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</si>
  <si>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</si>
  <si>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</si>
  <si>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</si>
  <si>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</si>
  <si>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</si>
  <si>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</si>
  <si>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</si>
  <si>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</si>
  <si>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</si>
  <si>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</si>
  <si>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</si>
  <si>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</si>
  <si>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</si>
  <si>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</si>
  <si>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</si>
  <si>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</si>
  <si>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</si>
  <si>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</si>
  <si>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</si>
  <si>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</si>
  <si>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</si>
  <si>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</si>
  <si>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</si>
  <si>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</si>
  <si>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</si>
  <si>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</si>
  <si>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</si>
  <si>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</si>
  <si>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</si>
  <si>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</si>
  <si>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</si>
  <si>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</si>
  <si>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</si>
  <si>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</si>
  <si>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</si>
  <si>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</si>
  <si>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</si>
  <si>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</si>
  <si>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</si>
  <si>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</si>
  <si>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</si>
  <si>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</si>
  <si>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</si>
  <si>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</si>
  <si>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</si>
  <si>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</si>
  <si>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</si>
  <si>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</si>
  <si>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</si>
  <si>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</si>
  <si>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</si>
  <si>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</si>
  <si>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</si>
  <si>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</si>
  <si>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</si>
  <si>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</si>
  <si>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</si>
  <si>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</si>
  <si>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</si>
  <si>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</si>
  <si>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</si>
  <si>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</si>
  <si>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</si>
  <si>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</si>
  <si>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</si>
  <si>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</si>
  <si>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</si>
  <si>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</si>
  <si>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</si>
  <si>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</si>
  <si>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</si>
  <si>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</si>
  <si>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</si>
  <si>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</si>
  <si>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</si>
  <si>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</si>
  <si>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</si>
  <si>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</si>
  <si>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</si>
  <si>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</si>
  <si>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</si>
  <si>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</si>
  <si>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</si>
  <si>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</si>
  <si>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</si>
  <si>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</si>
  <si>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</si>
  <si>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</si>
  <si>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</si>
  <si>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</si>
  <si>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</si>
  <si>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</si>
  <si>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</si>
  <si>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</si>
  <si>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</si>
  <si>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</si>
  <si>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</si>
  <si>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</si>
  <si>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</si>
  <si>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</si>
  <si>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</si>
  <si>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</si>
  <si>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</si>
  <si>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</si>
  <si>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</si>
  <si>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</si>
  <si>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</si>
  <si>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</si>
  <si>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</si>
  <si>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</si>
  <si>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</si>
  <si>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</si>
  <si>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</si>
  <si>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</si>
  <si>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</si>
  <si>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</si>
  <si>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</si>
  <si>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</si>
  <si>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</si>
  <si>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</si>
  <si>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</si>
  <si>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</si>
  <si>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</si>
  <si>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</si>
  <si>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</si>
  <si>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</si>
  <si>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</si>
  <si>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</si>
  <si>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</si>
  <si>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</si>
  <si>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</si>
  <si>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</si>
  <si>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</si>
  <si>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</si>
  <si>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</si>
  <si>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</si>
  <si>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</si>
  <si>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</si>
  <si>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</si>
  <si>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</si>
  <si>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</si>
  <si>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</si>
  <si>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</si>
  <si>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</si>
  <si>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</si>
  <si>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</si>
  <si>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</si>
  <si>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</si>
  <si>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</si>
  <si>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</si>
  <si>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</si>
  <si>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</si>
  <si>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</si>
  <si>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</si>
  <si>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</si>
  <si>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</si>
  <si>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</si>
  <si>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</si>
  <si>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</si>
  <si>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</si>
  <si>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</si>
  <si>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</si>
  <si>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</si>
  <si>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</si>
  <si>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</si>
  <si>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</si>
  <si>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</si>
  <si>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</si>
  <si>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</si>
  <si>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</si>
  <si>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</si>
  <si>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</si>
  <si>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</si>
  <si>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</si>
  <si>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</si>
  <si>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</si>
  <si>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</si>
  <si>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</si>
  <si>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</si>
  <si>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</si>
  <si>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</si>
  <si>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</si>
  <si>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</si>
  <si>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</si>
  <si>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</si>
  <si>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</si>
  <si>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</si>
  <si>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</si>
  <si>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</si>
  <si>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</si>
  <si>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</si>
  <si>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</si>
  <si>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</si>
  <si>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</si>
  <si>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</si>
  <si>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</si>
  <si>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</si>
  <si>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</si>
  <si>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</si>
  <si>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</si>
  <si>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</si>
  <si>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</si>
  <si>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</si>
  <si>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</si>
  <si>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</si>
  <si>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</si>
  <si>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</si>
  <si>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</si>
  <si>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</si>
  <si>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</si>
  <si>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</si>
  <si>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</si>
  <si>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</si>
  <si>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</si>
  <si>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</si>
  <si>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</si>
  <si>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</si>
  <si>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</si>
  <si>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</si>
  <si>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</si>
  <si>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</si>
  <si>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</si>
  <si>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</si>
  <si>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</si>
  <si>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</si>
  <si>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</si>
  <si>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</si>
  <si>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</si>
  <si>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</si>
  <si>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</si>
  <si>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</si>
  <si>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</si>
  <si>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</si>
  <si>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</si>
  <si>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</si>
  <si>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</si>
  <si>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</si>
  <si>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</si>
  <si>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</si>
  <si>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</si>
  <si>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</si>
  <si>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</si>
  <si>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</si>
  <si>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</si>
  <si>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</si>
  <si>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</si>
  <si>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</si>
  <si>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</si>
  <si>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</si>
  <si>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</si>
  <si>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</si>
  <si>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</si>
  <si>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</si>
  <si>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</si>
  <si>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</si>
  <si>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</si>
  <si>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</si>
  <si>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</si>
  <si>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</si>
  <si>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</si>
  <si>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</si>
  <si>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</si>
  <si>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</si>
  <si>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</si>
  <si>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</si>
  <si>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</si>
  <si>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</si>
  <si>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</si>
  <si>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</si>
  <si>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</si>
  <si>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</si>
  <si>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</si>
  <si>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</si>
  <si>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</si>
  <si>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</si>
  <si>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</si>
  <si>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</si>
  <si>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</si>
  <si>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</si>
  <si>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</si>
  <si>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</si>
  <si>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</si>
  <si>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</si>
  <si>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</si>
  <si>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</si>
  <si>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</si>
  <si>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</si>
  <si>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</si>
  <si>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</si>
  <si>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</si>
  <si>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</si>
  <si>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</si>
  <si>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</si>
  <si>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</si>
  <si>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</si>
  <si>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</si>
  <si>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</si>
  <si>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</si>
  <si>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</si>
  <si>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</si>
  <si>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</si>
  <si>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</si>
  <si>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</si>
  <si>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</si>
  <si>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</si>
  <si>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</si>
  <si>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</si>
  <si>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</si>
  <si>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</si>
  <si>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</si>
  <si>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</si>
  <si>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</si>
  <si>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</si>
  <si>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</si>
  <si>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</si>
  <si>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</si>
  <si>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</si>
  <si>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</si>
  <si>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</si>
  <si>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</si>
  <si>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</si>
  <si>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</si>
  <si>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</si>
  <si>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</si>
  <si>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</si>
  <si>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</si>
  <si>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</si>
  <si>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</si>
  <si>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</si>
  <si>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</si>
  <si>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</si>
  <si>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</si>
  <si>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</si>
  <si>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</si>
  <si>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</si>
  <si>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</si>
  <si>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</si>
  <si>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</si>
  <si>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</si>
  <si>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</si>
  <si>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</si>
  <si>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</si>
  <si>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</si>
  <si>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</si>
  <si>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</si>
  <si>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</si>
  <si>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</si>
  <si>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</si>
  <si>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</si>
  <si>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</si>
  <si>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</si>
  <si>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</si>
  <si>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</si>
  <si>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</si>
  <si>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</si>
  <si>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</si>
  <si>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</si>
  <si>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</si>
  <si>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</si>
  <si>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</si>
  <si>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</si>
  <si>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</si>
  <si>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</si>
  <si>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</si>
  <si>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</si>
  <si>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</si>
  <si>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</si>
  <si>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</si>
  <si>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</si>
  <si>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</si>
  <si>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</si>
  <si>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</si>
  <si>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</si>
  <si>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</si>
  <si>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</si>
  <si>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</si>
  <si>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</si>
  <si>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</si>
  <si>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</si>
  <si>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</si>
  <si>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</si>
  <si>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</si>
  <si>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</si>
  <si>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</si>
  <si>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</si>
  <si>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</si>
  <si>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</si>
  <si>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</si>
  <si>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</si>
  <si>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</si>
  <si>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</si>
  <si>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</si>
  <si>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</si>
  <si>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</si>
  <si>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</si>
  <si>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</si>
  <si>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</si>
  <si>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</si>
  <si>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</si>
  <si>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</si>
  <si>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</si>
  <si>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</si>
  <si>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</si>
  <si>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</si>
  <si>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</si>
  <si>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</si>
  <si>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</si>
  <si>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</si>
  <si>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</si>
  <si>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</si>
  <si>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</si>
  <si>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</si>
  <si>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</si>
  <si>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</si>
  <si>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</si>
  <si>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</si>
  <si>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</si>
  <si>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</si>
  <si>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</si>
  <si>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</si>
  <si>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</si>
  <si>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</si>
  <si>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</si>
  <si>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</si>
  <si>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</si>
  <si>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</si>
  <si>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</si>
  <si>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</si>
  <si>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</si>
  <si>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</si>
  <si>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</si>
  <si>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</si>
  <si>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</si>
  <si>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</si>
  <si>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</si>
  <si>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</si>
  <si>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</si>
  <si>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</si>
  <si>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</si>
  <si>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</si>
  <si>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</si>
  <si>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</si>
  <si>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</si>
  <si>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</si>
  <si>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</si>
  <si>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</si>
  <si>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</si>
  <si>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</si>
  <si>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</si>
  <si>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</si>
  <si>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</si>
  <si>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</si>
  <si>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</si>
  <si>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</si>
  <si>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</si>
  <si>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</si>
  <si>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</si>
  <si>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</si>
  <si>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</si>
  <si>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</si>
  <si>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</si>
  <si>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</si>
  <si>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</si>
  <si>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</si>
  <si>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</si>
  <si>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</si>
  <si>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</si>
  <si>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</si>
  <si>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</si>
  <si>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</si>
  <si>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</si>
  <si>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</si>
  <si>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</si>
  <si>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</si>
  <si>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</si>
  <si>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</si>
  <si>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</si>
  <si>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</si>
  <si>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</si>
  <si>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</si>
  <si>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</si>
  <si>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</si>
  <si>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</si>
  <si>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</si>
  <si>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</si>
  <si>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</si>
  <si>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</si>
  <si>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</si>
  <si>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</si>
  <si>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</si>
  <si>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</si>
  <si>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</si>
  <si>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</si>
  <si>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</si>
  <si>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</si>
  <si>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</si>
  <si>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</si>
  <si>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</si>
  <si>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</si>
  <si>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</si>
  <si>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</si>
  <si>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</si>
  <si>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</si>
  <si>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</si>
  <si>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</si>
  <si>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</si>
  <si>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</si>
  <si>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</si>
  <si>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</si>
  <si>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</si>
  <si>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</si>
  <si>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</si>
  <si>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</si>
  <si>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</si>
  <si>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</si>
  <si>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</si>
  <si>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</si>
  <si>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</si>
  <si>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</si>
  <si>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</si>
  <si>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</si>
  <si>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</si>
  <si>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</si>
  <si>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</si>
  <si>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</si>
  <si>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</si>
  <si>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</si>
  <si>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</si>
  <si>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</si>
  <si>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</si>
  <si>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</si>
  <si>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</si>
  <si>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</si>
  <si>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</si>
  <si>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</si>
  <si>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</si>
  <si>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</si>
  <si>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</si>
  <si>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</si>
  <si>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</si>
  <si>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</si>
  <si>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</si>
  <si>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</si>
  <si>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</si>
  <si>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</si>
  <si>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</si>
  <si>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</si>
  <si>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</si>
  <si>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</si>
  <si>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</si>
  <si>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</si>
  <si>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</si>
  <si>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</si>
  <si>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</si>
  <si>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</si>
  <si>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</si>
  <si>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</si>
  <si>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</si>
  <si>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</si>
  <si>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</si>
  <si>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</si>
  <si>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</si>
  <si>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</si>
  <si>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</si>
  <si>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</si>
  <si>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</si>
  <si>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</si>
  <si>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</si>
  <si>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</si>
  <si>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</si>
  <si>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</si>
  <si>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</si>
  <si>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</si>
  <si>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</si>
  <si>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</si>
  <si>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</si>
  <si>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</si>
  <si>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</si>
  <si>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</si>
  <si>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</si>
  <si>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</si>
  <si>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</si>
  <si>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</si>
  <si>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</si>
  <si>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</si>
  <si>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</si>
  <si>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</si>
  <si>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</si>
  <si>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</si>
  <si>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</si>
  <si>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</si>
  <si>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</si>
  <si>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</si>
  <si>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</si>
  <si>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</si>
  <si>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</si>
  <si>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</si>
  <si>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</si>
  <si>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</si>
  <si>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</si>
  <si>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</si>
  <si>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</si>
  <si>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</si>
  <si>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</si>
  <si>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</si>
  <si>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</si>
  <si>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</si>
  <si>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</si>
  <si>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</si>
  <si>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</si>
  <si>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</si>
  <si>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</si>
  <si>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</si>
  <si>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</si>
  <si>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</si>
  <si>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</si>
  <si>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</si>
  <si>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</si>
  <si>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</si>
  <si>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</si>
  <si>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</si>
  <si>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</si>
  <si>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</si>
  <si>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</si>
  <si>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</si>
  <si>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</si>
  <si>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</si>
  <si>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</si>
  <si>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</si>
  <si>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</si>
  <si>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</si>
  <si>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</si>
  <si>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</si>
  <si>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</si>
  <si>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</si>
  <si>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</si>
  <si>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</si>
  <si>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</si>
  <si>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</si>
  <si>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</si>
  <si>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</si>
  <si>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</si>
  <si>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</si>
  <si>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</si>
  <si>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</si>
  <si>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</si>
  <si>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</si>
  <si>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</si>
  <si>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</si>
  <si>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</si>
  <si>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</si>
  <si>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</si>
  <si>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</si>
  <si>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</si>
  <si>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</si>
  <si>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</si>
  <si>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</si>
  <si>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</si>
  <si>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</si>
  <si>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</si>
  <si>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</si>
  <si>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</si>
  <si>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</si>
  <si>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</si>
  <si>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</si>
  <si>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</si>
  <si>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</si>
  <si>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</si>
  <si>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</si>
  <si>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</si>
  <si>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</si>
  <si>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</si>
  <si>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</si>
  <si>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</si>
  <si>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</si>
  <si>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</si>
  <si>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</si>
  <si>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</si>
  <si>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</si>
  <si>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</si>
  <si>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</si>
  <si>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</si>
  <si>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</si>
  <si>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</si>
  <si>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</si>
  <si>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</si>
  <si>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</si>
  <si>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</si>
  <si>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</si>
  <si>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</si>
  <si>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</si>
  <si>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</si>
  <si>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</si>
  <si>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</si>
  <si>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</si>
  <si>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</si>
  <si>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</si>
  <si>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</si>
  <si>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</si>
  <si>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</si>
  <si>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</si>
  <si>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</si>
  <si>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</si>
  <si>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</si>
  <si>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</si>
  <si>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</si>
  <si>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</si>
  <si>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</si>
  <si>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</si>
  <si>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</si>
  <si>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</si>
  <si>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</si>
  <si>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</si>
  <si>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</si>
  <si>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</si>
  <si>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</si>
  <si>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</si>
  <si>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</si>
  <si>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</si>
  <si>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</si>
  <si>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</si>
  <si>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</si>
  <si>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</si>
  <si>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</si>
  <si>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</si>
  <si>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</si>
  <si>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</si>
  <si>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</si>
  <si>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</si>
  <si>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</si>
  <si>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</si>
  <si>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</si>
  <si>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</si>
  <si>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</si>
  <si>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</si>
  <si>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</si>
  <si>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</si>
  <si>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</si>
  <si>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</si>
  <si>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</si>
  <si>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</si>
  <si>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</si>
  <si>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</si>
  <si>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</si>
  <si>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</si>
  <si>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</si>
  <si>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</si>
  <si>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</si>
  <si>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</si>
  <si>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</si>
  <si>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</si>
  <si>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</si>
  <si>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</si>
  <si>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</si>
  <si>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</si>
  <si>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</si>
  <si>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</si>
  <si>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</si>
  <si>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</si>
  <si>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</si>
  <si>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</si>
  <si>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</si>
  <si>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</si>
  <si>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</si>
  <si>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</si>
  <si>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</si>
  <si>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</si>
  <si>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</si>
  <si>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</si>
  <si>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</si>
  <si>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</si>
  <si>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</si>
  <si>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</si>
  <si>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</si>
  <si>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</si>
  <si>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</si>
  <si>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</si>
  <si>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</si>
  <si>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</si>
  <si>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</si>
  <si>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</si>
  <si>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</si>
  <si>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</si>
  <si>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</si>
  <si>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</si>
  <si>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</si>
  <si>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</si>
  <si>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</si>
  <si>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</si>
  <si>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</si>
  <si>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</si>
  <si>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</si>
  <si>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</si>
  <si>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</si>
  <si>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</si>
  <si>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</si>
  <si>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</si>
  <si>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</si>
  <si>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</si>
  <si>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</si>
  <si>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</si>
  <si>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</si>
  <si>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</si>
  <si>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</si>
  <si>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</si>
  <si>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</si>
  <si>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</si>
  <si>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</si>
  <si>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</si>
  <si>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</si>
  <si>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</si>
  <si>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</si>
  <si>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</si>
  <si>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</si>
  <si>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</si>
  <si>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</si>
  <si>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</si>
  <si>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</si>
  <si>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</si>
  <si>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</si>
  <si>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</si>
  <si>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</si>
  <si>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</si>
  <si>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</si>
  <si>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</si>
  <si>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</si>
  <si>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</si>
  <si>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</si>
  <si>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</si>
  <si>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</si>
  <si>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</si>
  <si>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</si>
  <si>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</si>
  <si>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</si>
  <si>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</si>
  <si>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</si>
  <si>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</si>
  <si>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</si>
  <si>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</si>
  <si>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</si>
  <si>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</si>
  <si>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</si>
  <si>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</si>
  <si>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</si>
  <si>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</si>
  <si>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</si>
  <si>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</si>
  <si>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</si>
  <si>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</si>
  <si>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</si>
  <si>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</si>
  <si>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</si>
  <si>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</si>
  <si>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</si>
  <si>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</si>
  <si>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</si>
  <si>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</si>
  <si>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</si>
  <si>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</si>
  <si>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</si>
  <si>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</si>
  <si>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</si>
  <si>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</si>
  <si>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</si>
  <si>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</si>
  <si>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</si>
  <si>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</si>
  <si>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</si>
  <si>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</si>
  <si>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</si>
  <si>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</si>
  <si>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</si>
  <si>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</si>
  <si>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</si>
  <si>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</si>
  <si>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</si>
  <si>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</si>
  <si>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</si>
  <si>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</si>
  <si>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</si>
  <si>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</si>
  <si>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</si>
  <si>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</si>
  <si>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</si>
  <si>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</si>
  <si>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</si>
  <si>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</si>
  <si>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</si>
  <si>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</si>
  <si>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</si>
  <si>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</si>
  <si>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</si>
  <si>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</si>
  <si>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</si>
  <si>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</si>
  <si>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</si>
  <si>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</si>
  <si>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</si>
  <si>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</si>
  <si>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</si>
  <si>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</si>
  <si>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</si>
  <si>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</si>
  <si>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</si>
  <si>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</si>
  <si>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</si>
  <si>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</si>
  <si>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</si>
  <si>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</si>
  <si>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</si>
  <si>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</si>
  <si>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</si>
  <si>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</si>
  <si>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</si>
  <si>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</si>
  <si>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</si>
  <si>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</si>
  <si>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</si>
  <si>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</si>
  <si>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</si>
  <si>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</si>
  <si>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</si>
  <si>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</si>
  <si>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</si>
  <si>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</si>
  <si>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</si>
  <si>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</si>
  <si>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</si>
  <si>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</si>
  <si>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</si>
  <si>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</si>
  <si>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</si>
  <si>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</si>
  <si>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</si>
  <si>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</si>
  <si>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</si>
  <si>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</si>
  <si>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</si>
  <si>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</si>
  <si>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</si>
  <si>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</si>
  <si>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</si>
  <si>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</si>
  <si>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</si>
  <si>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</si>
  <si>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</si>
  <si>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</si>
  <si>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</si>
  <si>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</si>
  <si>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</si>
  <si>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</si>
  <si>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</si>
  <si>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</si>
  <si>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</si>
  <si>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</si>
  <si>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</si>
  <si>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</si>
  <si>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</si>
  <si>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</si>
  <si>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</si>
  <si>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</si>
  <si>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</si>
  <si>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</si>
  <si>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</si>
  <si>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</si>
  <si>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</si>
  <si>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</si>
  <si>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</si>
  <si>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</si>
  <si>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</si>
  <si>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</si>
  <si>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</si>
  <si>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</si>
  <si>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</si>
  <si>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</si>
  <si>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</si>
  <si>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</si>
  <si>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</si>
  <si>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</si>
  <si>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</si>
  <si>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</si>
  <si>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</si>
  <si>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</si>
  <si>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</si>
  <si>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</si>
  <si>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</si>
  <si>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</si>
  <si>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</si>
  <si>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</si>
  <si>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</si>
  <si>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</si>
  <si>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</si>
  <si>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</si>
  <si>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</si>
  <si>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</si>
  <si>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</si>
  <si>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</si>
  <si>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</si>
  <si>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</si>
  <si>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</si>
  <si>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</si>
  <si>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</si>
  <si>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</si>
  <si>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</si>
  <si>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</si>
  <si>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</si>
  <si>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</si>
  <si>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</si>
  <si>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</si>
  <si>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</si>
  <si>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</si>
  <si>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</si>
  <si>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</si>
  <si>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</si>
  <si>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</si>
  <si>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</si>
  <si>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</si>
  <si>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</si>
  <si>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</si>
  <si>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</si>
  <si>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</si>
  <si>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</si>
  <si>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</si>
  <si>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</si>
  <si>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</si>
  <si>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</si>
  <si>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</si>
  <si>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</si>
  <si>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</si>
  <si>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</si>
  <si>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</si>
  <si>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</si>
  <si>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</si>
  <si>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</si>
  <si>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</si>
  <si>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</si>
  <si>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</si>
  <si>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</si>
  <si>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</si>
  <si>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</si>
  <si>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</si>
  <si>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</si>
  <si>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</si>
  <si>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</si>
  <si>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</si>
  <si>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</si>
  <si>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</si>
  <si>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</si>
  <si>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</si>
  <si>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</si>
  <si>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</si>
  <si>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</si>
  <si>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</si>
  <si>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</si>
  <si>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</si>
  <si>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</si>
  <si>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</si>
  <si>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</si>
  <si>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</si>
  <si>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</si>
  <si>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</si>
  <si>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</si>
  <si>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</si>
  <si>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</si>
  <si>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</si>
  <si>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</si>
  <si>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</si>
  <si>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</si>
  <si>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</si>
  <si>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</si>
  <si>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</si>
  <si>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</si>
  <si>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</si>
  <si>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</si>
  <si>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</si>
  <si>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</si>
  <si>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</si>
  <si>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</si>
  <si>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</si>
  <si>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</si>
  <si>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</si>
  <si>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</si>
  <si>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</si>
  <si>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</si>
  <si>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</si>
  <si>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</si>
  <si>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</si>
  <si>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</si>
  <si>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</si>
  <si>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</si>
  <si>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</si>
  <si>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</si>
  <si>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</si>
  <si>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</si>
  <si>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</si>
  <si>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</si>
  <si>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</si>
  <si>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</si>
  <si>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</si>
  <si>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</si>
  <si>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</si>
  <si>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</si>
  <si>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</si>
  <si>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</si>
  <si>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</si>
  <si>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</si>
  <si>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</si>
  <si>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</si>
  <si>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</si>
  <si>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</si>
  <si>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</si>
  <si>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</si>
  <si>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</si>
  <si>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</si>
  <si>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</si>
  <si>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</si>
  <si>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</si>
  <si>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</si>
  <si>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</si>
  <si>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</si>
  <si>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</si>
  <si>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</si>
  <si>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</si>
  <si>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</si>
  <si>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</si>
  <si>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</si>
  <si>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</si>
  <si>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</si>
  <si>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</si>
  <si>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</si>
  <si>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</si>
  <si>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</si>
  <si>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</si>
  <si>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</si>
  <si>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</si>
  <si>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</si>
  <si>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</si>
  <si>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</si>
  <si>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</si>
  <si>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</si>
  <si>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</si>
  <si>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</si>
  <si>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</si>
  <si>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</si>
  <si>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</si>
  <si>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</si>
  <si>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</si>
  <si>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</si>
  <si>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</si>
  <si>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</si>
  <si>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</si>
  <si>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</si>
  <si>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</si>
  <si>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</si>
  <si>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</si>
  <si>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</si>
  <si>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</si>
  <si>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</si>
  <si>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</si>
  <si>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</si>
  <si>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</si>
  <si>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</si>
  <si>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</si>
  <si>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</si>
  <si>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</si>
  <si>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</si>
  <si>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</si>
  <si>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</si>
  <si>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</si>
  <si>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</si>
  <si>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</si>
  <si>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</si>
  <si>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</si>
  <si>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</si>
  <si>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</si>
  <si>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</si>
  <si>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</si>
  <si>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</si>
  <si>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</si>
  <si>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</si>
  <si>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</si>
  <si>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</si>
  <si>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</si>
  <si>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</si>
  <si>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</si>
  <si>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</si>
  <si>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</si>
  <si>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</si>
  <si>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</si>
  <si>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</si>
  <si>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</si>
  <si>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</si>
  <si>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</si>
  <si>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</si>
  <si>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</si>
  <si>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</si>
  <si>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</si>
  <si>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</si>
  <si>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</si>
  <si>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</si>
  <si>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</si>
  <si>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</si>
  <si>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</si>
  <si>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</si>
  <si>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</si>
  <si>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</si>
  <si>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</si>
  <si>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</si>
  <si>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</si>
  <si>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</si>
  <si>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</si>
  <si>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</si>
  <si>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</si>
  <si>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</si>
  <si>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</si>
  <si>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</si>
  <si>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</si>
  <si>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</si>
  <si>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</si>
  <si>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</si>
  <si>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</si>
  <si>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</si>
  <si>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</si>
  <si>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</si>
  <si>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</si>
  <si>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</si>
  <si>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</si>
  <si>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</si>
  <si>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</si>
  <si>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</si>
  <si>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</si>
  <si>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</si>
  <si>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</si>
  <si>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</si>
  <si>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</si>
  <si>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</si>
  <si>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</si>
  <si>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</si>
  <si>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</si>
  <si>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</si>
  <si>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</si>
  <si>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</si>
  <si>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</si>
  <si>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</si>
  <si>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</si>
  <si>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</si>
  <si>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</si>
  <si>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</si>
  <si>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</si>
  <si>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</si>
  <si>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</si>
  <si>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</si>
  <si>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</si>
  <si>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</si>
  <si>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</si>
  <si>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</si>
  <si>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</si>
  <si>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</si>
  <si>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</si>
  <si>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</si>
  <si>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</si>
  <si>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</si>
  <si>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</si>
  <si>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</si>
  <si>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</si>
  <si>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</si>
  <si>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</si>
  <si>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</si>
  <si>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</si>
  <si>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</si>
  <si>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</si>
  <si>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</si>
  <si>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</si>
  <si>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</si>
  <si>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</si>
  <si>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</si>
  <si>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</si>
  <si>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</si>
  <si>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</si>
  <si>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</si>
  <si>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</si>
  <si>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</si>
  <si>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</si>
  <si>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</si>
  <si>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</si>
  <si>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</si>
  <si>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</si>
  <si>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</si>
  <si>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</si>
  <si>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</si>
  <si>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</si>
  <si>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</si>
  <si>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</si>
  <si>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</si>
  <si>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</si>
  <si>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</si>
  <si>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</si>
  <si>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</si>
  <si>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</si>
  <si>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</si>
  <si>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</si>
  <si>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</si>
  <si>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</si>
  <si>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</si>
  <si>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</si>
  <si>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</si>
  <si>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</si>
  <si>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</si>
  <si>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</si>
  <si>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</si>
  <si>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</si>
  <si>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</si>
  <si>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</si>
  <si>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</si>
  <si>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</si>
  <si>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</si>
  <si>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</si>
  <si>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</si>
  <si>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</si>
  <si>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</si>
  <si>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</si>
  <si>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</si>
  <si>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</si>
  <si>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</si>
  <si>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</si>
  <si>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</si>
  <si>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</si>
  <si>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</si>
  <si>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</si>
  <si>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</si>
  <si>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</si>
  <si>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</si>
  <si>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</si>
  <si>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</si>
  <si>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</si>
  <si>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</si>
  <si>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</si>
  <si>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</si>
  <si>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</si>
  <si>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</si>
  <si>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</si>
  <si>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</si>
  <si>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</si>
  <si>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</si>
  <si>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</si>
  <si>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</si>
  <si>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</si>
  <si>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</si>
  <si>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</si>
  <si>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</si>
  <si>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</si>
  <si>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</si>
  <si>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</si>
  <si>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</si>
  <si>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</si>
  <si>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</si>
  <si>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</si>
  <si>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</si>
  <si>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</si>
  <si>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</si>
  <si>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</si>
  <si>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</si>
  <si>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</si>
  <si>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</si>
  <si>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</si>
  <si>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</si>
  <si>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</si>
  <si>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</si>
  <si>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</si>
  <si>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</si>
  <si>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</si>
  <si>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</si>
  <si>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</si>
  <si>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</si>
  <si>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</si>
  <si>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</si>
  <si>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</si>
  <si>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</si>
  <si>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</si>
  <si>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</si>
  <si>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</si>
  <si>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</si>
  <si>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</si>
  <si>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</si>
  <si>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</si>
  <si>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</si>
  <si>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</si>
  <si>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</si>
  <si>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</si>
  <si>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</si>
  <si>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</si>
  <si>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</si>
  <si>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</si>
  <si>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</si>
  <si>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</si>
  <si>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</si>
  <si>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</si>
  <si>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</si>
  <si>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</si>
  <si>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</si>
  <si>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</si>
  <si>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</si>
  <si>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</si>
  <si>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</si>
  <si>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</si>
  <si>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</si>
  <si>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</si>
  <si>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</si>
  <si>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</si>
  <si>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</si>
  <si>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</si>
  <si>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</si>
  <si>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</si>
  <si>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</si>
  <si>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</si>
  <si>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</si>
  <si>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</si>
  <si>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</si>
  <si>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</si>
  <si>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</si>
  <si>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</si>
  <si>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</si>
  <si>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</si>
  <si>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</si>
  <si>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</si>
  <si>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</si>
  <si>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</si>
  <si>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</si>
  <si>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</si>
  <si>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</si>
  <si>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</si>
  <si>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</si>
  <si>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</si>
  <si>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</si>
  <si>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</si>
  <si>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</si>
  <si>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</si>
  <si>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</si>
  <si>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</si>
  <si>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</si>
  <si>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</si>
  <si>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</si>
  <si>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</si>
  <si>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</si>
  <si>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</si>
  <si>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</si>
  <si>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</si>
  <si>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</si>
  <si>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</si>
  <si>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</si>
  <si>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</si>
  <si>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</si>
  <si>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</si>
  <si>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</si>
  <si>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</si>
  <si>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</si>
  <si>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</si>
  <si>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</si>
  <si>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</si>
  <si>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</si>
  <si>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</si>
  <si>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</si>
  <si>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</si>
  <si>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</si>
  <si>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</si>
  <si>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</si>
  <si>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</si>
  <si>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</si>
  <si>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</si>
  <si>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</si>
  <si>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</si>
  <si>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</si>
  <si>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</si>
  <si>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</si>
  <si>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</si>
  <si>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</si>
  <si>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</si>
  <si>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</si>
  <si>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</si>
  <si>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</si>
  <si>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</si>
  <si>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</si>
  <si>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</si>
  <si>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</si>
  <si>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</si>
  <si>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</si>
  <si>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</si>
  <si>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</si>
  <si>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</si>
  <si>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</si>
  <si>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</si>
  <si>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</si>
  <si>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</si>
  <si>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</si>
  <si>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</si>
  <si>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</si>
  <si>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</si>
  <si>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</si>
  <si>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</si>
  <si>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</si>
  <si>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</si>
  <si>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</si>
  <si>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</si>
  <si>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</si>
  <si>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</si>
  <si>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</si>
  <si>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</si>
  <si>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</si>
  <si>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</si>
  <si>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</si>
  <si>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</si>
  <si>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</si>
  <si>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</si>
  <si>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</si>
  <si>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</si>
  <si>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</si>
  <si>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</si>
  <si>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</si>
  <si>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</si>
  <si>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</si>
  <si>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</si>
  <si>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</si>
  <si>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</si>
  <si>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</si>
  <si>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</si>
  <si>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</si>
  <si>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</si>
  <si>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</si>
  <si>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</si>
  <si>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</si>
  <si>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</si>
  <si>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</si>
  <si>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</si>
  <si>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</si>
  <si>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</si>
  <si>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</si>
  <si>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</si>
  <si>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</si>
  <si>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</si>
  <si>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</si>
  <si>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</si>
  <si>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</si>
  <si>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</si>
  <si>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</si>
  <si>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</si>
  <si>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</si>
  <si>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</si>
  <si>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Ibrahim Adamu</t>
  </si>
  <si>
    <t>Hamza</t>
  </si>
  <si>
    <t>Emmanuel Akintola</t>
  </si>
  <si>
    <t>User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</si>
  <si>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</si>
  <si>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</si>
  <si>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</si>
  <si>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</si>
  <si>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</si>
  <si>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</si>
  <si>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</si>
  <si>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</si>
  <si>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</si>
  <si>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</si>
  <si>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</si>
  <si>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</si>
  <si>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</si>
  <si>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</si>
  <si>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</si>
  <si>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</si>
  <si>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</si>
  <si>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</si>
  <si>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</si>
  <si>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</si>
  <si>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</si>
  <si>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</si>
  <si>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</si>
  <si>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</si>
  <si>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</si>
  <si>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</si>
  <si>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</si>
  <si>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</si>
  <si>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</si>
  <si>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</si>
  <si>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</si>
  <si>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</si>
  <si>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</si>
  <si>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</si>
  <si>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</si>
  <si>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</si>
  <si>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</si>
  <si>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</si>
  <si>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</si>
  <si>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</si>
  <si>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</si>
  <si>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</si>
  <si>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</si>
  <si>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</si>
  <si>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</si>
  <si>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</si>
  <si>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</si>
  <si>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</si>
  <si>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</si>
  <si>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</si>
  <si>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</si>
  <si>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</si>
  <si>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</si>
  <si>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</si>
  <si>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</si>
  <si>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</si>
  <si>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</si>
  <si>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</si>
  <si>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</si>
  <si>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</si>
  <si>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</si>
  <si>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</si>
  <si>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</si>
  <si>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</si>
  <si>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</si>
  <si>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</si>
  <si>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</si>
  <si>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</si>
  <si>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</si>
  <si>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</si>
  <si>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</si>
  <si>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</si>
  <si>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</si>
  <si>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</si>
  <si>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</si>
  <si>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</si>
  <si>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</si>
  <si>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</si>
  <si>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</si>
  <si>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</si>
  <si>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</si>
  <si>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</si>
  <si>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</si>
  <si>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</si>
  <si>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</si>
  <si>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</si>
  <si>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</si>
  <si>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</si>
  <si>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</si>
  <si>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</si>
  <si>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</si>
  <si>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</si>
  <si>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</si>
  <si>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</si>
  <si>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</si>
  <si>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</si>
  <si>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</si>
  <si>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</si>
  <si>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</si>
  <si>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For portal</t>
  </si>
  <si>
    <t>For Report Indicators</t>
  </si>
  <si>
    <t>PendingDatabase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</si>
  <si>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</si>
  <si>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</si>
  <si>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</si>
  <si>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</si>
  <si>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</si>
  <si>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</si>
  <si>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</si>
  <si>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</si>
  <si>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</si>
  <si>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</si>
  <si>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Test2</t>
  </si>
  <si>
    <t>15-12-21 10:12:43</t>
  </si>
  <si>
    <t>Test3</t>
  </si>
  <si>
    <t>Test4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</si>
  <si>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</si>
  <si>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</si>
  <si>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</si>
  <si>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</si>
  <si>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</si>
  <si>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</si>
  <si>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</si>
  <si>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</si>
  <si>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</si>
  <si>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</si>
  <si>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</si>
  <si>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</si>
  <si>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</si>
  <si>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</si>
  <si>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</si>
  <si>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</si>
  <si>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</si>
  <si>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</si>
  <si>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</si>
  <si>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</si>
  <si>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</si>
  <si>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</si>
  <si>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</si>
  <si>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</si>
  <si>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</si>
  <si>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</si>
  <si>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</si>
  <si>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</si>
  <si>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</si>
  <si>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</si>
  <si>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</si>
  <si>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</si>
  <si>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</si>
  <si>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</si>
  <si>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</si>
  <si>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</si>
  <si>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</si>
  <si>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</si>
  <si>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</si>
  <si>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</si>
  <si>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</si>
  <si>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</si>
  <si>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</si>
  <si>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</si>
  <si>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32 Years old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</si>
  <si>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</si>
  <si>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</si>
  <si>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</si>
  <si>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</si>
  <si>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</si>
  <si>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</si>
  <si>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</si>
  <si>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</si>
  <si>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</si>
  <si>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</si>
  <si>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</si>
  <si>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</si>
  <si>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</si>
  <si>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</si>
  <si>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</si>
  <si>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HMO 003</t>
  </si>
  <si>
    <t>HMO 004</t>
  </si>
  <si>
    <t>Israel Josiah</t>
  </si>
  <si>
    <t>HMO 065</t>
  </si>
  <si>
    <t>14-01-22 10:16:33</t>
  </si>
  <si>
    <t>4444</t>
  </si>
  <si>
    <t>IsraelVow</t>
  </si>
  <si>
    <t>Israeljvow@gmail.com</t>
  </si>
  <si>
    <t>casper</t>
  </si>
  <si>
    <t>David Musa</t>
  </si>
  <si>
    <t>17-01-22 18:05:06</t>
  </si>
  <si>
    <t>Abdul Malik shehu</t>
  </si>
  <si>
    <t>023892393uf</t>
  </si>
  <si>
    <t>HMO 063</t>
  </si>
  <si>
    <t>Mon-01-22 20:33:28</t>
  </si>
  <si>
    <t>Mon-01-22 20:37:45</t>
  </si>
  <si>
    <t>Mon-01-22 20:50:20</t>
  </si>
  <si>
    <t>Mon-01-22 20:53:07</t>
  </si>
  <si>
    <t>Child</t>
  </si>
  <si>
    <t>owoeiuwo</t>
  </si>
  <si>
    <t>owei</t>
  </si>
  <si>
    <t>oiweoi</t>
  </si>
  <si>
    <t>oiweu</t>
  </si>
  <si>
    <t>weoiuw</t>
  </si>
  <si>
    <t>woeiwer</t>
  </si>
  <si>
    <t>Abdul Malik</t>
  </si>
  <si>
    <t>Abdul Malik Shehu</t>
  </si>
  <si>
    <t>Abdul@gmail.com</t>
  </si>
  <si>
    <t>23456</t>
  </si>
  <si>
    <t>Iseay Moureen</t>
  </si>
  <si>
    <t>d-2932883</t>
  </si>
  <si>
    <t>Sat-02-22 16:08:51</t>
  </si>
  <si>
    <t>19-01-2022</t>
  </si>
  <si>
    <t>OutPatient</t>
  </si>
  <si>
    <t>James</t>
  </si>
  <si>
    <t>Maryam Giwa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</si>
</sst>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[$₦-470]#,##0"/>
    <numFmt numFmtId="168" formatCode="[$₦-467]\ #,##0.00"/>
    <numFmt numFmtId="169" formatCode="[$-F800]dddd\,\ mmmm\ dd\,\ yyyy"/>
    <numFmt numFmtId="170" formatCode="dddd/mmmm/yyyy\ hh:mm\ AM/PM"/>
  </numFmts>
  <fonts count="1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7" fillId="0" borderId="0" xfId="2"/>
    <xf numFmtId="0" fontId="10" fillId="0" borderId="0" xfId="0" applyFont="1"/>
    <xf numFmtId="169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/>
    <xf numFmtId="0" fontId="4" fillId="8" borderId="0" xfId="0" applyFont="1" applyFill="1"/>
    <xf numFmtId="170" fontId="0" fillId="0" borderId="0" xfId="0" applyNumberFormat="1"/>
    <xf numFmtId="15" fontId="10" fillId="0" borderId="12" xfId="0" applyNumberFormat="1" applyFont="1" applyBorder="1" applyAlignment="1">
      <alignment horizontal="center" vertical="center"/>
    </xf>
    <xf numFmtId="0" fontId="13" fillId="9" borderId="0" xfId="0" applyFont="1" applyFill="1"/>
    <xf numFmtId="14" fontId="13" fillId="9" borderId="0" xfId="0" applyNumberFormat="1" applyFont="1" applyFill="1"/>
    <xf numFmtId="0" fontId="14" fillId="10" borderId="26" xfId="0" applyFont="1" applyFill="1" applyBorder="1"/>
    <xf numFmtId="0" fontId="14" fillId="10" borderId="27" xfId="0" applyFont="1" applyFill="1" applyBorder="1"/>
    <xf numFmtId="168" fontId="13" fillId="9" borderId="0" xfId="0" applyNumberFormat="1" applyFont="1" applyFill="1"/>
    <xf numFmtId="166" fontId="13" fillId="9" borderId="0" xfId="0" applyNumberFormat="1" applyFont="1" applyFill="1"/>
    <xf numFmtId="0" fontId="13" fillId="11" borderId="26" xfId="0" applyFont="1" applyFill="1" applyBorder="1"/>
    <xf numFmtId="0" fontId="13" fillId="11" borderId="27" xfId="0" applyFont="1" applyFill="1" applyBorder="1"/>
    <xf numFmtId="15" fontId="13" fillId="9" borderId="0" xfId="0" applyNumberFormat="1" applyFont="1" applyFill="1"/>
    <xf numFmtId="0" fontId="13" fillId="9" borderId="27" xfId="0" applyFont="1" applyFill="1" applyBorder="1"/>
    <xf numFmtId="0" fontId="13" fillId="9" borderId="0" xfId="0" applyFont="1" applyFill="1" applyAlignment="1">
      <alignment horizontal="left"/>
    </xf>
    <xf numFmtId="167" fontId="13" fillId="9" borderId="0" xfId="0" applyNumberFormat="1" applyFont="1" applyFill="1"/>
    <xf numFmtId="0" fontId="13" fillId="9" borderId="25" xfId="0" applyFont="1" applyFill="1" applyBorder="1"/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7" fontId="10" fillId="0" borderId="20" xfId="0" applyNumberFormat="1" applyFont="1" applyBorder="1" applyAlignment="1">
      <alignment horizontal="center"/>
    </xf>
    <xf numFmtId="167" fontId="10" fillId="0" borderId="22" xfId="0" applyNumberFormat="1" applyFont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167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67" fontId="10" fillId="0" borderId="21" xfId="0" applyNumberFormat="1" applyFont="1" applyBorder="1" applyAlignment="1">
      <alignment horizontal="center"/>
    </xf>
    <xf numFmtId="167" fontId="10" fillId="0" borderId="24" xfId="0" applyNumberFormat="1" applyFont="1" applyBorder="1" applyAlignment="1">
      <alignment horizontal="center"/>
    </xf>
    <xf numFmtId="167" fontId="10" fillId="0" borderId="14" xfId="0" applyNumberFormat="1" applyFont="1" applyBorder="1" applyAlignment="1">
      <alignment horizontal="center"/>
    </xf>
    <xf numFmtId="167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50"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1898980309423356"/>
                  <c:y val="0.272745840760546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53164556962024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949894514767933"/>
                  <c:y val="-0.1322831253713607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3"/>
              <c:layout>
                <c:manualLayout>
                  <c:x val="0.11407594936708861"/>
                  <c:y val="0.151836007130124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8-4DA2-B158-BF2BE430FF75}"/>
                </c:ext>
              </c:extLst>
            </c:dLbl>
            <c:dLbl>
              <c:idx val="4"/>
              <c:layout>
                <c:manualLayout>
                  <c:x val="7.2524261603375523E-2"/>
                  <c:y val="0.1895476827094473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Emmanuel Akintola</c:v>
                </c:pt>
                <c:pt idx="1">
                  <c:v>Edith Samuel</c:v>
                </c:pt>
                <c:pt idx="2">
                  <c:v>Hamza Yusuf</c:v>
                </c:pt>
                <c:pt idx="3">
                  <c:v>Ibrahim Adamu</c:v>
                </c:pt>
                <c:pt idx="4">
                  <c:v>Israel Josiah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13</c:v>
                </c:pt>
                <c:pt idx="1">
                  <c:v>12</c:v>
                </c:pt>
                <c:pt idx="2">
                  <c:v>11</c:v>
                </c:pt>
                <c:pt idx="3">
                  <c:v>9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[NCMS023.xlsm]DateChartSupport!Pt_Top10HMos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[NCMS023.xlsm]DateChartSupport!Pt_Top10Hmo'sPortal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DateChartSupport!$AC$4:$AC$8</c:f>
              <c:strCache>
                <c:ptCount val="4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REDCARE HEALTH SERVICES LIMITED (PRIVATE)</c:v>
                </c:pt>
              </c:strCache>
            </c:strRef>
          </c:cat>
          <c:val>
            <c:numRef>
              <c:f>DateChartSupport!$AD$4:$AD$8</c:f>
              <c:numCache>
                <c:formatCode>[$₦-470]#,##0</c:formatCode>
                <c:ptCount val="4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  <c:pt idx="3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0</xdr:row>
      <xdr:rowOff>4764</xdr:rowOff>
    </xdr:from>
    <xdr:to>
      <xdr:col>6</xdr:col>
      <xdr:colOff>615149</xdr:colOff>
      <xdr:row>7</xdr:row>
      <xdr:rowOff>19050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209549</xdr:colOff>
      <xdr:row>7</xdr:row>
      <xdr:rowOff>23813</xdr:rowOff>
    </xdr:from>
    <xdr:to>
      <xdr:col>6</xdr:col>
      <xdr:colOff>615149</xdr:colOff>
      <xdr:row>14</xdr:row>
      <xdr:rowOff>36713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9527</xdr:rowOff>
    </xdr:from>
    <xdr:to>
      <xdr:col>4</xdr:col>
      <xdr:colOff>195262</xdr:colOff>
      <xdr:row>10</xdr:row>
      <xdr:rowOff>76201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10</xdr:row>
      <xdr:rowOff>47625</xdr:rowOff>
    </xdr:from>
    <xdr:to>
      <xdr:col>4</xdr:col>
      <xdr:colOff>196050</xdr:colOff>
      <xdr:row>20</xdr:row>
      <xdr:rowOff>115425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66675</xdr:rowOff>
    </xdr:to>
    <xdr:sp macro="" textlink="">
      <xdr:nvSpPr>
        <xdr:cNvPr id="126979" name="lbl_SavePdf" hidden="1">
          <a:extLst>
            <a:ext uri="{63B3BB69-23CF-44E3-9099-C40C66FF867C}">
              <a14:compatExt xmlns:a14="http://schemas.microsoft.com/office/drawing/2010/main" spid="_x0000_s126979"/>
            </a:ext>
            <a:ext uri="{FF2B5EF4-FFF2-40B4-BE49-F238E27FC236}">
              <a16:creationId xmlns:a16="http://schemas.microsoft.com/office/drawing/2014/main" id="{00000000-0008-0000-1300-000003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47625</xdr:rowOff>
    </xdr:to>
    <xdr:sp macro="" textlink="">
      <xdr:nvSpPr>
        <xdr:cNvPr id="126981" name="lbl_Print" hidden="1">
          <a:extLst>
            <a:ext uri="{63B3BB69-23CF-44E3-9099-C40C66FF867C}">
              <a14:compatExt xmlns:a14="http://schemas.microsoft.com/office/drawing/2010/main" spid="_x0000_s126981"/>
            </a:ext>
            <a:ext uri="{FF2B5EF4-FFF2-40B4-BE49-F238E27FC236}">
              <a16:creationId xmlns:a16="http://schemas.microsoft.com/office/drawing/2014/main" id="{00000000-0008-0000-1300-000005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sp macro="" textlink="">
      <xdr:nvSpPr>
        <xdr:cNvPr id="126984" name="lbl_Email" hidden="1">
          <a:extLst>
            <a:ext uri="{63B3BB69-23CF-44E3-9099-C40C66FF867C}">
              <a14:compatExt xmlns:a14="http://schemas.microsoft.com/office/drawing/2010/main" spid="_x0000_s126984"/>
            </a:ext>
            <a:ext uri="{FF2B5EF4-FFF2-40B4-BE49-F238E27FC236}">
              <a16:creationId xmlns:a16="http://schemas.microsoft.com/office/drawing/2014/main" id="{00000000-0008-0000-1300-000008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504825</xdr:colOff>
      <xdr:row>0</xdr:row>
      <xdr:rowOff>0</xdr:rowOff>
    </xdr:from>
    <xdr:to>
      <xdr:col>15</xdr:col>
      <xdr:colOff>38100</xdr:colOff>
      <xdr:row>1</xdr:row>
      <xdr:rowOff>219075</xdr:rowOff>
    </xdr:to>
    <xdr:sp macro="" textlink="">
      <xdr:nvSpPr>
        <xdr:cNvPr id="126986" name="lbl_BackReport" hidden="1">
          <a:extLst>
            <a:ext uri="{63B3BB69-23CF-44E3-9099-C40C66FF867C}">
              <a14:compatExt xmlns:a14="http://schemas.microsoft.com/office/drawing/2010/main" spid="_x0000_s126986"/>
            </a:ext>
            <a:ext uri="{FF2B5EF4-FFF2-40B4-BE49-F238E27FC236}">
              <a16:creationId xmlns:a16="http://schemas.microsoft.com/office/drawing/2014/main" id="{00000000-0008-0000-1300-00000A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66675</xdr:rowOff>
    </xdr:to>
    <xdr:pic macro="[0]!SavePdfReport">
      <xdr:nvPicPr>
        <xdr:cNvPr id="2" name="lbl_SavePdf">
          <a:extLst>
            <a:ext uri="{FF2B5EF4-FFF2-40B4-BE49-F238E27FC236}">
              <a16:creationId xmlns:a16="http://schemas.microsoft.com/office/drawing/2014/main" id="{7BEFF6A5-3D3B-4793-B49C-E88BA414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16192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47625</xdr:rowOff>
    </xdr:to>
    <xdr:pic macro="[0]!PrintReport">
      <xdr:nvPicPr>
        <xdr:cNvPr id="3" name="lbl_Print">
          <a:extLst>
            <a:ext uri="{FF2B5EF4-FFF2-40B4-BE49-F238E27FC236}">
              <a16:creationId xmlns:a16="http://schemas.microsoft.com/office/drawing/2014/main" id="{971AF136-0531-40EA-BE71-1DF42807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571500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pic macro="[0]!EmailReport">
      <xdr:nvPicPr>
        <xdr:cNvPr id="4" name="lbl_Email">
          <a:extLst>
            <a:ext uri="{FF2B5EF4-FFF2-40B4-BE49-F238E27FC236}">
              <a16:creationId xmlns:a16="http://schemas.microsoft.com/office/drawing/2014/main" id="{3A077DE9-393B-4BD0-B857-B6C249FE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0650" y="101917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19050</xdr:rowOff>
    </xdr:from>
    <xdr:to>
      <xdr:col>0</xdr:col>
      <xdr:colOff>752475</xdr:colOff>
      <xdr:row>15</xdr:row>
      <xdr:rowOff>57150</xdr:rowOff>
    </xdr:to>
    <xdr:pic macro="[0]!BackReport">
      <xdr:nvPicPr>
        <xdr:cNvPr id="5" name="lbl_BackReport">
          <a:extLst>
            <a:ext uri="{FF2B5EF4-FFF2-40B4-BE49-F238E27FC236}">
              <a16:creationId xmlns:a16="http://schemas.microsoft.com/office/drawing/2014/main" id="{8DA227C2-2A7E-4AF9-AAFE-E6EA9540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8425"/>
          <a:ext cx="7524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87.473766319446" createdVersion="7" refreshedVersion="7" minRefreshableVersion="3" recordCount="55" xr:uid="{58EB5C25-D439-4F0F-B801-77C04AA5E622}">
  <cacheSource type="worksheet">
    <worksheetSource ref="A1:AD1048576" sheet="MasterPublicDatabase"/>
  </cacheSource>
  <cacheFields count="30">
    <cacheField name="S/No" numFmtId="0">
      <sharedItems containsString="0" containsBlank="1" containsNumber="1" containsInteger="1" minValue="1" maxValue="54"/>
    </cacheField>
    <cacheField name="Hmo Name" numFmtId="0">
      <sharedItems containsBlank="1" count="18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s v="REDCARE HEALTH SERVICES LIMITED (PRIVATE)"/>
        <s v="AVON HEALTHCARE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1938019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Date="1" containsString="0" containsBlank="1" containsMixedTypes="1" minDate="1900-01-08T03:50:04" maxDate="2022-01-08T00:00:00"/>
    </cacheField>
    <cacheField name="Date of Admission" numFmtId="0">
      <sharedItems containsBlank="1"/>
    </cacheField>
    <cacheField name="Date of Discharge" numFmtId="0">
      <sharedItems containsBlank="1" containsMixedTypes="1" containsNumber="1" containsInteger="1" minValue="44566" maxValue="44575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45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Blank="1" containsMixedTypes="1" containsNumber="1" minValue="44682.575358796297" maxValue="44866.8744097222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n v="1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MANUAL REMOVAL OF PLACENTA"/>
    <m/>
    <n v="2"/>
    <m/>
    <n v="10000"/>
    <m/>
    <s v="Israel Josiah"/>
    <s v="15-12-21 06:29:44"/>
  </r>
  <r>
    <n v="3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MALARIA PARASITE, RVS, HBV"/>
    <m/>
    <n v="2"/>
    <m/>
    <n v="20000"/>
    <m/>
    <s v="Hamza Yusuf"/>
    <s v="15-12-21 06:29:44"/>
  </r>
  <r>
    <n v="5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Ultrasound Scan"/>
    <m/>
    <n v="1"/>
    <m/>
    <n v="1500"/>
    <m/>
    <s v="Emmanuel Akintola"/>
    <s v="15-12-21 06:29:44"/>
  </r>
  <r>
    <n v="6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n v="44566"/>
    <m/>
    <m/>
    <m/>
    <m/>
    <s v="Nil"/>
    <s v="Nil"/>
    <s v="Nil"/>
    <m/>
    <s v="Nil"/>
    <s v="DICLOFENAC SUPPOSITORY"/>
    <s v="23/mg"/>
    <n v="2"/>
    <m/>
    <n v="720"/>
    <m/>
    <s v="Emmanuel Akintola"/>
    <s v="15-12-21 10:11:17"/>
  </r>
  <r>
    <n v="8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GENeral Ward Male"/>
    <m/>
    <n v="2"/>
    <m/>
    <n v="20000"/>
    <m/>
    <s v="Hamza Yusuf"/>
    <s v="15-12-21 10:11:17"/>
  </r>
  <r>
    <n v="10"/>
    <x v="2"/>
    <s v="Ayuba MAx"/>
    <s v="Nil"/>
    <s v="Test2"/>
    <n v="3094309483"/>
    <m/>
    <m/>
    <x v="0"/>
    <m/>
    <s v="PRIVATE HMO"/>
    <m/>
    <n v="44566"/>
    <m/>
    <m/>
    <s v="Nil"/>
    <s v="Nil"/>
    <m/>
    <s v="Nil"/>
    <s v="Nil"/>
    <m/>
    <m/>
    <s v="VALSARTAN + HCT TAB. 160/12.5MG"/>
    <m/>
    <n v="2"/>
    <m/>
    <n v="455"/>
    <m/>
    <s v="Ibrahim Adamu"/>
    <s v="15-12-21 10:12:43"/>
  </r>
  <r>
    <n v="11"/>
    <x v="2"/>
    <s v="Ayuba MAx"/>
    <s v="Nil"/>
    <s v="Test3"/>
    <n v="3094309483"/>
    <m/>
    <m/>
    <x v="0"/>
    <m/>
    <s v="PRIVATE HMO"/>
    <m/>
    <n v="44566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n v="44566"/>
    <m/>
    <m/>
    <s v="Nil"/>
    <s v="Nil"/>
    <m/>
    <s v="Nil"/>
    <s v="Nil"/>
    <m/>
    <m/>
    <s v="Malaria Parasites, RVS, HBV"/>
    <m/>
    <n v="1"/>
    <m/>
    <n v="5000"/>
    <m/>
    <s v="Ibrahim Adamu"/>
    <s v="15-12-21 10:12:43"/>
  </r>
  <r>
    <n v="13"/>
    <x v="3"/>
    <s v="Hosea Sane"/>
    <s v="OWJEOIWJ"/>
    <s v="Test3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m/>
    <m/>
    <m/>
    <m/>
    <m/>
    <n v="9150"/>
    <s v="Hamza Yusuf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1"/>
    <m/>
    <n v="750"/>
    <m/>
    <s v="Hamza Yusuf"/>
    <n v="44682.575358796297"/>
  </r>
  <r>
    <n v="16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Review"/>
    <m/>
    <n v="2"/>
    <m/>
    <n v="3000"/>
    <m/>
    <s v="Edith Samuel"/>
    <n v="44682.575358796297"/>
  </r>
  <r>
    <n v="17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Jejunostomy"/>
    <m/>
    <n v="2"/>
    <m/>
    <n v="150000"/>
    <m/>
    <s v="Edith Samuel"/>
    <n v="44682.575358796297"/>
  </r>
  <r>
    <n v="18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153750"/>
    <s v="Israel Josiah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2"/>
    <m/>
    <n v="1500"/>
    <m/>
    <s v="Emmanuel Akintola"/>
    <n v="44682.580636574072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Review"/>
    <m/>
    <n v="1"/>
    <m/>
    <n v="1500"/>
    <m/>
    <s v="Hamza Yusuf"/>
    <n v="44682.580636574072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3000"/>
    <s v="Ibrahim Adamu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Specialist Initial Consultation"/>
    <m/>
    <n v="2"/>
    <m/>
    <n v="3000"/>
    <m/>
    <s v="Emmanuel Akintola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s v="Knee Effusion Tap"/>
    <s v="4mg"/>
    <n v="3"/>
    <m/>
    <n v="45000"/>
    <m/>
    <s v="Hamza Yusuf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m/>
    <m/>
    <m/>
    <m/>
    <m/>
    <n v="45000"/>
    <s v="Ibrahim Adamu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m/>
    <m/>
    <m/>
    <m/>
    <m/>
    <n v="2100"/>
    <s v="Emmanuel Akintola"/>
    <m/>
  </r>
  <r>
    <n v="29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RABEPRAZOLE 20MG TAB"/>
    <s v="6mg"/>
    <n v="3"/>
    <m/>
    <n v="330"/>
    <m/>
    <s v="Emmanuel Akintola"/>
    <n v="44682.636956018519"/>
  </r>
  <r>
    <n v="30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General Ward (Male)"/>
    <m/>
    <n v="2"/>
    <m/>
    <n v="8000"/>
    <m/>
    <s v="Hamza Yusuf"/>
    <n v="44682.636956018519"/>
  </r>
  <r>
    <n v="31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Dental Consultation"/>
    <m/>
    <n v="2"/>
    <m/>
    <n v="6000"/>
    <m/>
    <s v="Ibrahim Adamu"/>
    <n v="44682.636956018519"/>
  </r>
  <r>
    <n v="32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G PROBE"/>
    <s v="4mg"/>
    <n v="3"/>
    <m/>
    <n v="30000"/>
    <m/>
    <s v="Edith Samuel"/>
    <n v="44682.639803240738"/>
  </r>
  <r>
    <n v="34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ACCOMMODATION"/>
    <m/>
    <n v="1"/>
    <m/>
    <n v="2000"/>
    <m/>
    <s v="Ibrahim Adamu"/>
    <n v="44682.639803240738"/>
  </r>
  <r>
    <n v="35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s v="Hepatitis B antigen"/>
    <m/>
    <n v="3"/>
    <m/>
    <n v="3000"/>
    <m/>
    <s v="Hamza Yusuf"/>
    <n v="44682.679131944446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m/>
    <m/>
    <m/>
    <m/>
    <m/>
    <n v="3000"/>
    <s v="Ibrahim Adamu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n v="44682.680081018516"/>
  </r>
  <r>
    <n v="39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m/>
    <m/>
    <m/>
    <m/>
    <m/>
    <n v="150"/>
    <s v="Hamza Yusuf"/>
    <m/>
  </r>
  <r>
    <n v="40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GP Consultation"/>
    <m/>
    <n v="1"/>
    <m/>
    <n v="1500"/>
    <m/>
    <s v="Hamza Yusuf"/>
    <s v="Wed-01-22 17:34:23"/>
  </r>
  <r>
    <n v="42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m/>
    <m/>
    <m/>
    <m/>
    <m/>
    <n v="76500"/>
    <s v="Ibrahim Adamu"/>
    <m/>
  </r>
  <r>
    <n v="43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4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Hamza Yusuf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n v="44567"/>
    <s v="January"/>
    <n v="44567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n v="44713.380914351852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n v="44567"/>
    <s v="February"/>
    <n v="44574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 Yusuf"/>
    <n v="44713.384004629632"/>
  </r>
  <r>
    <n v="47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8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Ibrahim Adamu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n v="44572"/>
    <s v="November"/>
    <n v="44566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n v="44866.874409722222"/>
  </r>
  <r>
    <n v="50"/>
    <x v="15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65"/>
    <n v="44575"/>
    <s v="January"/>
    <n v="44575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"/>
    <s v="Edith Samuel"/>
    <s v="14-01-22 10:16:33"/>
  </r>
  <r>
    <n v="51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CEFUROXIME 250MG"/>
    <m/>
    <m/>
    <m/>
    <n v="60"/>
    <m/>
    <s v="Israel Josiah"/>
    <m/>
  </r>
  <r>
    <n v="52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ACCOLATE 20MG"/>
    <m/>
    <m/>
    <m/>
    <n v="60"/>
    <m/>
    <s v="Israel Josiah"/>
    <m/>
  </r>
  <r>
    <n v="53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ACICLOVIR CREAM 10 GRAMS"/>
    <m/>
    <m/>
    <m/>
    <n v="900"/>
    <m/>
    <s v="Israel Josiah"/>
    <m/>
  </r>
  <r>
    <n v="54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ACTIVATED VEG CHARCOAL 260MG CAP"/>
    <m/>
    <m/>
    <m/>
    <n v="45"/>
    <m/>
    <s v="Israel Josiah"/>
    <m/>
  </r>
  <r>
    <m/>
    <x v="17"/>
    <m/>
    <m/>
    <m/>
    <m/>
    <m/>
    <m/>
    <x v="2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0">
    <pivotField showAll="0"/>
    <pivotField axis="axisRow" showAll="0" measureFilter="1" sortType="descending">
      <items count="19">
        <item x="17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7"/>
  </dataFields>
  <formats count="24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8" firstHeaderRow="1" firstDataRow="1" firstDataCol="1" rowPageCount="1" colPageCount="1"/>
  <pivotFields count="30">
    <pivotField showAll="0"/>
    <pivotField axis="axisRow" showAll="0" measureFilter="1" sortType="descending">
      <items count="19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7"/>
        <item x="14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5">
    <i>
      <x v="15"/>
    </i>
    <i>
      <x v="1"/>
    </i>
    <i>
      <x v="9"/>
    </i>
    <i>
      <x v="16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7"/>
  </dataFields>
  <formats count="24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49" tableBorderDxfId="48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showRowColHeaders="0" workbookViewId="0">
      <selection activeCell="C9" sqref="C9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1" sqref="B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tabSelected="1"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>
      <selection activeCell="C23" sqref="C23"/>
    </sheetView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topLeftCell="E2" workbookViewId="0">
      <selection activeCell="L2" sqref="L2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13411</v>
      </c>
      <c r="B1" t="str">
        <f>CONCATENATE(B13," ",C13)</f>
        <v>May 2022</v>
      </c>
      <c r="C1">
        <v>0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R1">
        <v>1</v>
      </c>
      <c r="U1" t="s">
        <v>8527</v>
      </c>
      <c r="V1" s="13" t="str">
        <f ca="1">TEXT(EOMONTH(Y1,0),"DD-MMM-YYYY")</f>
        <v>31-Dec-2022</v>
      </c>
      <c r="Y1" s="13">
        <f ca="1">TODAY()</f>
        <v>44914</v>
      </c>
      <c r="AA1" t="s">
        <v>13256</v>
      </c>
      <c r="AB1" t="s">
        <v>13257</v>
      </c>
      <c r="AD1" t="s">
        <v>13289</v>
      </c>
      <c r="AF1" t="s">
        <v>13334</v>
      </c>
      <c r="AH1" t="s">
        <v>13396</v>
      </c>
      <c r="AJ1" t="s">
        <v>13397</v>
      </c>
      <c r="AK1" s="39" t="s">
        <v>13494</v>
      </c>
      <c r="AL1" t="s">
        <v>13398</v>
      </c>
      <c r="AM1" s="39" t="str">
        <f>VLOOKUP(AK1,UserAccount!A2:B10,2,0)</f>
        <v>Israel Josiah</v>
      </c>
      <c r="AO1">
        <v>1</v>
      </c>
    </row>
    <row r="2" spans="1:41" x14ac:dyDescent="0.25">
      <c r="A2" t="b">
        <f>VLOOKUP(AM1,UserAccount!B1:M32,11,0)</f>
        <v>1</v>
      </c>
      <c r="B2" t="str">
        <f t="shared" ref="B2" si="0">CONCATENATE(B14," ",C14)</f>
        <v>November 2022</v>
      </c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">
        <v>8236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01-Dec-2022</v>
      </c>
      <c r="AA2" t="s">
        <v>66</v>
      </c>
      <c r="AB2" s="5" t="s">
        <v>3293</v>
      </c>
      <c r="AD2" t="s">
        <v>13278</v>
      </c>
      <c r="AF2" t="s">
        <v>13335</v>
      </c>
    </row>
    <row r="3" spans="1:41" x14ac:dyDescent="0.25">
      <c r="A3" t="s">
        <v>13412</v>
      </c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">
        <v>13506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13279</v>
      </c>
      <c r="AF3" t="s">
        <v>13336</v>
      </c>
    </row>
    <row r="4" spans="1:41" x14ac:dyDescent="0.25">
      <c r="A4" t="b">
        <f>VLOOKUP(AM1,UserAccount!B1:M32,10,0)</f>
        <v>1</v>
      </c>
      <c r="B4" t="s">
        <v>13413</v>
      </c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ref="M4:M35" si="1">CONCATENATE(K2," ",L2)</f>
        <v>1 Year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13280</v>
      </c>
      <c r="AF4" t="s">
        <v>13337</v>
      </c>
      <c r="AJ4" t="s">
        <v>13410</v>
      </c>
    </row>
    <row r="5" spans="1:41" x14ac:dyDescent="0.25"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1"/>
        <v>2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13281</v>
      </c>
      <c r="AF5" t="str">
        <f>IF(UserAccount!C2 &lt;= " "," ",UserAccount!C2)</f>
        <v>Almadinaclinic@gmail.com</v>
      </c>
      <c r="AJ5" s="40">
        <f>IFERROR(LOOKUP(2,1/(MasterPublicDatabase!AC:AC=Support!AM1),MasterPublicDatabase!AD:AD),"No Activity Yet")</f>
        <v>0</v>
      </c>
    </row>
    <row r="6" spans="1:41" x14ac:dyDescent="0.25"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1"/>
        <v>3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13282</v>
      </c>
      <c r="AF6" t="str">
        <f>IF(UserAccount!C3 &lt;= " "," ",UserAccount!C3)</f>
        <v>Edith@gmail.com</v>
      </c>
    </row>
    <row r="7" spans="1:41" x14ac:dyDescent="0.25"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1"/>
        <v>4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13283</v>
      </c>
      <c r="AF7" t="str">
        <f>IF(UserAccount!C4 &lt;= " "," ",UserAccount!C4)</f>
        <v>Ibrahim@gmail.com</v>
      </c>
    </row>
    <row r="8" spans="1:41" x14ac:dyDescent="0.25"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1"/>
        <v>5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13284</v>
      </c>
      <c r="AF8" t="str">
        <f>IF(UserAccount!C5 &lt;= " "," ",UserAccount!C5)</f>
        <v>Emmy@gmail.com</v>
      </c>
    </row>
    <row r="9" spans="1:41" x14ac:dyDescent="0.25"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1"/>
        <v>6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13285</v>
      </c>
      <c r="AF9" t="str">
        <f>IF(UserAccount!C6 &lt;= " "," ",UserAccount!C6)</f>
        <v>Hamza@gmail.com</v>
      </c>
      <c r="AJ9" s="40"/>
    </row>
    <row r="10" spans="1:41" x14ac:dyDescent="0.25"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1"/>
        <v>7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13286</v>
      </c>
      <c r="AF10" t="str">
        <f>IF(UserAccount!C7 &lt;= " "," ",UserAccount!C7)</f>
        <v>Israeljvow@gmail.com</v>
      </c>
    </row>
    <row r="11" spans="1:41" x14ac:dyDescent="0.25"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1"/>
        <v>8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13287</v>
      </c>
      <c r="AF11" t="str">
        <f>IF(UserAccount!C8 &lt;= " "," ",UserAccount!C8)</f>
        <v>Abdul@gmail.com</v>
      </c>
    </row>
    <row r="12" spans="1:41" x14ac:dyDescent="0.25"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1"/>
        <v>9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13288</v>
      </c>
      <c r="AF12" t="str">
        <f>IF(UserAccount!C9 &lt;= " "," ",UserAccount!C9)</f>
        <v xml:space="preserve"> </v>
      </c>
    </row>
    <row r="13" spans="1:41" x14ac:dyDescent="0.25">
      <c r="B13" s="1" t="str">
        <f>TEXT(SMALL(MasterPublicDatabase!AD2:AD1048576,1),"MMMM")</f>
        <v>May</v>
      </c>
      <c r="C13" t="str">
        <f>TEXT(SMALL(MasterPublicDatabase!AD2:AD1048576,1),"YYYY")</f>
        <v>2022</v>
      </c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1"/>
        <v>10 Years old</v>
      </c>
      <c r="N13" t="s">
        <v>3147</v>
      </c>
      <c r="O13" t="s">
        <v>3173</v>
      </c>
      <c r="P13" t="s">
        <v>3187</v>
      </c>
      <c r="AA13" t="s">
        <v>13290</v>
      </c>
      <c r="AB13" s="5" t="s">
        <v>8525</v>
      </c>
      <c r="AF13" t="str">
        <f>IF(UserAccount!C10 &lt;= " "," ",UserAccount!C10)</f>
        <v xml:space="preserve"> </v>
      </c>
    </row>
    <row r="14" spans="1:41" x14ac:dyDescent="0.25">
      <c r="B14" s="1" t="str">
        <f>TEXT(MAX(MasterPublicDatabase!AD:AD),"MMMM")</f>
        <v>November</v>
      </c>
      <c r="C14" t="str">
        <f>TEXT(MAX(MasterPublicDatabase!AD:AD),"YYYY")</f>
        <v>2022</v>
      </c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1"/>
        <v>11 Years old</v>
      </c>
      <c r="N14" t="s">
        <v>3148</v>
      </c>
      <c r="O14" t="s">
        <v>3218</v>
      </c>
      <c r="P14" t="s">
        <v>3188</v>
      </c>
      <c r="V14" s="13">
        <f ca="1">EOMONTH(Y1,0)</f>
        <v>44926</v>
      </c>
      <c r="AA14" t="s">
        <v>13291</v>
      </c>
      <c r="AB14" s="5" t="s">
        <v>8525</v>
      </c>
      <c r="AF14" t="str">
        <f>IF(UserAccount!C11 &lt;= " "," ",UserAccount!C11)</f>
        <v xml:space="preserve"> </v>
      </c>
    </row>
    <row r="15" spans="1:41" x14ac:dyDescent="0.25"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1"/>
        <v>12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41" x14ac:dyDescent="0.25"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1"/>
        <v>13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4:32" x14ac:dyDescent="0.25"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1"/>
        <v>14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4:32" x14ac:dyDescent="0.25"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1"/>
        <v>15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4:32" x14ac:dyDescent="0.25"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1"/>
        <v>16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4:32" x14ac:dyDescent="0.25"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1"/>
        <v>17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4:32" x14ac:dyDescent="0.25"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1"/>
        <v>18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4:32" x14ac:dyDescent="0.25"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1"/>
        <v>19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4:32" x14ac:dyDescent="0.25"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1"/>
        <v>20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4:32" x14ac:dyDescent="0.25"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1"/>
        <v>21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4:32" x14ac:dyDescent="0.25"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1"/>
        <v>22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4:32" x14ac:dyDescent="0.25"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1"/>
        <v>23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4:32" x14ac:dyDescent="0.25"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1"/>
        <v>24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4:32" x14ac:dyDescent="0.25"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1"/>
        <v>25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4:32" x14ac:dyDescent="0.25"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1"/>
        <v>26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4:32" x14ac:dyDescent="0.25"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1"/>
        <v>27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4:32" x14ac:dyDescent="0.25"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1"/>
        <v>28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4:32" x14ac:dyDescent="0.25"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1"/>
        <v>29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4:32" x14ac:dyDescent="0.25"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1"/>
        <v>30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4:32" x14ac:dyDescent="0.25"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1"/>
        <v>31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4:32" x14ac:dyDescent="0.25"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1"/>
        <v>32 Years old</v>
      </c>
      <c r="N35" t="s">
        <v>3177</v>
      </c>
      <c r="AF35" t="str">
        <f>IF(UserAccount!C32 &lt;= " "," ",UserAccount!C32)</f>
        <v xml:space="preserve"> </v>
      </c>
    </row>
    <row r="36" spans="4:32" x14ac:dyDescent="0.25"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ref="M36:M67" si="2">CONCATENATE(K34," ",L34)</f>
        <v>33 Years old</v>
      </c>
      <c r="AF36" t="str">
        <f>IF(UserAccount!C33 &lt;= " "," ",UserAccount!C33)</f>
        <v xml:space="preserve"> </v>
      </c>
    </row>
    <row r="37" spans="4:32" x14ac:dyDescent="0.25"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2"/>
        <v>34 Years old</v>
      </c>
      <c r="AF37" t="str">
        <f>IF(UserAccount!C34 &lt;= " "," ",UserAccount!C34)</f>
        <v xml:space="preserve"> </v>
      </c>
    </row>
    <row r="38" spans="4:32" x14ac:dyDescent="0.25"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2"/>
        <v>35 Years old</v>
      </c>
      <c r="AF38" t="str">
        <f>IF(UserAccount!C35 &lt;= " "," ",UserAccount!C35)</f>
        <v xml:space="preserve"> </v>
      </c>
    </row>
    <row r="39" spans="4:32" x14ac:dyDescent="0.25"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2"/>
        <v>36 Years old</v>
      </c>
      <c r="AF39" t="str">
        <f>IF(UserAccount!C36 &lt;= " "," ",UserAccount!C36)</f>
        <v xml:space="preserve"> </v>
      </c>
    </row>
    <row r="40" spans="4:32" x14ac:dyDescent="0.25"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2"/>
        <v>37 Years old</v>
      </c>
      <c r="AF40" t="str">
        <f>IF(UserAccount!C37 &lt;= " "," ",UserAccount!C37)</f>
        <v xml:space="preserve"> </v>
      </c>
    </row>
    <row r="41" spans="4:32" x14ac:dyDescent="0.25"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2"/>
        <v>38 Years old</v>
      </c>
      <c r="AF41" t="str">
        <f>IF(UserAccount!C38 &lt;= " "," ",UserAccount!C38)</f>
        <v xml:space="preserve"> </v>
      </c>
    </row>
    <row r="42" spans="4:32" x14ac:dyDescent="0.25"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2"/>
        <v>39 Years old</v>
      </c>
      <c r="AF42" t="str">
        <f>IF(UserAccount!C39 &lt;= " "," ",UserAccount!C39)</f>
        <v xml:space="preserve"> </v>
      </c>
    </row>
    <row r="43" spans="4:32" x14ac:dyDescent="0.25"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2"/>
        <v>40 Years old</v>
      </c>
      <c r="AF43" t="str">
        <f>IF(UserAccount!C40 &lt;= " "," ",UserAccount!C40)</f>
        <v xml:space="preserve"> </v>
      </c>
    </row>
    <row r="44" spans="4:32" x14ac:dyDescent="0.25"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2"/>
        <v>41 Years old</v>
      </c>
      <c r="AF44" t="str">
        <f>IF(UserAccount!C41 &lt;= " "," ",UserAccount!C41)</f>
        <v xml:space="preserve"> </v>
      </c>
    </row>
    <row r="45" spans="4:32" x14ac:dyDescent="0.25"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2"/>
        <v>42 Years old</v>
      </c>
      <c r="AF45" t="str">
        <f>IF(UserAccount!C42 &lt;= " "," ",UserAccount!C42)</f>
        <v xml:space="preserve"> </v>
      </c>
    </row>
    <row r="46" spans="4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2"/>
        <v>43 Years old</v>
      </c>
      <c r="AF46" t="str">
        <f>IF(UserAccount!C43 &lt;= " "," ",UserAccount!C43)</f>
        <v xml:space="preserve"> </v>
      </c>
    </row>
    <row r="47" spans="4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2"/>
        <v>44 Years old</v>
      </c>
      <c r="AF47" t="str">
        <f>IF(UserAccount!C44 &lt;= " "," ",UserAccount!C44)</f>
        <v xml:space="preserve"> </v>
      </c>
    </row>
    <row r="48" spans="4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2"/>
        <v>45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2"/>
        <v>46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2"/>
        <v>47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2"/>
        <v>48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2"/>
        <v>49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2"/>
        <v>50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2"/>
        <v>51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2"/>
        <v>52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2"/>
        <v>53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2"/>
        <v>54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2"/>
        <v>55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2"/>
        <v>56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2"/>
        <v>57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2"/>
        <v>58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2"/>
        <v>59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2"/>
        <v>60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2"/>
        <v>61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2"/>
        <v>62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2"/>
        <v>63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si="2"/>
        <v>64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ref="M68:M99" si="3">CONCATENATE(K66," ",L66)</f>
        <v>65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3"/>
        <v>66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3"/>
        <v>67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3"/>
        <v>68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3"/>
        <v>69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3"/>
        <v>70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3"/>
        <v>71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3"/>
        <v>72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3"/>
        <v>73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3"/>
        <v>74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3"/>
        <v>75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3"/>
        <v>76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3"/>
        <v>77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3"/>
        <v>78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3"/>
        <v>79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3"/>
        <v>80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3"/>
        <v>81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3"/>
        <v>82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3"/>
        <v>83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3"/>
        <v>84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3"/>
        <v>85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3"/>
        <v>86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3"/>
        <v>87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3"/>
        <v>88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3"/>
        <v>89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3"/>
        <v>90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3"/>
        <v>91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3"/>
        <v>92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3"/>
        <v>93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3"/>
        <v>94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3"/>
        <v>95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3"/>
        <v>96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ref="M100:M118" si="4">CONCATENATE(K98," ",L98)</f>
        <v>97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4"/>
        <v>98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4"/>
        <v>99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4"/>
        <v>100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4"/>
        <v>101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4"/>
        <v>102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4"/>
        <v>103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4"/>
        <v>104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4"/>
        <v>105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4"/>
        <v>106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4"/>
        <v>107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4"/>
        <v>108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4"/>
        <v>109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4"/>
        <v>110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4"/>
        <v>111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4"/>
        <v>112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4"/>
        <v>113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M117" t="str">
        <f t="shared" si="4"/>
        <v>114 Years old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M118" t="str">
        <f t="shared" si="4"/>
        <v>115 Years old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showGridLines="0" workbookViewId="0">
      <selection activeCell="H4" sqref="H4"/>
    </sheetView>
  </sheetViews>
  <sheetFormatPr defaultRowHeight="15" x14ac:dyDescent="0.25"/>
  <cols>
    <col min="1" max="2" width="10.7109375" style="42" bestFit="1" customWidth="1"/>
    <col min="3" max="4" width="9.140625" style="42"/>
    <col min="5" max="6" width="18.28515625" style="42" bestFit="1" customWidth="1"/>
    <col min="7" max="7" width="21.28515625" style="42" customWidth="1"/>
    <col min="8" max="8" width="13.42578125" style="42" customWidth="1"/>
    <col min="9" max="9" width="9.140625" style="42"/>
    <col min="10" max="10" width="23.28515625" style="42" customWidth="1"/>
    <col min="11" max="11" width="22.85546875" style="42" customWidth="1"/>
    <col min="12" max="12" width="16.5703125" style="42" hidden="1" customWidth="1"/>
    <col min="13" max="13" width="6.28515625" style="42" bestFit="1" customWidth="1"/>
    <col min="14" max="14" width="15.140625" style="42" customWidth="1"/>
    <col min="15" max="15" width="13.5703125" style="42" customWidth="1"/>
    <col min="16" max="16" width="19.7109375" style="42" customWidth="1"/>
    <col min="17" max="17" width="9.140625" style="42"/>
    <col min="18" max="18" width="22.42578125" style="42" customWidth="1"/>
    <col min="19" max="19" width="8.42578125" style="42" customWidth="1"/>
    <col min="20" max="21" width="9.140625" style="42"/>
    <col min="22" max="22" width="18.5703125" style="42" bestFit="1" customWidth="1"/>
    <col min="23" max="25" width="9.140625" style="42"/>
    <col min="26" max="26" width="45" style="42" bestFit="1" customWidth="1"/>
    <col min="27" max="27" width="18.140625" style="42" bestFit="1" customWidth="1"/>
    <col min="28" max="28" width="9.140625" style="42"/>
    <col min="29" max="29" width="45" style="42" bestFit="1" customWidth="1"/>
    <col min="30" max="30" width="20" style="42" bestFit="1" customWidth="1"/>
    <col min="31" max="33" width="9.140625" style="42"/>
    <col min="34" max="34" width="20" style="42" customWidth="1"/>
    <col min="35" max="16384" width="9.140625" style="42"/>
  </cols>
  <sheetData>
    <row r="1" spans="1:38" x14ac:dyDescent="0.25">
      <c r="A1" s="42" t="s">
        <v>13293</v>
      </c>
      <c r="B1" s="43">
        <v>44531</v>
      </c>
      <c r="D1" s="42" t="s">
        <v>13333</v>
      </c>
      <c r="E1" s="42" t="s">
        <v>13343</v>
      </c>
      <c r="F1" s="42" t="s">
        <v>13295</v>
      </c>
      <c r="G1" s="42" t="s">
        <v>13344</v>
      </c>
      <c r="H1" s="42" t="s">
        <v>13296</v>
      </c>
      <c r="J1" s="42" t="s">
        <v>13318</v>
      </c>
      <c r="K1" s="42" t="s">
        <v>13319</v>
      </c>
      <c r="N1" s="42" t="s">
        <v>13297</v>
      </c>
      <c r="O1" s="42" t="s">
        <v>13320</v>
      </c>
      <c r="R1" s="44" t="s">
        <v>13313</v>
      </c>
      <c r="S1" s="45" t="s">
        <v>13298</v>
      </c>
      <c r="V1" s="42" t="s">
        <v>13312</v>
      </c>
      <c r="W1" s="42" t="s">
        <v>13298</v>
      </c>
      <c r="Z1" s="42" t="s">
        <v>13316</v>
      </c>
      <c r="AC1" s="42" t="s">
        <v>3607</v>
      </c>
      <c r="AD1" s="42" t="s">
        <v>13292</v>
      </c>
      <c r="AH1" s="46">
        <f>SUM(MasterPublicDatabase!AB2:AB1048576)</f>
        <v>1332933</v>
      </c>
      <c r="AI1" s="42">
        <f>COUNT(MasterPublicDatabase!A2:A1048576)</f>
        <v>55</v>
      </c>
      <c r="AJ1" s="42">
        <f>COUNT(PendingDatabase!A2:A1048576)</f>
        <v>19</v>
      </c>
      <c r="AL1" s="42" t="str">
        <f>IFERROR(IF(Z4=" ","Pending",Z4),"Pending")</f>
        <v>HEALTHCARE INTERNATIONAL LIMITED (PRIVATE)</v>
      </c>
    </row>
    <row r="2" spans="1:38" x14ac:dyDescent="0.25">
      <c r="A2" s="42" t="s">
        <v>13294</v>
      </c>
      <c r="B2" s="43">
        <v>44570</v>
      </c>
      <c r="D2" s="42">
        <f>SUM(E2:F2)</f>
        <v>51</v>
      </c>
      <c r="E2" s="42">
        <f>COUNTIFS(MasterPublicDatabase!M:M,"&gt;="&amp;DateChartSupport!B1,MasterPublicDatabase!M:M,"&lt;="&amp;B2)-F2</f>
        <v>49</v>
      </c>
      <c r="F2" s="42">
        <f>COUNTIFS(MasterPublicDatabase!M:M,"&gt;="&amp;DateChartSupport!B1,MasterPublicDatabase!M:M,"&lt;="&amp;B2,MasterPublicDatabase!I:I,"="&amp;"Access HMO Portal")</f>
        <v>2</v>
      </c>
      <c r="G2" s="47">
        <f>SUMIFS(MasterPublicDatabase!AA:AA,MasterPublicDatabase!M:M,"&gt;="&amp;DateChartSupport!B1,MasterPublicDatabase!M:M,"&lt;="&amp;DateChartSupport!B2)</f>
        <v>482544</v>
      </c>
      <c r="H2" s="47">
        <f>SUMIFS(MasterPublicDatabase!AB:AB,MasterPublicDatabase!M:M,"&gt;="&amp;DateChartSupport!B1,MasterPublicDatabase!M:M,"&lt;="&amp;DateChartSupport!B2,MasterPublicDatabase!I:I,"="&amp;"Access HMO Portal")</f>
        <v>270000</v>
      </c>
      <c r="J2" s="46">
        <f>G2/D2</f>
        <v>9461.6470588235297</v>
      </c>
      <c r="K2" s="42">
        <f>AVERAGE(E2:F2)</f>
        <v>25.5</v>
      </c>
      <c r="N2" s="42" t="s">
        <v>13321</v>
      </c>
      <c r="O2" s="46">
        <f>SUMIFS(MasterPublicDatabase!AB:AB,MasterPublicDatabase!M:M,"&gt;="&amp;DateChartSupport!B1,MasterPublicDatabase!M:M,"&lt;="&amp;DateChartSupport!B2)</f>
        <v>772480</v>
      </c>
      <c r="P2" s="46"/>
      <c r="R2" s="48" t="str">
        <f>IFERROR(IF(UserAccount!B5 &lt;= " "," ",UserAccount!B5),"")</f>
        <v>Emmanuel Akintola</v>
      </c>
      <c r="S2" s="49">
        <f>COUNTIFS(MasterPublicDatabase!M:M,"&gt;="&amp;DateChartSupport!$B$1,MasterPublicDatabase!M:M,"&lt;="&amp;$B$2,MasterPublicDatabase!AC:AC,"="&amp;R2)</f>
        <v>13</v>
      </c>
      <c r="V2" s="42" t="str">
        <f>DateChartSupport!$R2</f>
        <v>Emmanuel Akintola</v>
      </c>
      <c r="W2" s="42">
        <f>DateChartSupport!$S2</f>
        <v>13</v>
      </c>
      <c r="AL2" s="42" t="str">
        <f t="shared" ref="AL2:AL5" si="0">IFERROR(IF(Z5=" ","Pending",Z5),"Pending")</f>
        <v>DEFENCE HEALTH MAINTENANCE LTD (PUBLIC)</v>
      </c>
    </row>
    <row r="3" spans="1:38" x14ac:dyDescent="0.25">
      <c r="M3" s="42" t="s">
        <v>13292</v>
      </c>
      <c r="N3" s="42" t="s">
        <v>13322</v>
      </c>
      <c r="O3" s="46">
        <f>SUMIFS(MasterPublicDatabase!AB:AB,MasterPublicDatabase!M:M,"&gt;="&amp;DateChartSupport!$B$1,MasterPublicDatabase!M:M,"&lt;="&amp;DateChartSupport!$B$2,MasterPublicDatabase!K:K,"="&amp;M3)</f>
        <v>270000</v>
      </c>
      <c r="R3" s="48" t="str">
        <f>IFERROR(IF(UserAccount!B3 &lt;= " "," ",UserAccount!B3),"")</f>
        <v>Edith Samuel</v>
      </c>
      <c r="S3" s="49">
        <f>COUNTIFS(MasterPublicDatabase!M:M,"&gt;="&amp;DateChartSupport!$B$1,MasterPublicDatabase!M:M,"&lt;="&amp;$B$2,MasterPublicDatabase!AC:AC,"="&amp;R3)</f>
        <v>12</v>
      </c>
      <c r="V3" s="42" t="str">
        <f>DateChartSupport!$R3</f>
        <v>Edith Samuel</v>
      </c>
      <c r="W3" s="42">
        <f>DateChartSupport!$S3</f>
        <v>12</v>
      </c>
      <c r="Z3" s="42" t="s">
        <v>13314</v>
      </c>
      <c r="AA3" s="42" t="s">
        <v>13315</v>
      </c>
      <c r="AC3" s="42" t="s">
        <v>13314</v>
      </c>
      <c r="AD3" s="42" t="s">
        <v>13315</v>
      </c>
      <c r="AL3" s="42" t="str">
        <f t="shared" si="0"/>
        <v>CLEARLINE INTERNATIONAL LIMITED (PRIVATE)</v>
      </c>
    </row>
    <row r="4" spans="1:38" x14ac:dyDescent="0.25">
      <c r="A4" s="43"/>
      <c r="E4" s="50"/>
      <c r="G4" s="50"/>
      <c r="R4" s="48" t="str">
        <f>IFERROR(IF(UserAccount!B6 &lt;= " "," ",UserAccount!B6),"")</f>
        <v>Hamza Yusuf</v>
      </c>
      <c r="S4" s="51">
        <f>COUNTIFS(MasterPublicDatabase!M:M,"&gt;="&amp;DateChartSupport!$B$1,MasterPublicDatabase!M:M,"&lt;="&amp;$B$2,MasterPublicDatabase!AC:AC,"="&amp;R4)</f>
        <v>11</v>
      </c>
      <c r="V4" s="42" t="str">
        <f>DateChartSupport!$R4</f>
        <v>Hamza Yusuf</v>
      </c>
      <c r="W4" s="42">
        <f>DateChartSupport!$S4</f>
        <v>11</v>
      </c>
      <c r="Z4" s="52" t="s">
        <v>4</v>
      </c>
      <c r="AA4" s="53">
        <v>545453</v>
      </c>
      <c r="AC4" s="52" t="s">
        <v>4</v>
      </c>
      <c r="AD4" s="53">
        <v>545453</v>
      </c>
      <c r="AL4" s="42" t="str">
        <f t="shared" si="0"/>
        <v>RELIANCE HMO (PRIVATE)</v>
      </c>
    </row>
    <row r="5" spans="1:38" x14ac:dyDescent="0.25">
      <c r="R5" s="48" t="str">
        <f>IFERROR(IF(UserAccount!B4 &lt;= " "," ",UserAccount!B4),"")</f>
        <v>Ibrahim Adamu</v>
      </c>
      <c r="S5" s="51">
        <f>COUNTIFS(MasterPublicDatabase!M:M,"&gt;="&amp;DateChartSupport!$B$1,MasterPublicDatabase!M:M,"&lt;="&amp;$B$2,MasterPublicDatabase!AC:AC,"="&amp;R5)</f>
        <v>9</v>
      </c>
      <c r="V5" s="42" t="str">
        <f>DateChartSupport!$R5</f>
        <v>Ibrahim Adamu</v>
      </c>
      <c r="W5" s="42">
        <f>DateChartSupport!$S5</f>
        <v>9</v>
      </c>
      <c r="Z5" s="52" t="s">
        <v>29</v>
      </c>
      <c r="AA5" s="53">
        <v>156750</v>
      </c>
      <c r="AC5" s="52" t="s">
        <v>3</v>
      </c>
      <c r="AD5" s="53">
        <v>150000</v>
      </c>
      <c r="AL5" s="42" t="str">
        <f t="shared" si="0"/>
        <v>GNI HMO (PRIVATE)</v>
      </c>
    </row>
    <row r="6" spans="1:38" x14ac:dyDescent="0.25">
      <c r="R6" s="48" t="str">
        <f>IFERROR(IF(UserAccount!B7 &lt;= " "," ",UserAccount!B7),"")</f>
        <v>Israel Josiah</v>
      </c>
      <c r="S6" s="49">
        <f>COUNTIFS(MasterPublicDatabase!M:M,"&gt;="&amp;DateChartSupport!$B$1,MasterPublicDatabase!M:M,"&lt;="&amp;$B$2,MasterPublicDatabase!AC:AC,"="&amp;R6)</f>
        <v>6</v>
      </c>
      <c r="V6" s="42" t="str">
        <f>DateChartSupport!$R6</f>
        <v>Israel Josiah</v>
      </c>
      <c r="W6" s="42">
        <f>DateChartSupport!$S6</f>
        <v>6</v>
      </c>
      <c r="Z6" s="52" t="s">
        <v>3</v>
      </c>
      <c r="AA6" s="53">
        <v>150000</v>
      </c>
      <c r="AC6" s="52" t="s">
        <v>61</v>
      </c>
      <c r="AD6" s="53">
        <v>120000</v>
      </c>
    </row>
    <row r="7" spans="1:38" x14ac:dyDescent="0.25">
      <c r="R7" s="48" t="str">
        <f>IFERROR(IF(UserAccount!B8 &lt;= " "," ",UserAccount!B8),"")</f>
        <v>Abdul Malik Shehu</v>
      </c>
      <c r="S7" s="51">
        <f>COUNTIFS(MasterPublicDatabase!M:M,"&gt;="&amp;DateChartSupport!$B$1,MasterPublicDatabase!M:M,"&lt;="&amp;$B$2,MasterPublicDatabase!AC:AC,"="&amp;R7)</f>
        <v>0</v>
      </c>
      <c r="Z7" s="52" t="s">
        <v>61</v>
      </c>
      <c r="AA7" s="53">
        <v>120000</v>
      </c>
      <c r="AC7" s="52" t="s">
        <v>42</v>
      </c>
      <c r="AD7" s="53">
        <v>12000</v>
      </c>
    </row>
    <row r="8" spans="1:38" x14ac:dyDescent="0.25">
      <c r="R8" s="48" t="str">
        <f>IFERROR(IF(UserAccount!B9 &lt;= " "," ",UserAccount!B9),"")</f>
        <v xml:space="preserve"> </v>
      </c>
      <c r="S8" s="49">
        <f>COUNTIFS(MasterPublicDatabase!M:M,"&gt;="&amp;DateChartSupport!$B$1,MasterPublicDatabase!M:M,"&lt;="&amp;$B$2,MasterPublicDatabase!AC:AC,"="&amp;R8)</f>
        <v>0</v>
      </c>
      <c r="Z8" s="52" t="s">
        <v>8523</v>
      </c>
      <c r="AA8" s="53">
        <v>92500</v>
      </c>
      <c r="AC8" s="52" t="s">
        <v>3224</v>
      </c>
      <c r="AD8" s="53">
        <v>827453</v>
      </c>
    </row>
    <row r="9" spans="1:38" x14ac:dyDescent="0.25">
      <c r="R9" s="48" t="str">
        <f>IFERROR(IF(UserAccount!B10 &lt;= " "," ",UserAccount!B10),"")</f>
        <v xml:space="preserve"> </v>
      </c>
      <c r="S9" s="51">
        <f>COUNTIFS(MasterPublicDatabase!M:M,"&gt;="&amp;DateChartSupport!$B$1,MasterPublicDatabase!M:M,"&lt;="&amp;$B$2,MasterPublicDatabase!AC:AC,"="&amp;R9)</f>
        <v>0</v>
      </c>
      <c r="Z9" s="52" t="s">
        <v>48</v>
      </c>
      <c r="AA9" s="53">
        <v>76500</v>
      </c>
    </row>
    <row r="10" spans="1:38" x14ac:dyDescent="0.25">
      <c r="R10" s="48" t="str">
        <f>IFERROR(IF(UserAccount!B11 &lt;= " "," ",UserAccount!B11),"")</f>
        <v xml:space="preserve"> </v>
      </c>
      <c r="S10" s="49">
        <f>COUNTIFS(MasterPublicDatabase!M:M,"&gt;="&amp;DateChartSupport!$B$1,MasterPublicDatabase!M:M,"&lt;="&amp;$B$2,MasterPublicDatabase!AC:AC,"="&amp;R10)</f>
        <v>0</v>
      </c>
      <c r="Z10" s="52" t="s">
        <v>3131</v>
      </c>
      <c r="AA10" s="53">
        <v>62150</v>
      </c>
    </row>
    <row r="11" spans="1:38" x14ac:dyDescent="0.25">
      <c r="R11" s="48" t="str">
        <f>IFERROR(IF(UserAccount!B12 &lt;= " "," ",UserAccount!B12),"")</f>
        <v xml:space="preserve"> </v>
      </c>
      <c r="S11" s="51">
        <f>COUNTIFS(MasterPublicDatabase!M:M,"&gt;="&amp;DateChartSupport!$B$1,MasterPublicDatabase!M:M,"&lt;="&amp;$B$2,MasterPublicDatabase!AC:AC,"="&amp;R11)</f>
        <v>0</v>
      </c>
      <c r="Z11" s="52" t="s">
        <v>2</v>
      </c>
      <c r="AA11" s="53">
        <v>45000</v>
      </c>
    </row>
    <row r="12" spans="1:38" x14ac:dyDescent="0.25">
      <c r="R12" s="48" t="str">
        <f>IFERROR(IF(UserAccount!B13 &lt;= " "," ",UserAccount!B13),"")</f>
        <v xml:space="preserve"> </v>
      </c>
      <c r="S12" s="49">
        <f>COUNTIFS(MasterPublicDatabase!M:M,"&gt;="&amp;DateChartSupport!$B$1,MasterPublicDatabase!M:M,"&lt;="&amp;$B$2,MasterPublicDatabase!AC:AC,"="&amp;R12)</f>
        <v>0</v>
      </c>
      <c r="Z12" s="52" t="s">
        <v>10</v>
      </c>
      <c r="AA12" s="53">
        <v>32000</v>
      </c>
    </row>
    <row r="13" spans="1:38" x14ac:dyDescent="0.25">
      <c r="R13" s="48" t="str">
        <f>IFERROR(IF(UserAccount!B14 &lt;= " "," ",UserAccount!B14),"")</f>
        <v xml:space="preserve"> </v>
      </c>
      <c r="S13" s="51">
        <f>COUNTIFS(MasterPublicDatabase!M:M,"&gt;="&amp;DateChartSupport!$B$1,MasterPublicDatabase!M:M,"&lt;="&amp;$B$2,MasterPublicDatabase!AC:AC,"="&amp;R13)</f>
        <v>0</v>
      </c>
      <c r="Z13" s="52" t="s">
        <v>65</v>
      </c>
      <c r="AA13" s="53">
        <v>18000</v>
      </c>
    </row>
    <row r="14" spans="1:38" x14ac:dyDescent="0.25">
      <c r="R14" s="48" t="str">
        <f>IFERROR(IF(UserAccount!B15 &lt;= " "," ",UserAccount!B15),"")</f>
        <v xml:space="preserve"> </v>
      </c>
      <c r="S14" s="49">
        <f>COUNTIFS(MasterPublicDatabase!M:M,"&gt;="&amp;DateChartSupport!$B$1,MasterPublicDatabase!M:M,"&lt;="&amp;$B$2,MasterPublicDatabase!AC:AC,"="&amp;R14)</f>
        <v>0</v>
      </c>
      <c r="Z14" s="52" t="s">
        <v>3224</v>
      </c>
      <c r="AA14" s="53">
        <v>1298353</v>
      </c>
    </row>
    <row r="15" spans="1:38" x14ac:dyDescent="0.25">
      <c r="R15" s="48" t="str">
        <f>IFERROR(IF(UserAccount!B16 &lt;= " "," ",UserAccount!B16),"")</f>
        <v xml:space="preserve"> </v>
      </c>
      <c r="S15" s="51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48" t="str">
        <f>IFERROR(IF(UserAccount!B17 &lt;= " "," ",UserAccount!B17),"")</f>
        <v xml:space="preserve"> </v>
      </c>
      <c r="S16" s="49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48" t="str">
        <f>IFERROR(IF(UserAccount!B18 &lt;= " "," ",UserAccount!B18),"")</f>
        <v xml:space="preserve"> </v>
      </c>
      <c r="S17" s="51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48" t="str">
        <f>IFERROR(IF(UserAccount!B19 &lt;= " "," ",UserAccount!B19),"")</f>
        <v xml:space="preserve"> </v>
      </c>
      <c r="S18" s="49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48" t="str">
        <f>IFERROR(IF(UserAccount!B20 &lt;= " "," ",UserAccount!B20),"")</f>
        <v xml:space="preserve"> </v>
      </c>
      <c r="S19" s="51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48" t="str">
        <f>IFERROR(IF(UserAccount!B21 &lt;= " "," ",UserAccount!B21),"")</f>
        <v xml:space="preserve"> </v>
      </c>
      <c r="S20" s="49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48" t="str">
        <f>IFERROR(IF(UserAccount!B22 &lt;= " "," ",UserAccount!B22),"")</f>
        <v xml:space="preserve"> </v>
      </c>
      <c r="S21" s="51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48" t="str">
        <f>IFERROR(IF(UserAccount!B23 &lt;= " "," ",UserAccount!B23),"")</f>
        <v xml:space="preserve"> </v>
      </c>
      <c r="S22" s="49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48" t="str">
        <f>IFERROR(IF(UserAccount!B24 &lt;= " "," ",UserAccount!B24),"")</f>
        <v xml:space="preserve"> </v>
      </c>
      <c r="S23" s="51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48" t="str">
        <f>IFERROR(IF(UserAccount!B25 &lt;= " "," ",UserAccount!B25),"")</f>
        <v xml:space="preserve"> </v>
      </c>
      <c r="S24" s="49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48" t="str">
        <f>IFERROR(IF(UserAccount!B26 &lt;= " "," ",UserAccount!B26),"")</f>
        <v xml:space="preserve"> </v>
      </c>
      <c r="S25" s="51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48" t="str">
        <f>IFERROR(IF(UserAccount!B27 &lt;= " "," ",UserAccount!B27),"")</f>
        <v xml:space="preserve"> </v>
      </c>
      <c r="S26" s="49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48" t="str">
        <f>IFERROR(IF(UserAccount!B28 &lt;= " "," ",UserAccount!B28),"")</f>
        <v xml:space="preserve"> </v>
      </c>
      <c r="S27" s="51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48" t="str">
        <f>IFERROR(IF(UserAccount!B29 &lt;= " "," ",UserAccount!B29),"")</f>
        <v xml:space="preserve"> </v>
      </c>
      <c r="S28" s="49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48" t="str">
        <f>IFERROR(IF(UserAccount!B30 &lt;= " "," ",UserAccount!B30),"")</f>
        <v xml:space="preserve"> </v>
      </c>
      <c r="S29" s="51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48" t="str">
        <f>IFERROR(IF(UserAccount!B31 &lt;= " "," ",UserAccount!B31),"")</f>
        <v xml:space="preserve"> </v>
      </c>
      <c r="S30" s="49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48" t="str">
        <f>IFERROR(IF(UserAccount!B32 &lt;= " "," ",UserAccount!B32),"")</f>
        <v xml:space="preserve"> </v>
      </c>
      <c r="S31" s="51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48" t="str">
        <f>IFERROR(IF(UserAccount!B33 &lt;= " "," ",UserAccount!B33),"")</f>
        <v xml:space="preserve"> </v>
      </c>
      <c r="S32" s="49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48" t="str">
        <f>IFERROR(IF(UserAccount!B34 &lt;= " "," ",UserAccount!B34),"")</f>
        <v xml:space="preserve"> </v>
      </c>
      <c r="S33" s="51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48" t="str">
        <f>IFERROR(IF(UserAccount!B35 &lt;= " "," ",UserAccount!B35),"")</f>
        <v xml:space="preserve"> </v>
      </c>
      <c r="S34" s="49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48" t="str">
        <f>IFERROR(IF(UserAccount!B36 &lt;= " "," ",UserAccount!B36),"")</f>
        <v xml:space="preserve"> </v>
      </c>
      <c r="S35" s="51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48" t="str">
        <f>IFERROR(IF(UserAccount!B37 &lt;= " "," ",UserAccount!B37),"")</f>
        <v xml:space="preserve"> </v>
      </c>
      <c r="S36" s="49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48" t="str">
        <f>IFERROR(IF(UserAccount!B38 &lt;= " "," ",UserAccount!B38),"")</f>
        <v xml:space="preserve"> </v>
      </c>
      <c r="S37" s="51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48" t="str">
        <f>IFERROR(IF(UserAccount!B39 &lt;= " "," ",UserAccount!B39),"")</f>
        <v xml:space="preserve"> </v>
      </c>
      <c r="S38" s="49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48" t="str">
        <f>IFERROR(IF(UserAccount!B40 &lt;= " "," ",UserAccount!B40),"")</f>
        <v xml:space="preserve"> </v>
      </c>
      <c r="S39" s="51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48" t="str">
        <f>IFERROR(IF(UserAccount!B41 &lt;= " "," ",UserAccount!B41),"")</f>
        <v xml:space="preserve"> </v>
      </c>
      <c r="S40" s="49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48" t="str">
        <f>IFERROR(IF(UserAccount!B42 &lt;= " "," ",UserAccount!B42),"")</f>
        <v xml:space="preserve"> </v>
      </c>
      <c r="S41" s="51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48" t="str">
        <f>IFERROR(IF(UserAccount!B43 &lt;= " "," ",UserAccount!B43),"")</f>
        <v xml:space="preserve"> </v>
      </c>
      <c r="S42" s="49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48" t="str">
        <f>IFERROR(IF(UserAccount!B44 &lt;= " "," ",UserAccount!B44),"")</f>
        <v xml:space="preserve"> </v>
      </c>
      <c r="S43" s="51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48" t="str">
        <f>IFERROR(IF(UserAccount!B45 &lt;= " "," ",UserAccount!B45),"")</f>
        <v xml:space="preserve"> </v>
      </c>
      <c r="S44" s="49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48" t="str">
        <f>IFERROR(IF(UserAccount!B46 &lt;= " "," ",UserAccount!B46),"")</f>
        <v xml:space="preserve"> </v>
      </c>
      <c r="S45" s="51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48" t="str">
        <f>IFERROR(IF(UserAccount!B47 &lt;= " "," ",UserAccount!B47),"")</f>
        <v xml:space="preserve"> </v>
      </c>
      <c r="S46" s="49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48" t="str">
        <f>IFERROR(IF(UserAccount!B48 &lt;= " "," ",UserAccount!B48),"")</f>
        <v xml:space="preserve"> </v>
      </c>
      <c r="S47" s="51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48" t="str">
        <f>IFERROR(IF(UserAccount!B49 &lt;= " "," ",UserAccount!B49),"")</f>
        <v xml:space="preserve"> </v>
      </c>
      <c r="S48" s="49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48" t="str">
        <f>IFERROR(IF(UserAccount!B50 &lt;= " "," ",UserAccount!B50),"")</f>
        <v xml:space="preserve"> </v>
      </c>
      <c r="S49" s="51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48" t="str">
        <f>IFERROR(IF(UserAccount!B51 &lt;= " "," ",UserAccount!B51),"")</f>
        <v xml:space="preserve"> </v>
      </c>
      <c r="S50" s="49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48" t="str">
        <f>IFERROR(IF(UserAccount!B52 &lt;= " "," ",UserAccount!B52),"")</f>
        <v xml:space="preserve"> </v>
      </c>
      <c r="S51" s="51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48" t="str">
        <f>IFERROR(IF(UserAccount!B53 &lt;= " "," ",UserAccount!B53),"")</f>
        <v xml:space="preserve"> </v>
      </c>
      <c r="S52" s="49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48" t="str">
        <f>IFERROR(IF(UserAccount!B54 &lt;= " "," ",UserAccount!B54),"")</f>
        <v xml:space="preserve"> </v>
      </c>
      <c r="S53" s="51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48" t="str">
        <f>IFERROR(IF(UserAccount!B55 &lt;= " "," ",UserAccount!B55),"")</f>
        <v xml:space="preserve"> </v>
      </c>
      <c r="S54" s="49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48" t="str">
        <f>IFERROR(IF(UserAccount!B56 &lt;= " "," ",UserAccount!B56),"")</f>
        <v xml:space="preserve"> </v>
      </c>
      <c r="S55" s="51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48" t="str">
        <f>IFERROR(IF(UserAccount!B57 &lt;= " "," ",UserAccount!B57),"")</f>
        <v xml:space="preserve"> </v>
      </c>
      <c r="S56" s="49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48" t="str">
        <f>IFERROR(IF(UserAccount!B58 &lt;= " "," ",UserAccount!B58),"")</f>
        <v xml:space="preserve"> </v>
      </c>
      <c r="S57" s="51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48" t="str">
        <f>IFERROR(IF(UserAccount!B59 &lt;= " "," ",UserAccount!B59),"")</f>
        <v xml:space="preserve"> </v>
      </c>
      <c r="S58" s="49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48" t="str">
        <f>IFERROR(IF(UserAccount!B60 &lt;= " "," ",UserAccount!B60),"")</f>
        <v xml:space="preserve"> </v>
      </c>
      <c r="S59" s="51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48" t="str">
        <f>IFERROR(IF(UserAccount!B61 &lt;= " "," ",UserAccount!B61),"")</f>
        <v xml:space="preserve"> </v>
      </c>
      <c r="S60" s="49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48" t="str">
        <f>IFERROR(IF(UserAccount!B62 &lt;= " "," ",UserAccount!B62),"")</f>
        <v xml:space="preserve"> </v>
      </c>
      <c r="S61" s="51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48" t="str">
        <f>IFERROR(IF(UserAccount!B63 &lt;= " "," ",UserAccount!B63),"")</f>
        <v xml:space="preserve"> </v>
      </c>
      <c r="S62" s="49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48" t="str">
        <f>IFERROR(IF(UserAccount!B64 &lt;= " "," ",UserAccount!B64),"")</f>
        <v xml:space="preserve"> </v>
      </c>
      <c r="S63" s="51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48" t="str">
        <f>IFERROR(IF(UserAccount!B65 &lt;= " "," ",UserAccount!B65),"")</f>
        <v xml:space="preserve"> </v>
      </c>
      <c r="S64" s="49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48" t="str">
        <f>IFERROR(IF(UserAccount!B66 &lt;= " "," ",UserAccount!B66),"")</f>
        <v xml:space="preserve"> </v>
      </c>
      <c r="S65" s="51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48" t="str">
        <f>IFERROR(IF(UserAccount!B67 &lt;= " "," ",UserAccount!B67),"")</f>
        <v xml:space="preserve"> </v>
      </c>
      <c r="S66" s="49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48" t="str">
        <f>IFERROR(IF(UserAccount!B68 &lt;= " "," ",UserAccount!B68),"")</f>
        <v xml:space="preserve"> </v>
      </c>
      <c r="S67" s="51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48" t="str">
        <f>IFERROR(IF(UserAccount!B69 &lt;= " "," ",UserAccount!B69),"")</f>
        <v xml:space="preserve"> </v>
      </c>
      <c r="S68" s="49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48" t="str">
        <f>IFERROR(IF(UserAccount!B70 &lt;= " "," ",UserAccount!B70),"")</f>
        <v xml:space="preserve"> </v>
      </c>
      <c r="S69" s="51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48" t="str">
        <f>IFERROR(IF(UserAccount!B71 &lt;= " "," ",UserAccount!B71),"")</f>
        <v xml:space="preserve"> </v>
      </c>
      <c r="S70" s="49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48" t="str">
        <f>IFERROR(IF(UserAccount!B72 &lt;= " "," ",UserAccount!B72),"")</f>
        <v xml:space="preserve"> </v>
      </c>
      <c r="S71" s="51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48" t="str">
        <f>IFERROR(IF(UserAccount!B73 &lt;= " "," ",UserAccount!B73),"")</f>
        <v xml:space="preserve"> </v>
      </c>
      <c r="S72" s="49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48" t="str">
        <f>IFERROR(IF(UserAccount!B74 &lt;= " "," ",UserAccount!B74),"")</f>
        <v xml:space="preserve"> </v>
      </c>
      <c r="S73" s="51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48" t="str">
        <f>IFERROR(IF(UserAccount!B75 &lt;= " "," ",UserAccount!B75),"")</f>
        <v xml:space="preserve"> </v>
      </c>
      <c r="S74" s="49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48" t="str">
        <f>IFERROR(IF(UserAccount!B76 &lt;= " "," ",UserAccount!B76),"")</f>
        <v xml:space="preserve"> </v>
      </c>
      <c r="S75" s="51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48" t="str">
        <f>IFERROR(IF(UserAccount!B77 &lt;= " "," ",UserAccount!B77),"")</f>
        <v xml:space="preserve"> </v>
      </c>
      <c r="S76" s="49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48" t="str">
        <f>IFERROR(IF(UserAccount!B78 &lt;= " "," ",UserAccount!B78),"")</f>
        <v xml:space="preserve"> </v>
      </c>
      <c r="S77" s="51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48" t="str">
        <f>IFERROR(IF(UserAccount!B79 &lt;= " "," ",UserAccount!B79),"")</f>
        <v xml:space="preserve"> </v>
      </c>
      <c r="S78" s="49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48" t="str">
        <f>IFERROR(IF(UserAccount!B80 &lt;= " "," ",UserAccount!B80),"")</f>
        <v xml:space="preserve"> </v>
      </c>
      <c r="S79" s="51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48" t="str">
        <f>IFERROR(IF(UserAccount!B81 &lt;= " "," ",UserAccount!B81),"")</f>
        <v xml:space="preserve"> </v>
      </c>
      <c r="S80" s="49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48" t="str">
        <f>IFERROR(IF(UserAccount!B82 &lt;= " "," ",UserAccount!B82),"")</f>
        <v xml:space="preserve"> </v>
      </c>
      <c r="S81" s="51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48" t="str">
        <f>IFERROR(IF(UserAccount!B83 &lt;= " "," ",UserAccount!B83),"")</f>
        <v xml:space="preserve"> </v>
      </c>
      <c r="S82" s="49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48" t="str">
        <f>IFERROR(IF(UserAccount!B84 &lt;= " "," ",UserAccount!B84),"")</f>
        <v xml:space="preserve"> </v>
      </c>
      <c r="S83" s="51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48" t="str">
        <f>IFERROR(IF(UserAccount!B85 &lt;= " "," ",UserAccount!B85),"")</f>
        <v xml:space="preserve"> </v>
      </c>
      <c r="S84" s="49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48" t="str">
        <f>IFERROR(IF(UserAccount!B86 &lt;= " "," ",UserAccount!B86),"")</f>
        <v xml:space="preserve"> </v>
      </c>
      <c r="S85" s="51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48" t="str">
        <f>IFERROR(IF(UserAccount!B87 &lt;= " "," ",UserAccount!B87),"")</f>
        <v xml:space="preserve"> </v>
      </c>
      <c r="S86" s="49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48" t="str">
        <f>IFERROR(IF(UserAccount!B88 &lt;= " "," ",UserAccount!B88),"")</f>
        <v xml:space="preserve"> </v>
      </c>
      <c r="S87" s="51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48" t="str">
        <f>IFERROR(IF(UserAccount!B89 &lt;= " "," ",UserAccount!B89),"")</f>
        <v xml:space="preserve"> </v>
      </c>
      <c r="S88" s="49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48" t="str">
        <f>IFERROR(IF(UserAccount!B90 &lt;= " "," ",UserAccount!B90),"")</f>
        <v xml:space="preserve"> </v>
      </c>
      <c r="S89" s="51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48" t="str">
        <f>IFERROR(IF(UserAccount!B91 &lt;= " "," ",UserAccount!B91),"")</f>
        <v xml:space="preserve"> </v>
      </c>
      <c r="S90" s="49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48" t="str">
        <f>IFERROR(IF(UserAccount!B92 &lt;= " "," ",UserAccount!B92),"")</f>
        <v xml:space="preserve"> </v>
      </c>
      <c r="S91" s="51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48" t="str">
        <f>IFERROR(IF(UserAccount!B93 &lt;= " "," ",UserAccount!B93),"")</f>
        <v xml:space="preserve"> </v>
      </c>
      <c r="S92" s="49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48" t="str">
        <f>IFERROR(IF(UserAccount!B94 &lt;= " "," ",UserAccount!B94),"")</f>
        <v xml:space="preserve"> </v>
      </c>
      <c r="S93" s="51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48" t="str">
        <f>IFERROR(IF(UserAccount!B95 &lt;= " "," ",UserAccount!B95),"")</f>
        <v xml:space="preserve"> </v>
      </c>
      <c r="S94" s="49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48" t="str">
        <f>IFERROR(IF(UserAccount!B96 &lt;= " "," ",UserAccount!B96),"")</f>
        <v xml:space="preserve"> </v>
      </c>
      <c r="S95" s="51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48" t="str">
        <f>IFERROR(IF(UserAccount!B97 &lt;= " "," ",UserAccount!B97),"")</f>
        <v xml:space="preserve"> </v>
      </c>
      <c r="S96" s="49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48" t="str">
        <f>IFERROR(IF(UserAccount!B98 &lt;= " "," ",UserAccount!B98),"")</f>
        <v xml:space="preserve"> </v>
      </c>
      <c r="S97" s="51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48" t="str">
        <f>IFERROR(IF(UserAccount!B99 &lt;= " "," ",UserAccount!B99),"")</f>
        <v xml:space="preserve"> </v>
      </c>
      <c r="S98" s="49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48" t="str">
        <f>IFERROR(IF(UserAccount!B100 &lt;= " "," ",UserAccount!B100),"")</f>
        <v xml:space="preserve"> </v>
      </c>
      <c r="S99" s="51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48" t="str">
        <f>IFERROR(IF(UserAccount!B101 &lt;= " "," ",UserAccount!B101),"")</f>
        <v xml:space="preserve"> </v>
      </c>
      <c r="S100" s="49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48" t="str">
        <f>IFERROR(IF(UserAccount!B102 &lt;= " "," ",UserAccount!B102),"")</f>
        <v xml:space="preserve"> </v>
      </c>
      <c r="S101" s="51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48" t="str">
        <f>IFERROR(IF(UserAccount!B103 &lt;= " "," ",UserAccount!B103),"")</f>
        <v xml:space="preserve"> </v>
      </c>
      <c r="S102" s="49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48" t="str">
        <f>IFERROR(IF(UserAccount!B104 &lt;= " "," ",UserAccount!B104),"")</f>
        <v xml:space="preserve"> </v>
      </c>
      <c r="S103" s="51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48" t="str">
        <f>IFERROR(IF(UserAccount!B105 &lt;= " "," ",UserAccount!B105),"")</f>
        <v xml:space="preserve"> </v>
      </c>
      <c r="S104" s="49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48" t="str">
        <f>IFERROR(IF(UserAccount!B106 &lt;= " "," ",UserAccount!B106),"")</f>
        <v xml:space="preserve"> </v>
      </c>
      <c r="S105" s="51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48" t="str">
        <f>IFERROR(IF(UserAccount!B107 &lt;= " "," ",UserAccount!B107),"")</f>
        <v xml:space="preserve"> </v>
      </c>
      <c r="S106" s="49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48" t="str">
        <f>IFERROR(IF(UserAccount!B108 &lt;= " "," ",UserAccount!B108),"")</f>
        <v xml:space="preserve"> </v>
      </c>
      <c r="S107" s="51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48" t="str">
        <f>IFERROR(IF(UserAccount!B109 &lt;= " "," ",UserAccount!B109),"")</f>
        <v xml:space="preserve"> </v>
      </c>
      <c r="S108" s="49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48" t="str">
        <f>IFERROR(IF(UserAccount!B110 &lt;= " "," ",UserAccount!B110),"")</f>
        <v xml:space="preserve"> </v>
      </c>
      <c r="S109" s="51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48" t="str">
        <f>IFERROR(IF(UserAccount!B111 &lt;= " "," ",UserAccount!B111),"")</f>
        <v xml:space="preserve"> </v>
      </c>
      <c r="S110" s="49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48" t="str">
        <f>IFERROR(IF(UserAccount!B112 &lt;= " "," ",UserAccount!B112),"")</f>
        <v xml:space="preserve"> </v>
      </c>
      <c r="S111" s="51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48" t="str">
        <f>IFERROR(IF(UserAccount!B113 &lt;= " "," ",UserAccount!B113),"")</f>
        <v xml:space="preserve"> </v>
      </c>
      <c r="S112" s="49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48" t="str">
        <f>IFERROR(IF(UserAccount!B114 &lt;= " "," ",UserAccount!B114),"")</f>
        <v xml:space="preserve"> </v>
      </c>
      <c r="S113" s="51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48" t="str">
        <f>IFERROR(IF(UserAccount!B115 &lt;= " "," ",UserAccount!B115),"")</f>
        <v xml:space="preserve"> </v>
      </c>
      <c r="S114" s="49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48" t="str">
        <f>IFERROR(IF(UserAccount!B116 &lt;= " "," ",UserAccount!B116),"")</f>
        <v xml:space="preserve"> </v>
      </c>
      <c r="S115" s="51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48" t="str">
        <f>IFERROR(IF(UserAccount!B117 &lt;= " "," ",UserAccount!B117),"")</f>
        <v xml:space="preserve"> </v>
      </c>
      <c r="S116" s="49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48" t="str">
        <f>IFERROR(IF(UserAccount!B118 &lt;= " "," ",UserAccount!B118),"")</f>
        <v xml:space="preserve"> </v>
      </c>
      <c r="S117" s="51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48" t="str">
        <f>IFERROR(IF(UserAccount!B119 &lt;= " "," ",UserAccount!B119),"")</f>
        <v xml:space="preserve"> </v>
      </c>
      <c r="S118" s="49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48" t="str">
        <f>IFERROR(IF(UserAccount!B120 &lt;= " "," ",UserAccount!B120),"")</f>
        <v xml:space="preserve"> </v>
      </c>
      <c r="S119" s="51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48" t="str">
        <f>IFERROR(IF(UserAccount!B121 &lt;= " "," ",UserAccount!B121),"")</f>
        <v xml:space="preserve"> </v>
      </c>
      <c r="S120" s="49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48" t="str">
        <f>IFERROR(IF(UserAccount!B122 &lt;= " "," ",UserAccount!B122),"")</f>
        <v xml:space="preserve"> </v>
      </c>
      <c r="S121" s="51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48" t="str">
        <f>IFERROR(IF(UserAccount!B123 &lt;= " "," ",UserAccount!B123),"")</f>
        <v xml:space="preserve"> </v>
      </c>
      <c r="S122" s="49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48" t="str">
        <f>IFERROR(IF(UserAccount!B124 &lt;= " "," ",UserAccount!B124),"")</f>
        <v xml:space="preserve"> </v>
      </c>
      <c r="S123" s="51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48" t="str">
        <f>IFERROR(IF(UserAccount!B125 &lt;= " "," ",UserAccount!B125),"")</f>
        <v xml:space="preserve"> </v>
      </c>
      <c r="S124" s="49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48" t="str">
        <f>IFERROR(IF(UserAccount!B126 &lt;= " "," ",UserAccount!B126),"")</f>
        <v xml:space="preserve"> </v>
      </c>
      <c r="S125" s="51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48" t="str">
        <f>IFERROR(IF(UserAccount!B127 &lt;= " "," ",UserAccount!B127),"")</f>
        <v xml:space="preserve"> </v>
      </c>
      <c r="S126" s="49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48" t="str">
        <f>IFERROR(IF(UserAccount!B128 &lt;= " "," ",UserAccount!B128),"")</f>
        <v xml:space="preserve"> </v>
      </c>
      <c r="S127" s="51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48" t="str">
        <f>IFERROR(IF(UserAccount!B129 &lt;= " "," ",UserAccount!B129),"")</f>
        <v xml:space="preserve"> </v>
      </c>
      <c r="S128" s="49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48" t="str">
        <f>IFERROR(IF(UserAccount!B130 &lt;= " "," ",UserAccount!B130),"")</f>
        <v xml:space="preserve"> </v>
      </c>
      <c r="S129" s="51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48" t="str">
        <f>IFERROR(IF(UserAccount!B131 &lt;= " "," ",UserAccount!B131),"")</f>
        <v xml:space="preserve"> </v>
      </c>
      <c r="S130" s="49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48" t="str">
        <f>IFERROR(IF(UserAccount!B132 &lt;= " "," ",UserAccount!B132),"")</f>
        <v xml:space="preserve"> </v>
      </c>
      <c r="S131" s="51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48" t="str">
        <f>IFERROR(IF(UserAccount!B133 &lt;= " "," ",UserAccount!B133),"")</f>
        <v xml:space="preserve"> </v>
      </c>
      <c r="S132" s="49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48" t="str">
        <f>IFERROR(IF(UserAccount!B134 &lt;= " "," ",UserAccount!B134),"")</f>
        <v xml:space="preserve"> </v>
      </c>
      <c r="S133" s="51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48" t="str">
        <f>IFERROR(IF(UserAccount!B135 &lt;= " "," ",UserAccount!B135),"")</f>
        <v xml:space="preserve"> </v>
      </c>
      <c r="S134" s="49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48" t="str">
        <f>IFERROR(IF(UserAccount!B136 &lt;= " "," ",UserAccount!B136),"")</f>
        <v xml:space="preserve"> </v>
      </c>
      <c r="S135" s="51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48" t="str">
        <f>IFERROR(IF(UserAccount!B137 &lt;= " "," ",UserAccount!B137),"")</f>
        <v xml:space="preserve"> </v>
      </c>
      <c r="S136" s="49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48" t="str">
        <f>IFERROR(IF(UserAccount!B138 &lt;= " "," ",UserAccount!B138),"")</f>
        <v xml:space="preserve"> </v>
      </c>
      <c r="S137" s="51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48" t="str">
        <f>IFERROR(IF(UserAccount!B139 &lt;= " "," ",UserAccount!B139),"")</f>
        <v xml:space="preserve"> </v>
      </c>
      <c r="S138" s="49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48" t="str">
        <f>IFERROR(IF(UserAccount!B140 &lt;= " "," ",UserAccount!B140),"")</f>
        <v xml:space="preserve"> </v>
      </c>
      <c r="S139" s="51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48" t="str">
        <f>IFERROR(IF(UserAccount!B141 &lt;= " "," ",UserAccount!B141),"")</f>
        <v xml:space="preserve"> </v>
      </c>
      <c r="S140" s="49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48" t="str">
        <f>IFERROR(IF(UserAccount!B142 &lt;= " "," ",UserAccount!B142),"")</f>
        <v xml:space="preserve"> </v>
      </c>
      <c r="S141" s="51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48" t="str">
        <f>IFERROR(IF(UserAccount!B143 &lt;= " "," ",UserAccount!B143),"")</f>
        <v xml:space="preserve"> </v>
      </c>
      <c r="S142" s="49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48" t="str">
        <f>IFERROR(IF(UserAccount!B144 &lt;= " "," ",UserAccount!B144),"")</f>
        <v xml:space="preserve"> </v>
      </c>
      <c r="S143" s="51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48" t="str">
        <f>IFERROR(IF(UserAccount!B145 &lt;= " "," ",UserAccount!B145),"")</f>
        <v xml:space="preserve"> </v>
      </c>
      <c r="S144" s="49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48" t="str">
        <f>IFERROR(IF(UserAccount!B146 &lt;= " "," ",UserAccount!B146),"")</f>
        <v xml:space="preserve"> </v>
      </c>
      <c r="S145" s="51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48" t="str">
        <f>IFERROR(IF(UserAccount!B147 &lt;= " "," ",UserAccount!B147),"")</f>
        <v xml:space="preserve"> </v>
      </c>
      <c r="S146" s="49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48" t="str">
        <f>IFERROR(IF(UserAccount!B148 &lt;= " "," ",UserAccount!B148),"")</f>
        <v xml:space="preserve"> </v>
      </c>
      <c r="S147" s="51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48" t="str">
        <f>IFERROR(IF(UserAccount!B149 &lt;= " "," ",UserAccount!B149),"")</f>
        <v xml:space="preserve"> </v>
      </c>
      <c r="S148" s="49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48" t="str">
        <f>IFERROR(IF(UserAccount!B150 &lt;= " "," ",UserAccount!B150),"")</f>
        <v xml:space="preserve"> </v>
      </c>
      <c r="S149" s="51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48" t="str">
        <f>IFERROR(IF(UserAccount!B151 &lt;= " "," ",UserAccount!B151),"")</f>
        <v xml:space="preserve"> </v>
      </c>
      <c r="S150" s="49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48" t="str">
        <f>IFERROR(IF(UserAccount!B152 &lt;= " "," ",UserAccount!B152),"")</f>
        <v xml:space="preserve"> </v>
      </c>
      <c r="S151" s="51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48" t="str">
        <f>IFERROR(IF(UserAccount!B153 &lt;= " "," ",UserAccount!B153),"")</f>
        <v xml:space="preserve"> </v>
      </c>
      <c r="S152" s="49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48" t="str">
        <f>IFERROR(IF(UserAccount!B154 &lt;= " "," ",UserAccount!B154),"")</f>
        <v xml:space="preserve"> </v>
      </c>
      <c r="S153" s="51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48" t="str">
        <f>IFERROR(IF(UserAccount!B155 &lt;= " "," ",UserAccount!B155),"")</f>
        <v xml:space="preserve"> </v>
      </c>
      <c r="S154" s="49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48" t="str">
        <f>IFERROR(IF(UserAccount!B156 &lt;= " "," ",UserAccount!B156),"")</f>
        <v xml:space="preserve"> </v>
      </c>
      <c r="S155" s="51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48" t="str">
        <f>IFERROR(IF(UserAccount!B157 &lt;= " "," ",UserAccount!B157),"")</f>
        <v xml:space="preserve"> </v>
      </c>
      <c r="S156" s="49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48" t="str">
        <f>IFERROR(IF(UserAccount!B158 &lt;= " "," ",UserAccount!B158),"")</f>
        <v xml:space="preserve"> </v>
      </c>
      <c r="S157" s="51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48" t="str">
        <f>IFERROR(IF(UserAccount!B159 &lt;= " "," ",UserAccount!B159),"")</f>
        <v xml:space="preserve"> </v>
      </c>
      <c r="S158" s="49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48" t="str">
        <f>IFERROR(IF(UserAccount!B160 &lt;= " "," ",UserAccount!B160),"")</f>
        <v xml:space="preserve"> </v>
      </c>
      <c r="S159" s="51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48" t="str">
        <f>IFERROR(IF(UserAccount!B161 &lt;= " "," ",UserAccount!B161),"")</f>
        <v xml:space="preserve"> </v>
      </c>
      <c r="S160" s="49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48" t="str">
        <f>IFERROR(IF(UserAccount!B162 &lt;= " "," ",UserAccount!B162),"")</f>
        <v xml:space="preserve"> </v>
      </c>
      <c r="S161" s="51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48" t="str">
        <f>IFERROR(IF(UserAccount!B163 &lt;= " "," ",UserAccount!B163),"")</f>
        <v xml:space="preserve"> </v>
      </c>
      <c r="S162" s="49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48" t="str">
        <f>IFERROR(IF(UserAccount!B164 &lt;= " "," ",UserAccount!B164),"")</f>
        <v xml:space="preserve"> </v>
      </c>
      <c r="S163" s="51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48" t="str">
        <f>IFERROR(IF(UserAccount!B165 &lt;= " "," ",UserAccount!B165),"")</f>
        <v xml:space="preserve"> </v>
      </c>
      <c r="S164" s="49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48" t="str">
        <f>IFERROR(IF(UserAccount!B166 &lt;= " "," ",UserAccount!B166),"")</f>
        <v xml:space="preserve"> </v>
      </c>
      <c r="S165" s="51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48" t="str">
        <f>IFERROR(IF(UserAccount!B167 &lt;= " "," ",UserAccount!B167),"")</f>
        <v xml:space="preserve"> </v>
      </c>
      <c r="S166" s="49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48" t="str">
        <f>IFERROR(IF(UserAccount!B168 &lt;= " "," ",UserAccount!B168),"")</f>
        <v xml:space="preserve"> </v>
      </c>
      <c r="S167" s="51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48" t="str">
        <f>IFERROR(IF(UserAccount!B169 &lt;= " "," ",UserAccount!B169),"")</f>
        <v xml:space="preserve"> </v>
      </c>
      <c r="S168" s="49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48" t="str">
        <f>IFERROR(IF(UserAccount!B170 &lt;= " "," ",UserAccount!B170),"")</f>
        <v xml:space="preserve"> </v>
      </c>
      <c r="S169" s="51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48" t="str">
        <f>IFERROR(IF(UserAccount!B171 &lt;= " "," ",UserAccount!B171),"")</f>
        <v xml:space="preserve"> </v>
      </c>
      <c r="S170" s="49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48" t="str">
        <f>IFERROR(IF(UserAccount!B172 &lt;= " "," ",UserAccount!B172),"")</f>
        <v xml:space="preserve"> </v>
      </c>
      <c r="S171" s="51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48" t="str">
        <f>IFERROR(IF(UserAccount!B173 &lt;= " "," ",UserAccount!B173),"")</f>
        <v xml:space="preserve"> </v>
      </c>
      <c r="S172" s="49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48" t="str">
        <f>IFERROR(IF(UserAccount!B174 &lt;= " "," ",UserAccount!B174),"")</f>
        <v xml:space="preserve"> </v>
      </c>
      <c r="S173" s="51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48" t="str">
        <f>IFERROR(IF(UserAccount!B175 &lt;= " "," ",UserAccount!B175),"")</f>
        <v xml:space="preserve"> </v>
      </c>
      <c r="S174" s="49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48" t="str">
        <f>IFERROR(IF(UserAccount!B176 &lt;= " "," ",UserAccount!B176),"")</f>
        <v xml:space="preserve"> </v>
      </c>
      <c r="S175" s="51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48" t="str">
        <f>IFERROR(IF(UserAccount!B177 &lt;= " "," ",UserAccount!B177),"")</f>
        <v xml:space="preserve"> </v>
      </c>
      <c r="S176" s="49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48" t="str">
        <f>IFERROR(IF(UserAccount!B178 &lt;= " "," ",UserAccount!B178),"")</f>
        <v xml:space="preserve"> </v>
      </c>
      <c r="S177" s="51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48" t="str">
        <f>IFERROR(IF(UserAccount!B179 &lt;= " "," ",UserAccount!B179),"")</f>
        <v xml:space="preserve"> </v>
      </c>
      <c r="S178" s="49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48" t="str">
        <f>IFERROR(IF(UserAccount!B180 &lt;= " "," ",UserAccount!B180),"")</f>
        <v xml:space="preserve"> </v>
      </c>
      <c r="S179" s="51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48" t="str">
        <f>IFERROR(IF(UserAccount!B181 &lt;= " "," ",UserAccount!B181),"")</f>
        <v xml:space="preserve"> </v>
      </c>
      <c r="S180" s="49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48" t="str">
        <f>IFERROR(IF(UserAccount!B182 &lt;= " "," ",UserAccount!B182),"")</f>
        <v xml:space="preserve"> </v>
      </c>
      <c r="S181" s="51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48" t="str">
        <f>IFERROR(IF(UserAccount!B183 &lt;= " "," ",UserAccount!B183),"")</f>
        <v xml:space="preserve"> </v>
      </c>
      <c r="S182" s="49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48" t="str">
        <f>IFERROR(IF(UserAccount!B184 &lt;= " "," ",UserAccount!B184),"")</f>
        <v xml:space="preserve"> </v>
      </c>
      <c r="S183" s="51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48" t="str">
        <f>IFERROR(IF(UserAccount!B185 &lt;= " "," ",UserAccount!B185),"")</f>
        <v xml:space="preserve"> </v>
      </c>
      <c r="S184" s="49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48" t="str">
        <f>IFERROR(IF(UserAccount!B186 &lt;= " "," ",UserAccount!B186),"")</f>
        <v xml:space="preserve"> </v>
      </c>
      <c r="S185" s="51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48" t="str">
        <f>IFERROR(IF(UserAccount!B187 &lt;= " "," ",UserAccount!B187),"")</f>
        <v xml:space="preserve"> </v>
      </c>
      <c r="S186" s="49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48" t="str">
        <f>IFERROR(IF(UserAccount!B188 &lt;= " "," ",UserAccount!B188),"")</f>
        <v xml:space="preserve"> </v>
      </c>
      <c r="S187" s="51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48" t="str">
        <f>IFERROR(IF(UserAccount!B189 &lt;= " "," ",UserAccount!B189),"")</f>
        <v xml:space="preserve"> </v>
      </c>
      <c r="S188" s="49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48" t="str">
        <f>IFERROR(IF(UserAccount!B190 &lt;= " "," ",UserAccount!B190),"")</f>
        <v xml:space="preserve"> </v>
      </c>
      <c r="S189" s="51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48" t="str">
        <f>IFERROR(IF(UserAccount!B191 &lt;= " "," ",UserAccount!B191),"")</f>
        <v xml:space="preserve"> </v>
      </c>
      <c r="S190" s="49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48" t="str">
        <f>IFERROR(IF(UserAccount!B192 &lt;= " "," ",UserAccount!B192),"")</f>
        <v xml:space="preserve"> </v>
      </c>
      <c r="S191" s="51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48" t="str">
        <f>IFERROR(IF(UserAccount!B193 &lt;= " "," ",UserAccount!B193),"")</f>
        <v xml:space="preserve"> </v>
      </c>
      <c r="S192" s="49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48" t="str">
        <f>IFERROR(IF(UserAccount!B194 &lt;= " "," ",UserAccount!B194),"")</f>
        <v xml:space="preserve"> </v>
      </c>
      <c r="S193" s="51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48" t="str">
        <f>IFERROR(IF(UserAccount!B195 &lt;= " "," ",UserAccount!B195),"")</f>
        <v xml:space="preserve"> </v>
      </c>
      <c r="S194" s="49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48" t="str">
        <f>IFERROR(IF(UserAccount!B196 &lt;= " "," ",UserAccount!B196),"")</f>
        <v xml:space="preserve"> </v>
      </c>
      <c r="S195" s="51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48" t="str">
        <f>IFERROR(IF(UserAccount!B197 &lt;= " "," ",UserAccount!B197),"")</f>
        <v xml:space="preserve"> </v>
      </c>
      <c r="S196" s="49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48" t="str">
        <f>IFERROR(IF(UserAccount!B198 &lt;= " "," ",UserAccount!B198),"")</f>
        <v xml:space="preserve"> </v>
      </c>
      <c r="S197" s="51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48" t="str">
        <f>IFERROR(IF(UserAccount!B199 &lt;= " "," ",UserAccount!B199),"")</f>
        <v xml:space="preserve"> </v>
      </c>
      <c r="S198" s="49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48" t="str">
        <f>IFERROR(IF(UserAccount!B200 &lt;= " "," ",UserAccount!B200),"")</f>
        <v xml:space="preserve"> </v>
      </c>
      <c r="S199" s="51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48" t="str">
        <f>IFERROR(IF(UserAccount!B201 &lt;= " "," ",UserAccount!B201),"")</f>
        <v xml:space="preserve"> </v>
      </c>
      <c r="S200" s="49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48" t="str">
        <f>IFERROR(IF(UserAccount!B202 &lt;= " "," ",UserAccount!B202),"")</f>
        <v xml:space="preserve"> </v>
      </c>
      <c r="S201" s="54">
        <f>COUNTIFS(MasterPublicDatabase!M:M,"&gt;="&amp;DateChartSupport!$B$1,MasterPublicDatabase!M:M,"&lt;="&amp;$B$2,MasterPublicDatabase!AC:AC,"="&amp;R201)</f>
        <v>0</v>
      </c>
    </row>
  </sheetData>
  <autoFilter ref="R1:S1" xr:uid="{7239E8B1-EA4A-400E-8F97-0E283296ACB4}">
    <sortState xmlns:xlrd2="http://schemas.microsoft.com/office/spreadsheetml/2017/richdata2" ref="R2:S201">
      <sortCondition descending="1" ref="S1"/>
    </sortState>
  </autoFilter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J11" sqref="J11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36"/>
      <c r="L1" s="36"/>
      <c r="M1" s="36"/>
    </row>
    <row r="2" spans="1:13" ht="18" customHeight="1" x14ac:dyDescent="0.25">
      <c r="A2" s="55" t="s">
        <v>13325</v>
      </c>
      <c r="B2" s="56"/>
      <c r="C2" s="56"/>
      <c r="D2" s="56"/>
      <c r="E2" s="56"/>
      <c r="F2" s="56"/>
      <c r="G2" s="56"/>
      <c r="H2" s="56"/>
      <c r="I2" s="57"/>
      <c r="K2" s="37" t="s">
        <v>13341</v>
      </c>
      <c r="L2" s="36"/>
      <c r="M2" s="36"/>
    </row>
    <row r="3" spans="1:13" ht="18" customHeight="1" thickBot="1" x14ac:dyDescent="0.3">
      <c r="A3" s="58"/>
      <c r="B3" s="59"/>
      <c r="C3" s="59"/>
      <c r="D3" s="59"/>
      <c r="E3" s="59"/>
      <c r="F3" s="59"/>
      <c r="G3" s="59"/>
      <c r="H3" s="59"/>
      <c r="I3" s="60"/>
      <c r="K3" s="36"/>
      <c r="L3" s="36"/>
      <c r="M3" s="36"/>
    </row>
    <row r="4" spans="1:13" ht="15.75" thickBot="1" x14ac:dyDescent="0.3">
      <c r="A4" s="35" t="s">
        <v>13326</v>
      </c>
      <c r="B4" s="32" t="str">
        <f>Support!AM1</f>
        <v>Israel Josiah</v>
      </c>
      <c r="C4" s="31" t="s">
        <v>13317</v>
      </c>
      <c r="D4" s="32" t="s">
        <v>13323</v>
      </c>
      <c r="E4" s="41">
        <v>44562</v>
      </c>
      <c r="F4" s="32" t="s">
        <v>13324</v>
      </c>
      <c r="G4" s="41">
        <v>44592</v>
      </c>
      <c r="H4" s="33"/>
      <c r="I4" s="34"/>
      <c r="K4" s="37" t="s">
        <v>13342</v>
      </c>
      <c r="L4" s="36"/>
      <c r="M4" s="36"/>
    </row>
    <row r="5" spans="1:13" ht="15.75" thickBot="1" x14ac:dyDescent="0.3">
      <c r="A5" s="28">
        <f ca="1">TODAY()</f>
        <v>44914</v>
      </c>
      <c r="B5" s="27"/>
      <c r="C5" s="27"/>
      <c r="D5" s="27"/>
      <c r="E5" s="27"/>
      <c r="F5" s="27"/>
      <c r="G5" s="27"/>
      <c r="H5" s="27"/>
      <c r="I5" s="27"/>
      <c r="K5" s="36"/>
      <c r="L5" s="36"/>
      <c r="M5" s="36"/>
    </row>
    <row r="6" spans="1:13" ht="15.75" thickBot="1" x14ac:dyDescent="0.3">
      <c r="A6" s="63" t="s">
        <v>13327</v>
      </c>
      <c r="B6" s="64"/>
      <c r="C6" s="61" t="s">
        <v>13328</v>
      </c>
      <c r="D6" s="61"/>
      <c r="E6" s="61"/>
      <c r="F6" s="61"/>
      <c r="G6" s="61" t="s">
        <v>3225</v>
      </c>
      <c r="H6" s="61"/>
      <c r="I6" s="62"/>
      <c r="K6" s="37" t="s">
        <v>13340</v>
      </c>
      <c r="L6" s="38"/>
      <c r="M6" s="36"/>
    </row>
    <row r="7" spans="1:13" x14ac:dyDescent="0.25">
      <c r="A7" s="65" t="s">
        <v>13330</v>
      </c>
      <c r="B7" s="66"/>
      <c r="C7" s="66">
        <f>DateChartSupport!F2</f>
        <v>2</v>
      </c>
      <c r="D7" s="66"/>
      <c r="E7" s="66"/>
      <c r="F7" s="66"/>
      <c r="G7" s="67">
        <f>DateChartSupport!H2</f>
        <v>270000</v>
      </c>
      <c r="H7" s="67"/>
      <c r="I7" s="68"/>
      <c r="K7" s="36"/>
      <c r="L7" s="36"/>
      <c r="M7" s="36"/>
    </row>
    <row r="8" spans="1:13" x14ac:dyDescent="0.25">
      <c r="A8" s="73" t="s">
        <v>13331</v>
      </c>
      <c r="B8" s="74"/>
      <c r="C8" s="74">
        <f>DateChartSupport!E2</f>
        <v>49</v>
      </c>
      <c r="D8" s="74"/>
      <c r="E8" s="74"/>
      <c r="F8" s="74"/>
      <c r="G8" s="78">
        <f>DateChartSupport!G2</f>
        <v>482544</v>
      </c>
      <c r="H8" s="78"/>
      <c r="I8" s="79"/>
      <c r="K8" s="36"/>
      <c r="L8" s="36"/>
      <c r="M8" s="36"/>
    </row>
    <row r="9" spans="1:13" x14ac:dyDescent="0.25">
      <c r="A9" s="73" t="s">
        <v>13329</v>
      </c>
      <c r="B9" s="74"/>
      <c r="C9" s="74">
        <f>COUNTIFS(PendingDatabase!I:I,"&gt;="&amp;DateChartSupport!B1,PendingDatabase!I:I,"&lt;="&amp;DateChartSupport!B2)</f>
        <v>10</v>
      </c>
      <c r="D9" s="74"/>
      <c r="E9" s="74"/>
      <c r="F9" s="74"/>
      <c r="G9" s="78" t="s">
        <v>13332</v>
      </c>
      <c r="H9" s="78"/>
      <c r="I9" s="79"/>
    </row>
    <row r="10" spans="1:13" ht="15.75" thickBot="1" x14ac:dyDescent="0.3">
      <c r="A10" s="80" t="s">
        <v>13338</v>
      </c>
      <c r="B10" s="75"/>
      <c r="C10" s="75">
        <f>DateChartSupport!K2</f>
        <v>25.5</v>
      </c>
      <c r="D10" s="75"/>
      <c r="E10" s="75"/>
      <c r="F10" s="75"/>
      <c r="G10" s="76">
        <f>DateChartSupport!J2</f>
        <v>9461.6470588235297</v>
      </c>
      <c r="H10" s="76"/>
      <c r="I10" s="77"/>
    </row>
    <row r="11" spans="1:13" ht="16.5" thickBot="1" x14ac:dyDescent="0.3">
      <c r="A11" s="29"/>
      <c r="B11" s="30"/>
      <c r="C11" s="69" t="s">
        <v>13339</v>
      </c>
      <c r="D11" s="69"/>
      <c r="E11" s="69"/>
      <c r="F11" s="69"/>
      <c r="G11" s="70">
        <f>SUM(G7:I8)</f>
        <v>752544</v>
      </c>
      <c r="H11" s="71"/>
      <c r="I11" s="72"/>
    </row>
    <row r="12" spans="1:13" x14ac:dyDescent="0.25">
      <c r="C12" s="27"/>
      <c r="D12" s="27"/>
      <c r="E12" s="27"/>
      <c r="F12" s="27"/>
      <c r="G12" s="27"/>
      <c r="H12" s="27"/>
      <c r="I12" s="27"/>
    </row>
    <row r="13" spans="1:13" x14ac:dyDescent="0.25">
      <c r="A13" s="27"/>
      <c r="B13" s="27"/>
      <c r="C13" s="27"/>
      <c r="D13" s="27"/>
      <c r="E13" s="27"/>
      <c r="F13" s="27"/>
      <c r="G13" s="27"/>
      <c r="H13" s="27"/>
      <c r="I13" s="27"/>
    </row>
    <row r="14" spans="1:13" x14ac:dyDescent="0.25">
      <c r="A14" s="27"/>
      <c r="B14" s="27"/>
      <c r="C14" s="27"/>
      <c r="D14" s="27"/>
      <c r="E14" s="27"/>
      <c r="F14" s="27"/>
      <c r="G14" s="27"/>
      <c r="H14" s="27"/>
      <c r="I14" s="27"/>
    </row>
    <row r="15" spans="1:13" x14ac:dyDescent="0.25">
      <c r="A15" s="27"/>
      <c r="B15" s="27"/>
      <c r="C15" s="27"/>
      <c r="D15" s="27"/>
      <c r="E15" s="27"/>
      <c r="F15" s="27"/>
      <c r="G15" s="27"/>
      <c r="H15" s="27"/>
      <c r="I15" s="27"/>
    </row>
    <row r="16" spans="1:13" x14ac:dyDescent="0.25">
      <c r="A16" s="27"/>
      <c r="B16" s="27"/>
      <c r="C16" s="27"/>
      <c r="D16" s="27"/>
      <c r="E16" s="27"/>
      <c r="F16" s="27"/>
      <c r="G16" s="27"/>
      <c r="H16" s="27"/>
      <c r="I16" s="27"/>
    </row>
    <row r="17" spans="1:9" x14ac:dyDescent="0.25">
      <c r="A17" s="27"/>
      <c r="B17" s="27"/>
      <c r="C17" s="27"/>
      <c r="D17" s="27"/>
      <c r="E17" s="27"/>
      <c r="F17" s="27"/>
      <c r="G17" s="27"/>
      <c r="H17" s="27"/>
      <c r="I17" s="27"/>
    </row>
    <row r="18" spans="1:9" x14ac:dyDescent="0.25">
      <c r="A18" s="27"/>
      <c r="B18" s="27"/>
      <c r="C18" s="27"/>
      <c r="D18" s="27"/>
      <c r="E18" s="27"/>
      <c r="F18" s="27"/>
      <c r="G18" s="27"/>
      <c r="H18" s="27"/>
      <c r="I18" s="27"/>
    </row>
    <row r="19" spans="1:9" x14ac:dyDescent="0.25">
      <c r="A19" s="27"/>
      <c r="B19" s="27"/>
      <c r="C19" s="27"/>
      <c r="D19" s="27"/>
      <c r="E19" s="27"/>
      <c r="F19" s="27"/>
      <c r="G19" s="27"/>
      <c r="H19" s="27"/>
      <c r="I19" s="27"/>
    </row>
  </sheetData>
  <mergeCells count="18"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  <mergeCell ref="A2:I3"/>
    <mergeCell ref="G6:I6"/>
    <mergeCell ref="A6:B6"/>
    <mergeCell ref="A7:B7"/>
    <mergeCell ref="C7:F7"/>
    <mergeCell ref="G7:I7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workbookViewId="0">
      <selection activeCell="F7" sqref="F7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13299</v>
      </c>
      <c r="B1" t="s">
        <v>13300</v>
      </c>
      <c r="C1" t="s">
        <v>13301</v>
      </c>
      <c r="D1" t="s">
        <v>13302</v>
      </c>
      <c r="E1" t="s">
        <v>13303</v>
      </c>
      <c r="F1" t="s">
        <v>13345</v>
      </c>
      <c r="G1" t="s">
        <v>13346</v>
      </c>
      <c r="H1" t="s">
        <v>13347</v>
      </c>
      <c r="I1" t="s">
        <v>13348</v>
      </c>
      <c r="J1" t="s">
        <v>13349</v>
      </c>
      <c r="K1" t="s">
        <v>13350</v>
      </c>
      <c r="L1" t="s">
        <v>13351</v>
      </c>
      <c r="M1" t="s">
        <v>13352</v>
      </c>
      <c r="N1" t="s">
        <v>8538</v>
      </c>
    </row>
    <row r="2" spans="1:14" x14ac:dyDescent="0.25">
      <c r="A2" t="s">
        <v>13305</v>
      </c>
      <c r="B2" t="s">
        <v>13399</v>
      </c>
      <c r="C2" s="26" t="s">
        <v>13306</v>
      </c>
      <c r="D2">
        <v>8065638495</v>
      </c>
      <c r="E2" s="5" t="s">
        <v>13304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13402</v>
      </c>
      <c r="B3" t="s">
        <v>13307</v>
      </c>
      <c r="C3" s="26" t="s">
        <v>13400</v>
      </c>
      <c r="D3">
        <v>9033830293</v>
      </c>
      <c r="E3" s="5" t="s">
        <v>13404</v>
      </c>
      <c r="F3" t="b">
        <v>0</v>
      </c>
      <c r="G3" t="b">
        <v>0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>
        <f>IF(A3&gt;" ",ROW($A2:A2),"")</f>
        <v>2</v>
      </c>
    </row>
    <row r="4" spans="1:14" x14ac:dyDescent="0.25">
      <c r="A4" t="s">
        <v>13403</v>
      </c>
      <c r="B4" t="s">
        <v>13308</v>
      </c>
      <c r="C4" s="26" t="s">
        <v>13401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13405</v>
      </c>
      <c r="B5" t="s">
        <v>13310</v>
      </c>
      <c r="C5" t="s">
        <v>13406</v>
      </c>
      <c r="D5">
        <v>81656129382</v>
      </c>
      <c r="E5" s="5" t="s">
        <v>13407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13309</v>
      </c>
      <c r="B6" t="s">
        <v>13408</v>
      </c>
      <c r="C6" t="s">
        <v>13409</v>
      </c>
      <c r="D6">
        <v>8165654034</v>
      </c>
      <c r="E6" s="5" t="s">
        <v>13493</v>
      </c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13494</v>
      </c>
      <c r="B7" t="s">
        <v>13490</v>
      </c>
      <c r="C7" t="s">
        <v>13495</v>
      </c>
      <c r="D7">
        <v>8165611658</v>
      </c>
      <c r="E7" s="5" t="s">
        <v>13496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1</v>
      </c>
      <c r="L7" t="b">
        <v>1</v>
      </c>
      <c r="M7" t="b">
        <v>1</v>
      </c>
      <c r="N7">
        <f>IF(A7&gt;" ",ROW($A6:A6),"")</f>
        <v>6</v>
      </c>
    </row>
    <row r="8" spans="1:14" x14ac:dyDescent="0.25">
      <c r="A8" t="s">
        <v>13513</v>
      </c>
      <c r="B8" t="s">
        <v>13514</v>
      </c>
      <c r="C8" t="s">
        <v>13515</v>
      </c>
      <c r="D8">
        <v>8154058439</v>
      </c>
      <c r="E8" s="5" t="s">
        <v>13516</v>
      </c>
      <c r="F8" t="b">
        <v>0</v>
      </c>
      <c r="G8" t="b">
        <v>1</v>
      </c>
      <c r="H8" t="b">
        <v>1</v>
      </c>
      <c r="I8" t="b">
        <v>0</v>
      </c>
      <c r="J8" t="b">
        <v>1</v>
      </c>
      <c r="K8" t="b">
        <v>1</v>
      </c>
      <c r="L8" t="b">
        <v>1</v>
      </c>
      <c r="M8" t="b">
        <v>0</v>
      </c>
      <c r="N8">
        <f>IF(A8&gt;" ",ROW($A7:A7),"")</f>
        <v>7</v>
      </c>
    </row>
    <row r="9" spans="1:14" x14ac:dyDescent="0.25">
      <c r="E9" s="5"/>
      <c r="N9" t="str">
        <f>IF(A9&gt;" ",ROW($A8:A8),"")</f>
        <v/>
      </c>
    </row>
    <row r="10" spans="1:14" x14ac:dyDescent="0.25">
      <c r="E10" s="5"/>
      <c r="N10" t="str">
        <f>IF(A10&gt;" ",ROW($A9:A9),"")</f>
        <v/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81" t="s">
        <v>8537</v>
      </c>
      <c r="B1" s="82"/>
      <c r="C1" s="82"/>
      <c r="D1" s="82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13246</v>
      </c>
      <c r="C3" t="s">
        <v>13247</v>
      </c>
      <c r="D3">
        <f t="shared" ref="D3:D8" si="0">ROW()-2</f>
        <v>1</v>
      </c>
    </row>
    <row r="4" spans="1:4" x14ac:dyDescent="0.25">
      <c r="A4">
        <v>2</v>
      </c>
      <c r="B4" t="s">
        <v>13250</v>
      </c>
      <c r="C4" t="s">
        <v>13251</v>
      </c>
      <c r="D4">
        <f t="shared" si="0"/>
        <v>2</v>
      </c>
    </row>
    <row r="5" spans="1:4" x14ac:dyDescent="0.25">
      <c r="A5">
        <v>3</v>
      </c>
      <c r="B5" t="s">
        <v>13244</v>
      </c>
      <c r="C5" t="s">
        <v>13245</v>
      </c>
      <c r="D5">
        <f t="shared" si="0"/>
        <v>3</v>
      </c>
    </row>
    <row r="6" spans="1:4" x14ac:dyDescent="0.25">
      <c r="A6">
        <v>4</v>
      </c>
      <c r="B6" t="s">
        <v>13248</v>
      </c>
      <c r="C6" t="s">
        <v>13249</v>
      </c>
      <c r="D6">
        <f t="shared" si="0"/>
        <v>4</v>
      </c>
    </row>
    <row r="7" spans="1:4" x14ac:dyDescent="0.25">
      <c r="A7">
        <v>5</v>
      </c>
      <c r="B7" t="s">
        <v>13254</v>
      </c>
      <c r="C7" t="s">
        <v>13255</v>
      </c>
      <c r="D7">
        <f t="shared" si="0"/>
        <v>5</v>
      </c>
    </row>
    <row r="8" spans="1:4" x14ac:dyDescent="0.25">
      <c r="A8">
        <v>6</v>
      </c>
      <c r="B8" t="s">
        <v>13252</v>
      </c>
      <c r="C8" t="s">
        <v>13253</v>
      </c>
      <c r="D8">
        <f t="shared" si="0"/>
        <v>6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13353</v>
      </c>
      <c r="D1" t="s">
        <v>13354</v>
      </c>
      <c r="E1" t="s">
        <v>13303</v>
      </c>
    </row>
    <row r="2" spans="1:5" x14ac:dyDescent="0.25">
      <c r="A2">
        <v>1</v>
      </c>
      <c r="B2" t="s">
        <v>66</v>
      </c>
      <c r="C2" t="s">
        <v>13355</v>
      </c>
      <c r="D2" t="s">
        <v>13356</v>
      </c>
      <c r="E2" t="s">
        <v>13357</v>
      </c>
    </row>
    <row r="3" spans="1:5" x14ac:dyDescent="0.25">
      <c r="A3">
        <v>2</v>
      </c>
      <c r="B3" t="s">
        <v>13</v>
      </c>
      <c r="C3" t="s">
        <v>13358</v>
      </c>
      <c r="D3">
        <v>2340214</v>
      </c>
      <c r="E3" t="s">
        <v>13359</v>
      </c>
    </row>
    <row r="4" spans="1:5" x14ac:dyDescent="0.25">
      <c r="A4">
        <v>3</v>
      </c>
      <c r="B4" t="s">
        <v>61</v>
      </c>
      <c r="C4" t="s">
        <v>13360</v>
      </c>
      <c r="D4" t="s">
        <v>13361</v>
      </c>
      <c r="E4" t="s">
        <v>13362</v>
      </c>
    </row>
    <row r="5" spans="1:5" x14ac:dyDescent="0.25">
      <c r="A5">
        <v>4</v>
      </c>
      <c r="B5" t="s">
        <v>3</v>
      </c>
      <c r="C5" t="s">
        <v>13363</v>
      </c>
      <c r="D5" t="s">
        <v>13364</v>
      </c>
      <c r="E5" t="s">
        <v>13365</v>
      </c>
    </row>
    <row r="6" spans="1:5" x14ac:dyDescent="0.25">
      <c r="A6">
        <v>5</v>
      </c>
      <c r="B6" t="s">
        <v>48</v>
      </c>
      <c r="C6" t="s">
        <v>13366</v>
      </c>
      <c r="D6" t="s">
        <v>13367</v>
      </c>
      <c r="E6" t="s">
        <v>13368</v>
      </c>
    </row>
    <row r="7" spans="1:5" x14ac:dyDescent="0.25">
      <c r="A7">
        <v>6</v>
      </c>
      <c r="B7" t="s">
        <v>3237</v>
      </c>
      <c r="C7" t="s">
        <v>13369</v>
      </c>
      <c r="D7" t="s">
        <v>13370</v>
      </c>
      <c r="E7" t="s">
        <v>13371</v>
      </c>
    </row>
    <row r="8" spans="1:5" x14ac:dyDescent="0.25">
      <c r="A8">
        <v>7</v>
      </c>
      <c r="B8" t="s">
        <v>42</v>
      </c>
      <c r="C8" t="s">
        <v>13372</v>
      </c>
      <c r="D8" t="s">
        <v>13373</v>
      </c>
      <c r="E8" t="s">
        <v>13374</v>
      </c>
    </row>
    <row r="9" spans="1:5" x14ac:dyDescent="0.25">
      <c r="A9">
        <v>8</v>
      </c>
      <c r="B9" t="s">
        <v>4</v>
      </c>
      <c r="C9" t="s">
        <v>13375</v>
      </c>
      <c r="D9" t="s">
        <v>13376</v>
      </c>
      <c r="E9" t="s">
        <v>13377</v>
      </c>
    </row>
    <row r="10" spans="1:5" x14ac:dyDescent="0.25">
      <c r="A10">
        <v>9</v>
      </c>
      <c r="B10" t="s">
        <v>3247</v>
      </c>
      <c r="C10" t="s">
        <v>13375</v>
      </c>
      <c r="D10" t="s">
        <v>13376</v>
      </c>
      <c r="E10" t="s">
        <v>13377</v>
      </c>
    </row>
    <row r="11" spans="1:5" x14ac:dyDescent="0.25">
      <c r="A11">
        <v>10</v>
      </c>
      <c r="B11" t="s">
        <v>7</v>
      </c>
      <c r="C11" t="s">
        <v>13375</v>
      </c>
      <c r="D11" t="s">
        <v>13376</v>
      </c>
      <c r="E11" t="s">
        <v>13377</v>
      </c>
    </row>
    <row r="12" spans="1:5" x14ac:dyDescent="0.25">
      <c r="A12">
        <v>11</v>
      </c>
      <c r="B12" t="s">
        <v>52</v>
      </c>
      <c r="C12" t="s">
        <v>13378</v>
      </c>
      <c r="D12" t="s">
        <v>13379</v>
      </c>
      <c r="E12" t="s">
        <v>13380</v>
      </c>
    </row>
    <row r="13" spans="1:5" x14ac:dyDescent="0.25">
      <c r="A13">
        <v>12</v>
      </c>
      <c r="B13" t="s">
        <v>13290</v>
      </c>
      <c r="C13" t="s">
        <v>13381</v>
      </c>
      <c r="D13" t="s">
        <v>13382</v>
      </c>
      <c r="E13" t="s">
        <v>13383</v>
      </c>
    </row>
    <row r="14" spans="1:5" x14ac:dyDescent="0.25">
      <c r="A14">
        <v>13</v>
      </c>
      <c r="B14" t="s">
        <v>13291</v>
      </c>
      <c r="C14" t="s">
        <v>13384</v>
      </c>
      <c r="D14" t="s">
        <v>13376</v>
      </c>
      <c r="E14" t="s">
        <v>13362</v>
      </c>
    </row>
    <row r="15" spans="1:5" x14ac:dyDescent="0.25">
      <c r="A15">
        <v>14</v>
      </c>
      <c r="B15" t="s">
        <v>10</v>
      </c>
      <c r="C15" t="s">
        <v>13385</v>
      </c>
      <c r="D15" t="s">
        <v>13379</v>
      </c>
      <c r="E15" t="s">
        <v>13386</v>
      </c>
    </row>
    <row r="16" spans="1:5" x14ac:dyDescent="0.25">
      <c r="A16">
        <v>15</v>
      </c>
      <c r="B16" t="s">
        <v>40</v>
      </c>
      <c r="C16" t="s">
        <v>13387</v>
      </c>
      <c r="D16" t="s">
        <v>13388</v>
      </c>
      <c r="E16" t="s">
        <v>13388</v>
      </c>
    </row>
    <row r="17" spans="1:5" x14ac:dyDescent="0.25">
      <c r="A17">
        <v>16</v>
      </c>
      <c r="B17" t="s">
        <v>46</v>
      </c>
      <c r="C17" t="s">
        <v>13389</v>
      </c>
      <c r="D17" t="s">
        <v>13390</v>
      </c>
      <c r="E17" t="s">
        <v>13391</v>
      </c>
    </row>
    <row r="18" spans="1:5" x14ac:dyDescent="0.25">
      <c r="A18">
        <v>17</v>
      </c>
      <c r="B18" t="s">
        <v>11</v>
      </c>
      <c r="C18" t="s">
        <v>13392</v>
      </c>
      <c r="D18" t="s">
        <v>13361</v>
      </c>
      <c r="E18" t="s">
        <v>13393</v>
      </c>
    </row>
    <row r="19" spans="1:5" x14ac:dyDescent="0.25">
      <c r="A19">
        <v>18</v>
      </c>
      <c r="B19" t="s">
        <v>5</v>
      </c>
      <c r="C19" t="s">
        <v>13394</v>
      </c>
      <c r="D19" t="s">
        <v>13395</v>
      </c>
      <c r="E19" t="s">
        <v>13362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D1" sqref="D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20"/>
  <sheetViews>
    <sheetView workbookViewId="0">
      <selection activeCell="A20" sqref="A20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style="13" bestFit="1" customWidth="1"/>
    <col min="10" max="10" width="17.42578125" style="13" bestFit="1" customWidth="1"/>
    <col min="11" max="11" width="16.5703125" style="13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24.28515625" bestFit="1" customWidth="1"/>
    <col min="16" max="16" width="21.42578125" bestFit="1" customWidth="1"/>
    <col min="17" max="17" width="17.710937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6.140625" style="13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s="13" t="s">
        <v>3222</v>
      </c>
      <c r="J1" s="13" t="s">
        <v>3124</v>
      </c>
      <c r="K1" s="13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s="13" t="s">
        <v>3230</v>
      </c>
      <c r="AA1">
        <f>IFERROR(MATCH(AC1,V2:V1048576,0)+1,0)</f>
        <v>0</v>
      </c>
      <c r="AC1" s="3"/>
    </row>
    <row r="2" spans="1:29" x14ac:dyDescent="0.25">
      <c r="A2">
        <v>1</v>
      </c>
      <c r="B2" t="s">
        <v>3247</v>
      </c>
      <c r="C2" t="s">
        <v>13258</v>
      </c>
      <c r="E2" t="s">
        <v>3202</v>
      </c>
      <c r="F2" t="s">
        <v>13259</v>
      </c>
      <c r="G2" t="s">
        <v>13260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13">
        <v>44652.651886574073</v>
      </c>
    </row>
    <row r="3" spans="1:29" x14ac:dyDescent="0.25">
      <c r="A3">
        <v>2</v>
      </c>
      <c r="B3" t="s">
        <v>6</v>
      </c>
      <c r="C3" t="s">
        <v>13266</v>
      </c>
      <c r="E3" t="s">
        <v>3194</v>
      </c>
      <c r="F3" t="s">
        <v>13267</v>
      </c>
      <c r="G3" t="s">
        <v>13268</v>
      </c>
      <c r="H3" t="s">
        <v>13241</v>
      </c>
      <c r="I3" s="13">
        <v>44652</v>
      </c>
      <c r="M3" t="s">
        <v>13269</v>
      </c>
      <c r="N3" t="s">
        <v>3169</v>
      </c>
      <c r="O3" t="s">
        <v>13242</v>
      </c>
      <c r="U3">
        <v>923</v>
      </c>
      <c r="V3" s="13">
        <v>44652.721747685187</v>
      </c>
    </row>
    <row r="4" spans="1:29" x14ac:dyDescent="0.25">
      <c r="A4">
        <v>3</v>
      </c>
      <c r="B4" t="s">
        <v>18</v>
      </c>
      <c r="C4" t="s">
        <v>13270</v>
      </c>
      <c r="D4" t="s">
        <v>3143</v>
      </c>
      <c r="E4" t="s">
        <v>3191</v>
      </c>
      <c r="F4" t="s">
        <v>13271</v>
      </c>
      <c r="G4" t="s">
        <v>13272</v>
      </c>
      <c r="H4" t="s">
        <v>13243</v>
      </c>
      <c r="I4" s="13">
        <v>44565</v>
      </c>
      <c r="S4">
        <v>0</v>
      </c>
      <c r="T4">
        <v>0</v>
      </c>
      <c r="U4">
        <v>0</v>
      </c>
      <c r="V4" s="13">
        <v>44652.722060185188</v>
      </c>
    </row>
    <row r="5" spans="1:29" x14ac:dyDescent="0.25">
      <c r="A5">
        <v>4</v>
      </c>
      <c r="B5" t="s">
        <v>26</v>
      </c>
      <c r="C5" t="s">
        <v>13273</v>
      </c>
      <c r="D5" t="s">
        <v>3148</v>
      </c>
      <c r="E5" t="s">
        <v>3191</v>
      </c>
      <c r="F5" t="s">
        <v>13274</v>
      </c>
      <c r="G5">
        <v>42930</v>
      </c>
      <c r="H5" t="s">
        <v>13243</v>
      </c>
      <c r="I5" s="13">
        <v>44565</v>
      </c>
      <c r="S5">
        <v>0</v>
      </c>
      <c r="T5">
        <v>0</v>
      </c>
      <c r="U5">
        <v>0</v>
      </c>
      <c r="V5" s="13">
        <v>44652.722314814811</v>
      </c>
    </row>
    <row r="6" spans="1:29" x14ac:dyDescent="0.25">
      <c r="A6">
        <v>5</v>
      </c>
      <c r="B6" t="s">
        <v>3247</v>
      </c>
      <c r="C6" t="s">
        <v>13258</v>
      </c>
      <c r="D6" t="s">
        <v>3163</v>
      </c>
      <c r="E6" t="s">
        <v>3179</v>
      </c>
      <c r="F6" t="s">
        <v>13276</v>
      </c>
      <c r="G6" t="s">
        <v>13277</v>
      </c>
      <c r="H6" t="s">
        <v>13243</v>
      </c>
      <c r="I6" s="13">
        <v>44565</v>
      </c>
      <c r="S6">
        <v>0</v>
      </c>
      <c r="T6">
        <v>0</v>
      </c>
      <c r="U6">
        <v>0</v>
      </c>
      <c r="V6" s="13">
        <v>44652.724062499998</v>
      </c>
    </row>
    <row r="7" spans="1:29" x14ac:dyDescent="0.25">
      <c r="A7">
        <v>6</v>
      </c>
      <c r="B7" t="s">
        <v>3</v>
      </c>
      <c r="C7" t="s">
        <v>13261</v>
      </c>
    </row>
    <row r="8" spans="1:29" x14ac:dyDescent="0.25">
      <c r="A8">
        <v>7</v>
      </c>
      <c r="B8" t="s">
        <v>6</v>
      </c>
      <c r="C8" t="s">
        <v>13266</v>
      </c>
    </row>
    <row r="9" spans="1:29" x14ac:dyDescent="0.25">
      <c r="A9">
        <v>8</v>
      </c>
      <c r="B9" t="s">
        <v>26</v>
      </c>
      <c r="C9" t="s">
        <v>13273</v>
      </c>
    </row>
    <row r="10" spans="1:29" x14ac:dyDescent="0.25">
      <c r="A10">
        <v>9</v>
      </c>
      <c r="B10" t="s">
        <v>18</v>
      </c>
      <c r="C10" t="s">
        <v>13270</v>
      </c>
      <c r="D10" t="s">
        <v>3143</v>
      </c>
      <c r="E10" t="s">
        <v>3191</v>
      </c>
      <c r="F10" t="s">
        <v>13271</v>
      </c>
      <c r="G10" t="s">
        <v>13272</v>
      </c>
      <c r="H10" t="s">
        <v>13243</v>
      </c>
      <c r="I10" s="13">
        <v>44565</v>
      </c>
      <c r="S10">
        <v>0</v>
      </c>
      <c r="T10">
        <v>0</v>
      </c>
      <c r="U10">
        <v>0</v>
      </c>
      <c r="V10" s="13">
        <v>44652.722060185188</v>
      </c>
    </row>
    <row r="11" spans="1:29" x14ac:dyDescent="0.25">
      <c r="A11">
        <v>10</v>
      </c>
      <c r="B11" t="s">
        <v>3</v>
      </c>
      <c r="C11" t="s">
        <v>13261</v>
      </c>
      <c r="E11" t="s">
        <v>3190</v>
      </c>
      <c r="F11" t="s">
        <v>13262</v>
      </c>
      <c r="G11" t="s">
        <v>13263</v>
      </c>
      <c r="H11" t="s">
        <v>13241</v>
      </c>
      <c r="I11" s="13">
        <v>44652</v>
      </c>
      <c r="M11" t="s">
        <v>13264</v>
      </c>
      <c r="N11" t="s">
        <v>3211</v>
      </c>
      <c r="O11" t="s">
        <v>13242</v>
      </c>
      <c r="U11" t="s">
        <v>13265</v>
      </c>
      <c r="V11" s="13">
        <v>44652.721435185187</v>
      </c>
    </row>
    <row r="12" spans="1:29" x14ac:dyDescent="0.25">
      <c r="A12">
        <v>11</v>
      </c>
      <c r="B12" t="s">
        <v>6</v>
      </c>
      <c r="C12" t="s">
        <v>13266</v>
      </c>
      <c r="E12" t="s">
        <v>3194</v>
      </c>
      <c r="F12" t="s">
        <v>13267</v>
      </c>
      <c r="G12" t="s">
        <v>13268</v>
      </c>
      <c r="H12" t="s">
        <v>13241</v>
      </c>
      <c r="I12" s="13">
        <v>44652</v>
      </c>
      <c r="M12" t="s">
        <v>13269</v>
      </c>
      <c r="N12" t="s">
        <v>3169</v>
      </c>
      <c r="O12" t="s">
        <v>13242</v>
      </c>
      <c r="U12">
        <v>923</v>
      </c>
      <c r="V12" s="13">
        <v>44652.721747685187</v>
      </c>
    </row>
    <row r="13" spans="1:29" x14ac:dyDescent="0.25">
      <c r="A13">
        <v>12</v>
      </c>
      <c r="B13" t="s">
        <v>18</v>
      </c>
      <c r="C13" t="s">
        <v>13270</v>
      </c>
      <c r="D13" t="s">
        <v>3143</v>
      </c>
      <c r="E13" t="s">
        <v>3191</v>
      </c>
      <c r="F13" t="s">
        <v>13271</v>
      </c>
      <c r="G13" t="s">
        <v>13272</v>
      </c>
      <c r="H13" t="s">
        <v>13243</v>
      </c>
      <c r="I13" s="13">
        <v>44565</v>
      </c>
      <c r="S13">
        <v>0</v>
      </c>
      <c r="T13">
        <v>0</v>
      </c>
      <c r="U13">
        <v>0</v>
      </c>
      <c r="V13" s="13">
        <v>44652.722060185188</v>
      </c>
    </row>
    <row r="14" spans="1:29" x14ac:dyDescent="0.25">
      <c r="A14">
        <v>13</v>
      </c>
      <c r="B14" t="s">
        <v>26</v>
      </c>
      <c r="C14" t="s">
        <v>13273</v>
      </c>
      <c r="D14" t="s">
        <v>3148</v>
      </c>
      <c r="E14" t="s">
        <v>3191</v>
      </c>
      <c r="F14" t="s">
        <v>13274</v>
      </c>
      <c r="G14">
        <v>42930</v>
      </c>
      <c r="H14" t="s">
        <v>13243</v>
      </c>
      <c r="I14" s="13">
        <v>44565</v>
      </c>
      <c r="S14">
        <v>0</v>
      </c>
      <c r="T14">
        <v>0</v>
      </c>
      <c r="U14">
        <v>0</v>
      </c>
      <c r="V14" s="13">
        <v>44652.722314814811</v>
      </c>
    </row>
    <row r="15" spans="1:29" x14ac:dyDescent="0.25">
      <c r="A15">
        <v>14</v>
      </c>
      <c r="B15" t="s">
        <v>29</v>
      </c>
      <c r="C15" t="s">
        <v>13275</v>
      </c>
      <c r="D15" t="s">
        <v>3163</v>
      </c>
      <c r="E15" t="s">
        <v>3179</v>
      </c>
      <c r="F15" t="s">
        <v>13276</v>
      </c>
      <c r="G15" t="s">
        <v>13277</v>
      </c>
      <c r="H15" t="s">
        <v>13243</v>
      </c>
      <c r="I15" s="13">
        <v>44565</v>
      </c>
      <c r="S15">
        <v>0</v>
      </c>
      <c r="T15">
        <v>0</v>
      </c>
      <c r="U15">
        <v>0</v>
      </c>
      <c r="V15" s="13">
        <v>44652.724062499998</v>
      </c>
    </row>
    <row r="16" spans="1:29" x14ac:dyDescent="0.25">
      <c r="A16">
        <v>15</v>
      </c>
      <c r="B16" t="s">
        <v>14</v>
      </c>
      <c r="C16" t="s">
        <v>13497</v>
      </c>
      <c r="D16" t="s">
        <v>3148</v>
      </c>
      <c r="E16" t="s">
        <v>3179</v>
      </c>
      <c r="F16">
        <v>9384039</v>
      </c>
      <c r="G16">
        <v>2938402</v>
      </c>
      <c r="H16" t="s">
        <v>13243</v>
      </c>
      <c r="I16" s="13">
        <v>44578</v>
      </c>
      <c r="J16" s="13">
        <v>44562</v>
      </c>
      <c r="K16" s="13">
        <v>44592</v>
      </c>
      <c r="L16" t="s">
        <v>69</v>
      </c>
      <c r="M16" t="s">
        <v>8236</v>
      </c>
      <c r="N16" t="s">
        <v>3170</v>
      </c>
      <c r="O16" t="s">
        <v>3170</v>
      </c>
      <c r="P16" t="s">
        <v>82</v>
      </c>
      <c r="Q16" t="s">
        <v>196</v>
      </c>
      <c r="R16">
        <v>820384934</v>
      </c>
      <c r="S16">
        <v>0</v>
      </c>
      <c r="T16">
        <v>0</v>
      </c>
      <c r="U16">
        <v>0</v>
      </c>
      <c r="V16" s="13" t="s">
        <v>13498</v>
      </c>
    </row>
    <row r="17" spans="1:22" x14ac:dyDescent="0.25">
      <c r="A17">
        <v>16</v>
      </c>
      <c r="B17" t="s">
        <v>3238</v>
      </c>
      <c r="C17" t="s">
        <v>13507</v>
      </c>
      <c r="E17" t="s">
        <v>13508</v>
      </c>
      <c r="F17" t="s">
        <v>13509</v>
      </c>
      <c r="G17" t="s">
        <v>13510</v>
      </c>
      <c r="H17" t="s">
        <v>13241</v>
      </c>
      <c r="I17" s="13" t="s">
        <v>13520</v>
      </c>
      <c r="L17" t="s">
        <v>70</v>
      </c>
      <c r="M17" t="s">
        <v>13511</v>
      </c>
      <c r="N17" t="s">
        <v>13512</v>
      </c>
      <c r="O17" t="s">
        <v>13242</v>
      </c>
      <c r="S17" t="s">
        <v>75</v>
      </c>
      <c r="T17" t="s">
        <v>13521</v>
      </c>
      <c r="U17" t="s">
        <v>13490</v>
      </c>
      <c r="V17" s="13">
        <v>44683.674664351849</v>
      </c>
    </row>
    <row r="18" spans="1:22" x14ac:dyDescent="0.25">
      <c r="A18">
        <v>17</v>
      </c>
      <c r="B18" t="s">
        <v>6</v>
      </c>
      <c r="C18" t="s">
        <v>13522</v>
      </c>
      <c r="E18" t="s">
        <v>3194</v>
      </c>
      <c r="F18" t="s">
        <v>13267</v>
      </c>
      <c r="G18" t="s">
        <v>13268</v>
      </c>
      <c r="H18" t="s">
        <v>13241</v>
      </c>
      <c r="I18" s="13">
        <v>44565</v>
      </c>
      <c r="M18" t="s">
        <v>13269</v>
      </c>
      <c r="N18" t="s">
        <v>3169</v>
      </c>
      <c r="O18" t="s">
        <v>13242</v>
      </c>
      <c r="S18" t="s">
        <v>75</v>
      </c>
      <c r="T18" t="s">
        <v>13521</v>
      </c>
      <c r="U18">
        <v>923</v>
      </c>
      <c r="V18" s="13">
        <v>44683.676400462966</v>
      </c>
    </row>
    <row r="19" spans="1:22" x14ac:dyDescent="0.25">
      <c r="A19">
        <v>18</v>
      </c>
      <c r="B19" t="s">
        <v>3</v>
      </c>
      <c r="C19" t="s">
        <v>13523</v>
      </c>
      <c r="E19" t="s">
        <v>3190</v>
      </c>
      <c r="F19" t="s">
        <v>13262</v>
      </c>
      <c r="G19" t="s">
        <v>13263</v>
      </c>
      <c r="H19" t="s">
        <v>13241</v>
      </c>
      <c r="I19" s="13">
        <v>44565</v>
      </c>
      <c r="M19" t="s">
        <v>13264</v>
      </c>
      <c r="N19" t="s">
        <v>3211</v>
      </c>
      <c r="O19" t="s">
        <v>13242</v>
      </c>
      <c r="U19" t="s">
        <v>13265</v>
      </c>
      <c r="V19" s="13">
        <v>44683.676863425928</v>
      </c>
    </row>
    <row r="20" spans="1:22" x14ac:dyDescent="0.25">
      <c r="A20">
        <v>19</v>
      </c>
      <c r="B20" t="s">
        <v>6</v>
      </c>
      <c r="C20" t="s">
        <v>13522</v>
      </c>
      <c r="E20" t="s">
        <v>3194</v>
      </c>
      <c r="F20" t="s">
        <v>13267</v>
      </c>
      <c r="G20" t="s">
        <v>13268</v>
      </c>
      <c r="H20" t="s">
        <v>13241</v>
      </c>
      <c r="I20" s="13">
        <v>44565</v>
      </c>
      <c r="L20" t="s">
        <v>69</v>
      </c>
      <c r="M20" t="s">
        <v>13269</v>
      </c>
      <c r="N20" t="s">
        <v>3169</v>
      </c>
      <c r="O20" t="s">
        <v>13242</v>
      </c>
      <c r="S20" t="s">
        <v>75</v>
      </c>
      <c r="T20" t="s">
        <v>13521</v>
      </c>
      <c r="U20">
        <v>923</v>
      </c>
      <c r="V20" s="13">
        <v>44683.677430555559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/>
      <c r="M2" s="1"/>
      <c r="N2" s="1"/>
      <c r="O2" s="1"/>
      <c r="W2" s="9"/>
      <c r="X2" s="5"/>
      <c r="Z2" s="9"/>
      <c r="AA2" s="11"/>
      <c r="AB2" s="9"/>
      <c r="AC2" s="3"/>
      <c r="AD2" t="s">
        <v>13519</v>
      </c>
    </row>
    <row r="3" spans="1:30" x14ac:dyDescent="0.25">
      <c r="M3" s="1"/>
      <c r="N3" s="1"/>
      <c r="O3" s="1"/>
      <c r="W3" s="25"/>
      <c r="X3" s="5"/>
      <c r="Z3" s="9"/>
      <c r="AA3" s="9"/>
      <c r="AB3" s="9"/>
      <c r="AC3" s="3"/>
      <c r="AD3" t="s">
        <v>13502</v>
      </c>
    </row>
    <row r="4" spans="1:30" x14ac:dyDescent="0.25">
      <c r="A4" s="25"/>
      <c r="M4" s="1"/>
      <c r="X4" s="5"/>
      <c r="Z4" s="9"/>
      <c r="AA4" s="9"/>
      <c r="AB4" s="9"/>
      <c r="AC4" s="3"/>
      <c r="AD4" t="s">
        <v>13503</v>
      </c>
    </row>
    <row r="5" spans="1:30" x14ac:dyDescent="0.25">
      <c r="M5" s="1"/>
      <c r="X5" s="5"/>
      <c r="AA5" s="9"/>
      <c r="AB5" s="9"/>
      <c r="AC5" s="3"/>
      <c r="AD5" t="s">
        <v>13503</v>
      </c>
    </row>
    <row r="6" spans="1:30" x14ac:dyDescent="0.25">
      <c r="M6" s="1"/>
      <c r="X6" s="5"/>
      <c r="Z6" s="9"/>
      <c r="AA6" s="9"/>
      <c r="AB6" s="9"/>
      <c r="AC6" s="3"/>
      <c r="AD6" t="s">
        <v>13504</v>
      </c>
    </row>
    <row r="7" spans="1:30" x14ac:dyDescent="0.25">
      <c r="M7" s="1"/>
      <c r="X7" s="5"/>
      <c r="AA7" s="9"/>
      <c r="AB7" s="9"/>
      <c r="AC7" s="3"/>
      <c r="AD7" t="s">
        <v>13504</v>
      </c>
    </row>
    <row r="8" spans="1:30" x14ac:dyDescent="0.25">
      <c r="M8" s="1"/>
      <c r="X8" s="5"/>
      <c r="AA8" s="9"/>
      <c r="AB8" s="9"/>
      <c r="AC8" s="3"/>
      <c r="AD8" t="s">
        <v>13505</v>
      </c>
    </row>
    <row r="9" spans="1:30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  <c r="AD9" t="s">
        <v>13505</v>
      </c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6"/>
  <sheetViews>
    <sheetView workbookViewId="0">
      <selection activeCell="A56" sqref="A56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6.140625" bestFit="1" customWidth="1"/>
    <col min="24" max="27" width="17.7109375" bestFit="1" customWidth="1"/>
    <col min="28" max="28" width="11.140625" bestFit="1" customWidth="1"/>
    <col min="29" max="29" width="18.5703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13311</v>
      </c>
      <c r="AD1" t="s">
        <v>3230</v>
      </c>
      <c r="AH1">
        <f>IFERROR(MATCH(AJ1,A2:A1048576,0),0)</f>
        <v>23</v>
      </c>
      <c r="AI1">
        <v>26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13414</v>
      </c>
      <c r="F2" t="s">
        <v>13415</v>
      </c>
      <c r="I2" t="s">
        <v>13414</v>
      </c>
      <c r="K2" t="s">
        <v>13241</v>
      </c>
      <c r="M2">
        <v>44545</v>
      </c>
      <c r="Q2">
        <v>23</v>
      </c>
      <c r="R2" t="s">
        <v>69</v>
      </c>
      <c r="T2" t="s">
        <v>13414</v>
      </c>
      <c r="U2" t="s">
        <v>86</v>
      </c>
      <c r="W2" t="s">
        <v>6446</v>
      </c>
      <c r="Y2">
        <v>3</v>
      </c>
      <c r="AA2">
        <v>60000</v>
      </c>
      <c r="AC2" t="s">
        <v>13307</v>
      </c>
      <c r="AD2" t="s">
        <v>13416</v>
      </c>
    </row>
    <row r="3" spans="1:36" x14ac:dyDescent="0.25">
      <c r="A3">
        <v>2</v>
      </c>
      <c r="B3" t="s">
        <v>8523</v>
      </c>
      <c r="C3">
        <v>239203</v>
      </c>
      <c r="D3" t="s">
        <v>13414</v>
      </c>
      <c r="F3" t="s">
        <v>13415</v>
      </c>
      <c r="I3" t="s">
        <v>13414</v>
      </c>
      <c r="K3" t="s">
        <v>13241</v>
      </c>
      <c r="M3">
        <v>44545</v>
      </c>
      <c r="Q3">
        <v>23</v>
      </c>
      <c r="R3" t="s">
        <v>69</v>
      </c>
      <c r="T3" t="s">
        <v>13414</v>
      </c>
      <c r="U3" t="s">
        <v>86</v>
      </c>
      <c r="W3" t="s">
        <v>6764</v>
      </c>
      <c r="Y3">
        <v>2</v>
      </c>
      <c r="AA3">
        <v>10000</v>
      </c>
      <c r="AC3" t="s">
        <v>13490</v>
      </c>
      <c r="AD3" t="s">
        <v>13416</v>
      </c>
    </row>
    <row r="4" spans="1:36" x14ac:dyDescent="0.25">
      <c r="A4">
        <v>3</v>
      </c>
      <c r="B4" t="s">
        <v>8523</v>
      </c>
      <c r="C4">
        <v>239203</v>
      </c>
      <c r="D4" t="s">
        <v>13414</v>
      </c>
      <c r="F4" t="s">
        <v>13415</v>
      </c>
      <c r="I4" t="s">
        <v>13414</v>
      </c>
      <c r="K4" t="s">
        <v>13241</v>
      </c>
      <c r="M4">
        <v>44566</v>
      </c>
      <c r="Q4">
        <v>23</v>
      </c>
      <c r="R4" t="s">
        <v>69</v>
      </c>
      <c r="T4" t="s">
        <v>13414</v>
      </c>
      <c r="U4" t="s">
        <v>86</v>
      </c>
      <c r="W4" t="s">
        <v>8303</v>
      </c>
      <c r="Y4">
        <v>1</v>
      </c>
      <c r="AA4">
        <v>1000</v>
      </c>
      <c r="AC4" t="s">
        <v>13310</v>
      </c>
      <c r="AD4" t="s">
        <v>13416</v>
      </c>
    </row>
    <row r="5" spans="1:36" x14ac:dyDescent="0.25">
      <c r="A5">
        <v>4</v>
      </c>
      <c r="B5" t="s">
        <v>8523</v>
      </c>
      <c r="C5">
        <v>239203</v>
      </c>
      <c r="D5" t="s">
        <v>13414</v>
      </c>
      <c r="F5" t="s">
        <v>13415</v>
      </c>
      <c r="I5" t="s">
        <v>13414</v>
      </c>
      <c r="K5" t="s">
        <v>13241</v>
      </c>
      <c r="M5">
        <v>44566</v>
      </c>
      <c r="Q5">
        <v>23</v>
      </c>
      <c r="R5" t="s">
        <v>69</v>
      </c>
      <c r="T5" t="s">
        <v>13414</v>
      </c>
      <c r="U5" t="s">
        <v>86</v>
      </c>
      <c r="W5" t="s">
        <v>13417</v>
      </c>
      <c r="Y5">
        <v>2</v>
      </c>
      <c r="AA5">
        <v>20000</v>
      </c>
      <c r="AC5" t="s">
        <v>13408</v>
      </c>
      <c r="AD5" t="s">
        <v>13416</v>
      </c>
    </row>
    <row r="6" spans="1:36" x14ac:dyDescent="0.25">
      <c r="A6">
        <v>5</v>
      </c>
      <c r="B6" t="s">
        <v>8523</v>
      </c>
      <c r="C6">
        <v>239203</v>
      </c>
      <c r="D6" t="s">
        <v>13414</v>
      </c>
      <c r="F6" t="s">
        <v>13415</v>
      </c>
      <c r="I6" t="s">
        <v>13414</v>
      </c>
      <c r="K6" t="s">
        <v>13241</v>
      </c>
      <c r="M6">
        <v>44566</v>
      </c>
      <c r="Q6">
        <v>23</v>
      </c>
      <c r="R6" t="s">
        <v>69</v>
      </c>
      <c r="T6" t="s">
        <v>13414</v>
      </c>
      <c r="U6" t="s">
        <v>86</v>
      </c>
      <c r="W6" t="s">
        <v>13418</v>
      </c>
      <c r="Y6">
        <v>1</v>
      </c>
      <c r="AA6">
        <v>1500</v>
      </c>
      <c r="AC6" t="s">
        <v>13310</v>
      </c>
      <c r="AD6" t="s">
        <v>13416</v>
      </c>
    </row>
    <row r="7" spans="1:36" x14ac:dyDescent="0.25">
      <c r="A7">
        <v>6</v>
      </c>
      <c r="B7" t="s">
        <v>8523</v>
      </c>
      <c r="C7">
        <v>239203</v>
      </c>
      <c r="D7" t="s">
        <v>13414</v>
      </c>
      <c r="F7" t="s">
        <v>13415</v>
      </c>
      <c r="I7" t="s">
        <v>13414</v>
      </c>
      <c r="K7" t="s">
        <v>13241</v>
      </c>
      <c r="M7">
        <v>44566</v>
      </c>
      <c r="Q7">
        <v>23</v>
      </c>
      <c r="R7" t="s">
        <v>69</v>
      </c>
      <c r="T7" t="s">
        <v>13414</v>
      </c>
      <c r="U7" t="s">
        <v>86</v>
      </c>
      <c r="AB7">
        <v>92500</v>
      </c>
      <c r="AC7" t="s">
        <v>13307</v>
      </c>
    </row>
    <row r="8" spans="1:36" x14ac:dyDescent="0.25">
      <c r="A8">
        <v>7</v>
      </c>
      <c r="B8" t="s">
        <v>10</v>
      </c>
      <c r="D8" t="s">
        <v>13414</v>
      </c>
      <c r="I8" t="s">
        <v>13414</v>
      </c>
      <c r="K8" t="s">
        <v>13241</v>
      </c>
      <c r="M8">
        <v>44566</v>
      </c>
      <c r="R8" t="s">
        <v>13414</v>
      </c>
      <c r="S8" t="s">
        <v>13414</v>
      </c>
      <c r="T8" t="s">
        <v>13414</v>
      </c>
      <c r="V8" t="s">
        <v>13414</v>
      </c>
      <c r="W8" t="s">
        <v>6431</v>
      </c>
      <c r="X8" t="s">
        <v>13419</v>
      </c>
      <c r="Y8">
        <v>2</v>
      </c>
      <c r="AA8">
        <v>720</v>
      </c>
      <c r="AC8" t="s">
        <v>13310</v>
      </c>
      <c r="AD8" t="s">
        <v>13420</v>
      </c>
    </row>
    <row r="9" spans="1:36" x14ac:dyDescent="0.25">
      <c r="A9">
        <v>8</v>
      </c>
      <c r="B9" t="s">
        <v>10</v>
      </c>
      <c r="D9" t="s">
        <v>13414</v>
      </c>
      <c r="I9" t="s">
        <v>13414</v>
      </c>
      <c r="K9" t="s">
        <v>13241</v>
      </c>
      <c r="M9">
        <v>44545</v>
      </c>
      <c r="R9" t="s">
        <v>13414</v>
      </c>
      <c r="S9" t="s">
        <v>13414</v>
      </c>
      <c r="T9" t="s">
        <v>13414</v>
      </c>
      <c r="V9" t="s">
        <v>13414</v>
      </c>
      <c r="W9" t="s">
        <v>6755</v>
      </c>
      <c r="X9" t="s">
        <v>13421</v>
      </c>
      <c r="Y9">
        <v>3</v>
      </c>
      <c r="AA9">
        <v>474</v>
      </c>
      <c r="AC9" t="s">
        <v>13310</v>
      </c>
      <c r="AD9" t="s">
        <v>13420</v>
      </c>
    </row>
    <row r="10" spans="1:36" x14ac:dyDescent="0.25">
      <c r="A10">
        <v>9</v>
      </c>
      <c r="B10" t="s">
        <v>10</v>
      </c>
      <c r="D10" t="s">
        <v>13414</v>
      </c>
      <c r="I10" t="s">
        <v>13414</v>
      </c>
      <c r="K10" t="s">
        <v>13241</v>
      </c>
      <c r="M10">
        <v>44545</v>
      </c>
      <c r="R10" t="s">
        <v>13414</v>
      </c>
      <c r="S10" t="s">
        <v>13414</v>
      </c>
      <c r="T10" t="s">
        <v>13414</v>
      </c>
      <c r="V10" t="s">
        <v>13414</v>
      </c>
      <c r="W10" t="s">
        <v>13422</v>
      </c>
      <c r="Y10">
        <v>2</v>
      </c>
      <c r="AA10">
        <v>20000</v>
      </c>
      <c r="AC10" t="s">
        <v>13408</v>
      </c>
      <c r="AD10" t="s">
        <v>13420</v>
      </c>
    </row>
    <row r="11" spans="1:36" x14ac:dyDescent="0.25">
      <c r="A11">
        <v>10</v>
      </c>
      <c r="B11" t="s">
        <v>3243</v>
      </c>
      <c r="C11" t="s">
        <v>13423</v>
      </c>
      <c r="D11" t="s">
        <v>13414</v>
      </c>
      <c r="E11" t="s">
        <v>13424</v>
      </c>
      <c r="F11">
        <v>3094309483</v>
      </c>
      <c r="I11" t="s">
        <v>13414</v>
      </c>
      <c r="K11" t="s">
        <v>13241</v>
      </c>
      <c r="M11">
        <v>44566</v>
      </c>
      <c r="P11" t="s">
        <v>13414</v>
      </c>
      <c r="Q11" t="s">
        <v>13414</v>
      </c>
      <c r="S11" t="s">
        <v>13414</v>
      </c>
      <c r="T11" t="s">
        <v>13414</v>
      </c>
      <c r="W11" t="s">
        <v>6014</v>
      </c>
      <c r="Y11">
        <v>2</v>
      </c>
      <c r="AA11">
        <v>455</v>
      </c>
      <c r="AC11" t="s">
        <v>13308</v>
      </c>
      <c r="AD11" t="s">
        <v>13425</v>
      </c>
    </row>
    <row r="12" spans="1:36" x14ac:dyDescent="0.25">
      <c r="A12">
        <v>11</v>
      </c>
      <c r="B12" t="s">
        <v>3243</v>
      </c>
      <c r="C12" t="s">
        <v>13423</v>
      </c>
      <c r="D12" t="s">
        <v>13414</v>
      </c>
      <c r="E12" t="s">
        <v>13426</v>
      </c>
      <c r="F12">
        <v>3094309483</v>
      </c>
      <c r="I12" t="s">
        <v>13414</v>
      </c>
      <c r="K12" t="s">
        <v>13241</v>
      </c>
      <c r="M12">
        <v>44566</v>
      </c>
      <c r="P12" t="s">
        <v>13414</v>
      </c>
      <c r="Q12" t="s">
        <v>13414</v>
      </c>
      <c r="S12" t="s">
        <v>13414</v>
      </c>
      <c r="T12" t="s">
        <v>13414</v>
      </c>
      <c r="W12" t="s">
        <v>2119</v>
      </c>
      <c r="Y12">
        <v>1</v>
      </c>
      <c r="AA12">
        <v>2000</v>
      </c>
      <c r="AC12" t="s">
        <v>13307</v>
      </c>
      <c r="AD12" t="s">
        <v>13425</v>
      </c>
    </row>
    <row r="13" spans="1:36" x14ac:dyDescent="0.25">
      <c r="A13">
        <v>12</v>
      </c>
      <c r="B13" t="s">
        <v>3243</v>
      </c>
      <c r="C13" t="s">
        <v>13423</v>
      </c>
      <c r="D13" t="s">
        <v>13414</v>
      </c>
      <c r="E13" t="s">
        <v>13427</v>
      </c>
      <c r="F13">
        <v>3094309483</v>
      </c>
      <c r="I13" t="s">
        <v>13414</v>
      </c>
      <c r="K13" t="s">
        <v>13241</v>
      </c>
      <c r="M13">
        <v>44566</v>
      </c>
      <c r="P13" t="s">
        <v>13414</v>
      </c>
      <c r="Q13" t="s">
        <v>13414</v>
      </c>
      <c r="S13" t="s">
        <v>13414</v>
      </c>
      <c r="T13" t="s">
        <v>13414</v>
      </c>
      <c r="W13" t="s">
        <v>13428</v>
      </c>
      <c r="Y13">
        <v>1</v>
      </c>
      <c r="AA13">
        <v>5000</v>
      </c>
      <c r="AC13" t="s">
        <v>13308</v>
      </c>
      <c r="AD13" t="s">
        <v>13425</v>
      </c>
    </row>
    <row r="14" spans="1:36" x14ac:dyDescent="0.25">
      <c r="A14">
        <v>13</v>
      </c>
      <c r="B14" t="s">
        <v>3131</v>
      </c>
      <c r="C14" t="s">
        <v>13429</v>
      </c>
      <c r="D14" t="s">
        <v>13430</v>
      </c>
      <c r="E14" t="s">
        <v>13426</v>
      </c>
      <c r="F14">
        <v>30293048</v>
      </c>
      <c r="G14" t="s">
        <v>13431</v>
      </c>
      <c r="I14" t="s">
        <v>13414</v>
      </c>
      <c r="J14" t="s">
        <v>13414</v>
      </c>
      <c r="K14" t="s">
        <v>13243</v>
      </c>
      <c r="M14">
        <v>44566</v>
      </c>
      <c r="P14" t="s">
        <v>68</v>
      </c>
      <c r="Q14" t="s">
        <v>69</v>
      </c>
      <c r="R14" t="s">
        <v>13432</v>
      </c>
      <c r="S14" t="s">
        <v>13414</v>
      </c>
      <c r="T14" t="s">
        <v>13414</v>
      </c>
      <c r="U14" t="s">
        <v>13433</v>
      </c>
      <c r="V14" t="s">
        <v>13414</v>
      </c>
      <c r="W14" t="s">
        <v>2157</v>
      </c>
      <c r="Y14">
        <v>3</v>
      </c>
      <c r="AA14">
        <v>4500</v>
      </c>
      <c r="AC14" t="s">
        <v>13310</v>
      </c>
      <c r="AD14" t="s">
        <v>13434</v>
      </c>
    </row>
    <row r="15" spans="1:36" x14ac:dyDescent="0.25">
      <c r="A15">
        <v>14</v>
      </c>
      <c r="B15" t="s">
        <v>3131</v>
      </c>
      <c r="C15" t="s">
        <v>13429</v>
      </c>
      <c r="D15" t="s">
        <v>13430</v>
      </c>
      <c r="E15" t="s">
        <v>13427</v>
      </c>
      <c r="F15">
        <v>30293048</v>
      </c>
      <c r="G15" t="s">
        <v>13431</v>
      </c>
      <c r="I15" t="s">
        <v>13414</v>
      </c>
      <c r="J15" t="s">
        <v>13414</v>
      </c>
      <c r="K15" t="s">
        <v>13243</v>
      </c>
      <c r="M15">
        <v>44566</v>
      </c>
      <c r="P15" t="s">
        <v>68</v>
      </c>
      <c r="Q15" t="s">
        <v>69</v>
      </c>
      <c r="R15" t="s">
        <v>13432</v>
      </c>
      <c r="S15" t="s">
        <v>13414</v>
      </c>
      <c r="T15" t="s">
        <v>13414</v>
      </c>
      <c r="U15" t="s">
        <v>13433</v>
      </c>
      <c r="V15" t="s">
        <v>13414</v>
      </c>
      <c r="AB15">
        <v>9150</v>
      </c>
      <c r="AC15" t="s">
        <v>13408</v>
      </c>
    </row>
    <row r="16" spans="1:36" x14ac:dyDescent="0.25">
      <c r="A16">
        <v>15</v>
      </c>
      <c r="B16" t="s">
        <v>29</v>
      </c>
      <c r="C16" t="s">
        <v>13435</v>
      </c>
      <c r="D16" t="s">
        <v>13414</v>
      </c>
      <c r="E16" t="s">
        <v>3189</v>
      </c>
      <c r="F16" t="s">
        <v>13436</v>
      </c>
      <c r="G16" t="s">
        <v>13437</v>
      </c>
      <c r="H16" t="s">
        <v>13414</v>
      </c>
      <c r="I16" t="s">
        <v>13414</v>
      </c>
      <c r="J16" t="s">
        <v>13414</v>
      </c>
      <c r="K16" t="s">
        <v>13243</v>
      </c>
      <c r="L16" t="s">
        <v>13438</v>
      </c>
      <c r="M16">
        <v>44566</v>
      </c>
      <c r="P16" t="s">
        <v>13414</v>
      </c>
      <c r="Q16" t="s">
        <v>13414</v>
      </c>
      <c r="R16" t="s">
        <v>13414</v>
      </c>
      <c r="S16" t="s">
        <v>13414</v>
      </c>
      <c r="T16" t="s">
        <v>13414</v>
      </c>
      <c r="W16" t="s">
        <v>3231</v>
      </c>
      <c r="Y16">
        <v>1</v>
      </c>
      <c r="AA16">
        <v>750</v>
      </c>
      <c r="AC16" t="s">
        <v>13408</v>
      </c>
      <c r="AD16">
        <v>44682.575358796297</v>
      </c>
    </row>
    <row r="17" spans="1:30" x14ac:dyDescent="0.25">
      <c r="A17">
        <v>16</v>
      </c>
      <c r="B17" t="s">
        <v>29</v>
      </c>
      <c r="C17" t="s">
        <v>13435</v>
      </c>
      <c r="D17" t="s">
        <v>13414</v>
      </c>
      <c r="E17" t="s">
        <v>3189</v>
      </c>
      <c r="F17" t="s">
        <v>13436</v>
      </c>
      <c r="G17" t="s">
        <v>13437</v>
      </c>
      <c r="H17" t="s">
        <v>13414</v>
      </c>
      <c r="I17" t="s">
        <v>13414</v>
      </c>
      <c r="J17" t="s">
        <v>13414</v>
      </c>
      <c r="K17" t="s">
        <v>13243</v>
      </c>
      <c r="L17" t="s">
        <v>13438</v>
      </c>
      <c r="M17">
        <v>44566</v>
      </c>
      <c r="P17" t="s">
        <v>13414</v>
      </c>
      <c r="Q17" t="s">
        <v>13414</v>
      </c>
      <c r="R17" t="s">
        <v>13414</v>
      </c>
      <c r="S17" t="s">
        <v>13414</v>
      </c>
      <c r="T17" t="s">
        <v>13414</v>
      </c>
      <c r="W17" t="s">
        <v>3232</v>
      </c>
      <c r="Y17">
        <v>2</v>
      </c>
      <c r="AA17">
        <v>3000</v>
      </c>
      <c r="AC17" t="s">
        <v>13307</v>
      </c>
      <c r="AD17">
        <v>44682.575358796297</v>
      </c>
    </row>
    <row r="18" spans="1:30" x14ac:dyDescent="0.25">
      <c r="A18">
        <v>17</v>
      </c>
      <c r="B18" t="s">
        <v>29</v>
      </c>
      <c r="C18" t="s">
        <v>13435</v>
      </c>
      <c r="D18" t="s">
        <v>13414</v>
      </c>
      <c r="E18" t="s">
        <v>3189</v>
      </c>
      <c r="F18" t="s">
        <v>13436</v>
      </c>
      <c r="G18" t="s">
        <v>13437</v>
      </c>
      <c r="H18" t="s">
        <v>13414</v>
      </c>
      <c r="I18" t="s">
        <v>13414</v>
      </c>
      <c r="J18" t="s">
        <v>13414</v>
      </c>
      <c r="K18" t="s">
        <v>13243</v>
      </c>
      <c r="L18" t="s">
        <v>13438</v>
      </c>
      <c r="M18">
        <v>44566</v>
      </c>
      <c r="P18" t="s">
        <v>13414</v>
      </c>
      <c r="Q18" t="s">
        <v>13414</v>
      </c>
      <c r="R18" t="s">
        <v>13414</v>
      </c>
      <c r="S18" t="s">
        <v>13414</v>
      </c>
      <c r="T18" t="s">
        <v>13414</v>
      </c>
      <c r="W18" t="s">
        <v>1687</v>
      </c>
      <c r="Y18">
        <v>2</v>
      </c>
      <c r="AA18">
        <v>150000</v>
      </c>
      <c r="AC18" t="s">
        <v>13307</v>
      </c>
      <c r="AD18">
        <v>44682.575358796297</v>
      </c>
    </row>
    <row r="19" spans="1:30" x14ac:dyDescent="0.25">
      <c r="A19">
        <v>18</v>
      </c>
      <c r="B19" t="s">
        <v>29</v>
      </c>
      <c r="C19" t="s">
        <v>13435</v>
      </c>
      <c r="D19" t="s">
        <v>13414</v>
      </c>
      <c r="E19" t="s">
        <v>3189</v>
      </c>
      <c r="F19" t="s">
        <v>13436</v>
      </c>
      <c r="G19" t="s">
        <v>13437</v>
      </c>
      <c r="H19" t="s">
        <v>13414</v>
      </c>
      <c r="I19" t="s">
        <v>13414</v>
      </c>
      <c r="J19" t="s">
        <v>13414</v>
      </c>
      <c r="K19" t="s">
        <v>13243</v>
      </c>
      <c r="L19" t="s">
        <v>13438</v>
      </c>
      <c r="M19">
        <v>44566</v>
      </c>
      <c r="P19" t="s">
        <v>13414</v>
      </c>
      <c r="Q19" t="s">
        <v>13414</v>
      </c>
      <c r="R19" t="s">
        <v>13414</v>
      </c>
      <c r="S19" t="s">
        <v>13414</v>
      </c>
      <c r="T19" t="s">
        <v>13414</v>
      </c>
      <c r="AB19">
        <v>153750</v>
      </c>
      <c r="AC19" t="s">
        <v>13490</v>
      </c>
    </row>
    <row r="20" spans="1:30" x14ac:dyDescent="0.25">
      <c r="A20">
        <v>19</v>
      </c>
      <c r="B20" t="s">
        <v>29</v>
      </c>
      <c r="C20" t="s">
        <v>13439</v>
      </c>
      <c r="D20" t="s">
        <v>13414</v>
      </c>
      <c r="E20" t="s">
        <v>3191</v>
      </c>
      <c r="F20" t="s">
        <v>13440</v>
      </c>
      <c r="G20" t="s">
        <v>13441</v>
      </c>
      <c r="H20" t="s">
        <v>13414</v>
      </c>
      <c r="I20" t="s">
        <v>13414</v>
      </c>
      <c r="J20" t="s">
        <v>13414</v>
      </c>
      <c r="K20" t="s">
        <v>13243</v>
      </c>
      <c r="L20" t="s">
        <v>13438</v>
      </c>
      <c r="M20">
        <v>44566</v>
      </c>
      <c r="P20" t="s">
        <v>13414</v>
      </c>
      <c r="Q20" t="s">
        <v>13414</v>
      </c>
      <c r="R20" t="s">
        <v>13414</v>
      </c>
      <c r="S20" t="s">
        <v>13414</v>
      </c>
      <c r="T20" t="s">
        <v>13414</v>
      </c>
      <c r="W20" t="s">
        <v>3231</v>
      </c>
      <c r="Y20">
        <v>2</v>
      </c>
      <c r="AA20">
        <v>1500</v>
      </c>
      <c r="AC20" t="s">
        <v>13310</v>
      </c>
      <c r="AD20">
        <v>44682.580636574072</v>
      </c>
    </row>
    <row r="21" spans="1:30" x14ac:dyDescent="0.25">
      <c r="A21">
        <v>20</v>
      </c>
      <c r="B21" t="s">
        <v>29</v>
      </c>
      <c r="C21" t="s">
        <v>13439</v>
      </c>
      <c r="D21" t="s">
        <v>13414</v>
      </c>
      <c r="E21" t="s">
        <v>3191</v>
      </c>
      <c r="F21" t="s">
        <v>13440</v>
      </c>
      <c r="G21" t="s">
        <v>13441</v>
      </c>
      <c r="H21" t="s">
        <v>13414</v>
      </c>
      <c r="I21" t="s">
        <v>13414</v>
      </c>
      <c r="J21" t="s">
        <v>13414</v>
      </c>
      <c r="K21" t="s">
        <v>13243</v>
      </c>
      <c r="L21" t="s">
        <v>13438</v>
      </c>
      <c r="M21">
        <v>44566</v>
      </c>
      <c r="P21" t="s">
        <v>13414</v>
      </c>
      <c r="Q21" t="s">
        <v>13414</v>
      </c>
      <c r="R21" t="s">
        <v>13414</v>
      </c>
      <c r="S21" t="s">
        <v>13414</v>
      </c>
      <c r="T21" t="s">
        <v>13414</v>
      </c>
      <c r="W21" t="s">
        <v>3232</v>
      </c>
      <c r="Y21">
        <v>1</v>
      </c>
      <c r="AA21">
        <v>1500</v>
      </c>
      <c r="AC21" t="s">
        <v>13408</v>
      </c>
      <c r="AD21">
        <v>44682.580636574072</v>
      </c>
    </row>
    <row r="22" spans="1:30" x14ac:dyDescent="0.25">
      <c r="A22">
        <v>21</v>
      </c>
      <c r="B22" t="s">
        <v>29</v>
      </c>
      <c r="C22" t="s">
        <v>13439</v>
      </c>
      <c r="D22" t="s">
        <v>13414</v>
      </c>
      <c r="E22" t="s">
        <v>3191</v>
      </c>
      <c r="F22" t="s">
        <v>13440</v>
      </c>
      <c r="G22" t="s">
        <v>13441</v>
      </c>
      <c r="H22" t="s">
        <v>13414</v>
      </c>
      <c r="I22" t="s">
        <v>13414</v>
      </c>
      <c r="J22" t="s">
        <v>13414</v>
      </c>
      <c r="K22" t="s">
        <v>13243</v>
      </c>
      <c r="L22" t="s">
        <v>13438</v>
      </c>
      <c r="M22">
        <v>44566</v>
      </c>
      <c r="P22" t="s">
        <v>13414</v>
      </c>
      <c r="Q22" t="s">
        <v>13414</v>
      </c>
      <c r="R22" t="s">
        <v>13414</v>
      </c>
      <c r="S22" t="s">
        <v>13414</v>
      </c>
      <c r="T22" t="s">
        <v>13414</v>
      </c>
      <c r="AB22">
        <v>3000</v>
      </c>
      <c r="AC22" t="s">
        <v>13308</v>
      </c>
    </row>
    <row r="23" spans="1:30" x14ac:dyDescent="0.25">
      <c r="A23">
        <v>22</v>
      </c>
      <c r="B23" t="s">
        <v>3131</v>
      </c>
      <c r="C23" t="s">
        <v>13442</v>
      </c>
      <c r="D23" t="s">
        <v>3148</v>
      </c>
      <c r="E23" t="s">
        <v>3199</v>
      </c>
      <c r="F23" t="s">
        <v>13443</v>
      </c>
      <c r="G23" t="s">
        <v>13444</v>
      </c>
      <c r="I23" t="s">
        <v>13414</v>
      </c>
      <c r="J23" t="s">
        <v>13414</v>
      </c>
      <c r="K23" t="s">
        <v>13243</v>
      </c>
      <c r="L23" t="s">
        <v>13445</v>
      </c>
      <c r="M23">
        <v>44566</v>
      </c>
      <c r="S23" t="s">
        <v>13414</v>
      </c>
      <c r="T23" t="s">
        <v>13414</v>
      </c>
      <c r="V23" t="s">
        <v>13414</v>
      </c>
      <c r="W23" t="s">
        <v>1748</v>
      </c>
      <c r="Y23">
        <v>2</v>
      </c>
      <c r="AA23">
        <v>50000</v>
      </c>
      <c r="AC23" t="s">
        <v>13307</v>
      </c>
      <c r="AD23" t="s">
        <v>13446</v>
      </c>
    </row>
    <row r="24" spans="1:30" x14ac:dyDescent="0.25">
      <c r="A24">
        <v>23</v>
      </c>
      <c r="B24" t="s">
        <v>3131</v>
      </c>
      <c r="C24" t="s">
        <v>13442</v>
      </c>
      <c r="D24" t="s">
        <v>3148</v>
      </c>
      <c r="E24" t="s">
        <v>3199</v>
      </c>
      <c r="F24" t="s">
        <v>13443</v>
      </c>
      <c r="G24" t="s">
        <v>13444</v>
      </c>
      <c r="I24" t="s">
        <v>13414</v>
      </c>
      <c r="J24" t="s">
        <v>13414</v>
      </c>
      <c r="K24" t="s">
        <v>13243</v>
      </c>
      <c r="L24" t="s">
        <v>13445</v>
      </c>
      <c r="M24">
        <v>44566</v>
      </c>
      <c r="S24" t="s">
        <v>13414</v>
      </c>
      <c r="T24" t="s">
        <v>13414</v>
      </c>
      <c r="V24" t="s">
        <v>13414</v>
      </c>
      <c r="W24" t="s">
        <v>2157</v>
      </c>
      <c r="Y24">
        <v>2</v>
      </c>
      <c r="AA24">
        <v>3000</v>
      </c>
      <c r="AC24" t="s">
        <v>13310</v>
      </c>
      <c r="AD24" t="s">
        <v>13446</v>
      </c>
    </row>
    <row r="25" spans="1:30" x14ac:dyDescent="0.25">
      <c r="A25">
        <v>24</v>
      </c>
      <c r="B25" t="s">
        <v>3131</v>
      </c>
      <c r="C25" t="s">
        <v>13442</v>
      </c>
      <c r="D25" t="s">
        <v>3148</v>
      </c>
      <c r="E25" t="s">
        <v>3199</v>
      </c>
      <c r="F25" t="s">
        <v>13443</v>
      </c>
      <c r="G25" t="s">
        <v>13444</v>
      </c>
      <c r="I25" t="s">
        <v>13414</v>
      </c>
      <c r="J25" t="s">
        <v>13414</v>
      </c>
      <c r="K25" t="s">
        <v>13243</v>
      </c>
      <c r="L25" t="s">
        <v>13445</v>
      </c>
      <c r="M25">
        <v>44566</v>
      </c>
      <c r="S25" t="s">
        <v>13414</v>
      </c>
      <c r="T25" t="s">
        <v>13414</v>
      </c>
      <c r="V25" t="s">
        <v>13414</v>
      </c>
      <c r="AB25">
        <v>53000</v>
      </c>
      <c r="AC25" t="s">
        <v>13310</v>
      </c>
    </row>
    <row r="26" spans="1:30" x14ac:dyDescent="0.25">
      <c r="A26">
        <v>25</v>
      </c>
      <c r="B26" t="s">
        <v>2</v>
      </c>
      <c r="C26" t="s">
        <v>13447</v>
      </c>
      <c r="D26" t="s">
        <v>13414</v>
      </c>
      <c r="E26" t="s">
        <v>3185</v>
      </c>
      <c r="F26" t="s">
        <v>13448</v>
      </c>
      <c r="G26" t="s">
        <v>13449</v>
      </c>
      <c r="H26">
        <v>2932239</v>
      </c>
      <c r="I26" t="s">
        <v>13414</v>
      </c>
      <c r="K26" t="s">
        <v>13241</v>
      </c>
      <c r="L26" t="s">
        <v>13450</v>
      </c>
      <c r="M26">
        <v>44566</v>
      </c>
      <c r="Q26" t="s">
        <v>13451</v>
      </c>
      <c r="R26" t="s">
        <v>13414</v>
      </c>
      <c r="S26" t="s">
        <v>13414</v>
      </c>
      <c r="T26" t="s">
        <v>13414</v>
      </c>
      <c r="AB26">
        <v>45000</v>
      </c>
      <c r="AC26" t="s">
        <v>13308</v>
      </c>
    </row>
    <row r="27" spans="1:30" x14ac:dyDescent="0.25">
      <c r="A27">
        <v>26</v>
      </c>
      <c r="B27" t="s">
        <v>7</v>
      </c>
      <c r="C27" t="s">
        <v>13453</v>
      </c>
      <c r="D27" t="s">
        <v>13414</v>
      </c>
      <c r="E27" t="s">
        <v>3199</v>
      </c>
      <c r="F27" t="s">
        <v>13454</v>
      </c>
      <c r="G27" t="s">
        <v>13455</v>
      </c>
      <c r="H27" t="s">
        <v>13456</v>
      </c>
      <c r="I27" t="s">
        <v>13414</v>
      </c>
      <c r="K27" t="s">
        <v>13241</v>
      </c>
      <c r="L27" t="s">
        <v>13457</v>
      </c>
      <c r="M27">
        <v>44566</v>
      </c>
      <c r="N27" t="s">
        <v>13414</v>
      </c>
      <c r="O27" t="s">
        <v>13414</v>
      </c>
      <c r="Q27" t="s">
        <v>13458</v>
      </c>
      <c r="R27" t="s">
        <v>13414</v>
      </c>
      <c r="S27" t="s">
        <v>13414</v>
      </c>
      <c r="T27" t="s">
        <v>13459</v>
      </c>
      <c r="V27" t="s">
        <v>13414</v>
      </c>
      <c r="W27" t="s">
        <v>3456</v>
      </c>
      <c r="Y27">
        <v>3</v>
      </c>
      <c r="AA27">
        <v>2100</v>
      </c>
      <c r="AC27" t="s">
        <v>13307</v>
      </c>
      <c r="AD27" t="s">
        <v>13460</v>
      </c>
    </row>
    <row r="28" spans="1:30" x14ac:dyDescent="0.25">
      <c r="A28">
        <v>27</v>
      </c>
      <c r="B28" t="s">
        <v>7</v>
      </c>
      <c r="C28" t="s">
        <v>13453</v>
      </c>
      <c r="D28" t="s">
        <v>13414</v>
      </c>
      <c r="E28" t="s">
        <v>3199</v>
      </c>
      <c r="F28" t="s">
        <v>13454</v>
      </c>
      <c r="G28" t="s">
        <v>13455</v>
      </c>
      <c r="H28" t="s">
        <v>13456</v>
      </c>
      <c r="I28" t="s">
        <v>13414</v>
      </c>
      <c r="K28" t="s">
        <v>13241</v>
      </c>
      <c r="L28" t="s">
        <v>13457</v>
      </c>
      <c r="M28">
        <v>44566</v>
      </c>
      <c r="N28" t="s">
        <v>13414</v>
      </c>
      <c r="O28" t="s">
        <v>13414</v>
      </c>
      <c r="Q28" t="s">
        <v>13458</v>
      </c>
      <c r="R28" t="s">
        <v>13414</v>
      </c>
      <c r="S28" t="s">
        <v>13414</v>
      </c>
      <c r="T28" t="s">
        <v>13459</v>
      </c>
      <c r="V28" t="s">
        <v>13414</v>
      </c>
      <c r="AB28">
        <v>2100</v>
      </c>
      <c r="AC28" t="s">
        <v>13310</v>
      </c>
    </row>
    <row r="29" spans="1:30" x14ac:dyDescent="0.25">
      <c r="A29">
        <v>28</v>
      </c>
      <c r="B29" t="s">
        <v>9</v>
      </c>
      <c r="C29" t="s">
        <v>13461</v>
      </c>
      <c r="D29" t="s">
        <v>13414</v>
      </c>
      <c r="E29" t="s">
        <v>3202</v>
      </c>
      <c r="F29" t="s">
        <v>13462</v>
      </c>
      <c r="G29" t="s">
        <v>13463</v>
      </c>
      <c r="H29" t="s">
        <v>13464</v>
      </c>
      <c r="I29" t="s">
        <v>13414</v>
      </c>
      <c r="K29" t="s">
        <v>13241</v>
      </c>
      <c r="L29" t="s">
        <v>13465</v>
      </c>
      <c r="M29">
        <v>44566</v>
      </c>
      <c r="Q29" t="s">
        <v>13466</v>
      </c>
      <c r="R29" t="s">
        <v>13414</v>
      </c>
      <c r="S29" t="s">
        <v>13414</v>
      </c>
      <c r="T29" t="s">
        <v>13414</v>
      </c>
      <c r="V29" t="s">
        <v>13414</v>
      </c>
      <c r="W29" t="s">
        <v>7804</v>
      </c>
      <c r="X29" t="s">
        <v>13467</v>
      </c>
      <c r="Y29">
        <v>3</v>
      </c>
      <c r="AA29">
        <v>330</v>
      </c>
      <c r="AC29" t="s">
        <v>13310</v>
      </c>
      <c r="AD29">
        <v>44682.636956018519</v>
      </c>
    </row>
    <row r="30" spans="1:30" x14ac:dyDescent="0.25">
      <c r="A30">
        <v>29</v>
      </c>
      <c r="B30" t="s">
        <v>9</v>
      </c>
      <c r="C30" t="s">
        <v>13461</v>
      </c>
      <c r="D30" t="s">
        <v>13414</v>
      </c>
      <c r="E30" t="s">
        <v>3202</v>
      </c>
      <c r="F30" t="s">
        <v>13462</v>
      </c>
      <c r="G30" t="s">
        <v>13463</v>
      </c>
      <c r="H30" t="s">
        <v>13464</v>
      </c>
      <c r="I30" t="s">
        <v>13414</v>
      </c>
      <c r="K30" t="s">
        <v>13241</v>
      </c>
      <c r="L30" t="s">
        <v>13465</v>
      </c>
      <c r="M30">
        <v>44566</v>
      </c>
      <c r="Q30" t="s">
        <v>13466</v>
      </c>
      <c r="R30" t="s">
        <v>13414</v>
      </c>
      <c r="S30" t="s">
        <v>13414</v>
      </c>
      <c r="T30" t="s">
        <v>13414</v>
      </c>
      <c r="V30" t="s">
        <v>13414</v>
      </c>
      <c r="W30" t="s">
        <v>2146</v>
      </c>
      <c r="Y30">
        <v>2</v>
      </c>
      <c r="AA30">
        <v>8000</v>
      </c>
      <c r="AC30" t="s">
        <v>13408</v>
      </c>
      <c r="AD30">
        <v>44682.636956018519</v>
      </c>
    </row>
    <row r="31" spans="1:30" x14ac:dyDescent="0.25">
      <c r="A31">
        <v>30</v>
      </c>
      <c r="B31" t="s">
        <v>9</v>
      </c>
      <c r="C31" t="s">
        <v>13461</v>
      </c>
      <c r="D31" t="s">
        <v>13414</v>
      </c>
      <c r="E31" t="s">
        <v>3202</v>
      </c>
      <c r="F31" t="s">
        <v>13462</v>
      </c>
      <c r="G31" t="s">
        <v>13463</v>
      </c>
      <c r="H31" t="s">
        <v>13464</v>
      </c>
      <c r="I31" t="s">
        <v>13414</v>
      </c>
      <c r="K31" t="s">
        <v>13241</v>
      </c>
      <c r="L31" t="s">
        <v>13465</v>
      </c>
      <c r="M31">
        <v>44566</v>
      </c>
      <c r="Q31" t="s">
        <v>13466</v>
      </c>
      <c r="R31" t="s">
        <v>13414</v>
      </c>
      <c r="S31" t="s">
        <v>13414</v>
      </c>
      <c r="T31" t="s">
        <v>13414</v>
      </c>
      <c r="V31" t="s">
        <v>13414</v>
      </c>
      <c r="W31" t="s">
        <v>2111</v>
      </c>
      <c r="Y31">
        <v>2</v>
      </c>
      <c r="AA31">
        <v>6000</v>
      </c>
      <c r="AC31" t="s">
        <v>13308</v>
      </c>
      <c r="AD31">
        <v>44682.636956018519</v>
      </c>
    </row>
    <row r="32" spans="1:30" x14ac:dyDescent="0.25">
      <c r="A32">
        <v>31</v>
      </c>
      <c r="B32" t="s">
        <v>9</v>
      </c>
      <c r="C32" t="s">
        <v>13461</v>
      </c>
      <c r="D32" t="s">
        <v>13414</v>
      </c>
      <c r="E32" t="s">
        <v>3202</v>
      </c>
      <c r="F32" t="s">
        <v>13462</v>
      </c>
      <c r="G32" t="s">
        <v>13463</v>
      </c>
      <c r="H32" t="s">
        <v>13464</v>
      </c>
      <c r="I32" t="s">
        <v>13414</v>
      </c>
      <c r="K32" t="s">
        <v>13241</v>
      </c>
      <c r="L32" t="s">
        <v>13465</v>
      </c>
      <c r="M32">
        <v>44566</v>
      </c>
      <c r="Q32" t="s">
        <v>13466</v>
      </c>
      <c r="R32" t="s">
        <v>13414</v>
      </c>
      <c r="S32" t="s">
        <v>13414</v>
      </c>
      <c r="T32" t="s">
        <v>13414</v>
      </c>
      <c r="V32" t="s">
        <v>13414</v>
      </c>
      <c r="AB32">
        <v>14330</v>
      </c>
      <c r="AC32" t="s">
        <v>13307</v>
      </c>
    </row>
    <row r="33" spans="1:32" x14ac:dyDescent="0.25">
      <c r="A33">
        <v>32</v>
      </c>
      <c r="B33" t="s">
        <v>10</v>
      </c>
      <c r="C33" t="s">
        <v>13468</v>
      </c>
      <c r="D33" t="s">
        <v>13414</v>
      </c>
      <c r="E33" t="s">
        <v>3190</v>
      </c>
      <c r="F33" t="s">
        <v>13469</v>
      </c>
      <c r="H33" t="s">
        <v>13470</v>
      </c>
      <c r="I33" t="s">
        <v>13414</v>
      </c>
      <c r="K33" t="s">
        <v>13241</v>
      </c>
      <c r="L33" t="s">
        <v>13471</v>
      </c>
      <c r="M33">
        <v>44566</v>
      </c>
      <c r="Q33" t="s">
        <v>13472</v>
      </c>
      <c r="R33" t="s">
        <v>13414</v>
      </c>
      <c r="S33" t="s">
        <v>13414</v>
      </c>
      <c r="T33" t="s">
        <v>13414</v>
      </c>
      <c r="V33" t="s">
        <v>13414</v>
      </c>
      <c r="W33" t="s">
        <v>6565</v>
      </c>
      <c r="X33" t="s">
        <v>13452</v>
      </c>
      <c r="Y33">
        <v>3</v>
      </c>
      <c r="AA33">
        <v>30000</v>
      </c>
      <c r="AC33" t="s">
        <v>13307</v>
      </c>
      <c r="AD33">
        <v>44682.639803240738</v>
      </c>
    </row>
    <row r="34" spans="1:32" x14ac:dyDescent="0.25">
      <c r="A34">
        <v>33</v>
      </c>
      <c r="B34" t="s">
        <v>10</v>
      </c>
      <c r="C34" t="s">
        <v>13468</v>
      </c>
      <c r="D34" t="s">
        <v>13414</v>
      </c>
      <c r="E34" t="s">
        <v>3190</v>
      </c>
      <c r="F34" t="s">
        <v>13469</v>
      </c>
      <c r="H34" t="s">
        <v>13470</v>
      </c>
      <c r="I34" t="s">
        <v>13414</v>
      </c>
      <c r="K34" t="s">
        <v>13241</v>
      </c>
      <c r="L34" t="s">
        <v>13471</v>
      </c>
      <c r="M34">
        <v>44566</v>
      </c>
      <c r="Q34" t="s">
        <v>13472</v>
      </c>
      <c r="R34" t="s">
        <v>13414</v>
      </c>
      <c r="S34" t="s">
        <v>13414</v>
      </c>
      <c r="T34" t="s">
        <v>13414</v>
      </c>
      <c r="V34" t="s">
        <v>13414</v>
      </c>
      <c r="W34" t="s">
        <v>6065</v>
      </c>
      <c r="Y34">
        <v>1</v>
      </c>
      <c r="AA34">
        <v>2000</v>
      </c>
      <c r="AC34" t="s">
        <v>13308</v>
      </c>
      <c r="AD34">
        <v>44682.639803240738</v>
      </c>
    </row>
    <row r="35" spans="1:32" x14ac:dyDescent="0.25">
      <c r="A35">
        <v>34</v>
      </c>
      <c r="B35" t="s">
        <v>10</v>
      </c>
      <c r="C35" t="s">
        <v>13468</v>
      </c>
      <c r="D35" t="s">
        <v>13414</v>
      </c>
      <c r="E35" t="s">
        <v>3190</v>
      </c>
      <c r="F35" t="s">
        <v>13469</v>
      </c>
      <c r="H35" t="s">
        <v>13470</v>
      </c>
      <c r="I35" t="s">
        <v>13414</v>
      </c>
      <c r="K35" t="s">
        <v>13241</v>
      </c>
      <c r="L35" t="s">
        <v>13471</v>
      </c>
      <c r="M35">
        <v>44566</v>
      </c>
      <c r="Q35" t="s">
        <v>13472</v>
      </c>
      <c r="R35" t="s">
        <v>13414</v>
      </c>
      <c r="S35" t="s">
        <v>13414</v>
      </c>
      <c r="T35" t="s">
        <v>13414</v>
      </c>
      <c r="V35" t="s">
        <v>13414</v>
      </c>
      <c r="AB35">
        <v>32000</v>
      </c>
      <c r="AC35" t="s">
        <v>13310</v>
      </c>
    </row>
    <row r="36" spans="1:32" x14ac:dyDescent="0.25">
      <c r="A36">
        <v>35</v>
      </c>
      <c r="B36" t="s">
        <v>3246</v>
      </c>
      <c r="C36" t="s">
        <v>13473</v>
      </c>
      <c r="D36" t="s">
        <v>13414</v>
      </c>
      <c r="E36" t="s">
        <v>3191</v>
      </c>
      <c r="F36" t="s">
        <v>13474</v>
      </c>
      <c r="G36" t="s">
        <v>13475</v>
      </c>
      <c r="H36" t="s">
        <v>13476</v>
      </c>
      <c r="I36" t="s">
        <v>13414</v>
      </c>
      <c r="K36" t="s">
        <v>13241</v>
      </c>
      <c r="L36" t="s">
        <v>13477</v>
      </c>
      <c r="M36">
        <v>44566</v>
      </c>
      <c r="P36" t="s">
        <v>13414</v>
      </c>
      <c r="Q36" t="s">
        <v>13478</v>
      </c>
      <c r="R36" t="s">
        <v>3211</v>
      </c>
      <c r="S36" t="s">
        <v>13414</v>
      </c>
      <c r="T36" t="s">
        <v>13414</v>
      </c>
      <c r="W36" t="s">
        <v>13479</v>
      </c>
      <c r="Y36">
        <v>3</v>
      </c>
      <c r="AA36">
        <v>3000</v>
      </c>
      <c r="AC36" t="s">
        <v>13408</v>
      </c>
      <c r="AD36">
        <v>44682.679131944446</v>
      </c>
    </row>
    <row r="37" spans="1:32" x14ac:dyDescent="0.25">
      <c r="A37">
        <v>36</v>
      </c>
      <c r="B37" t="s">
        <v>3246</v>
      </c>
      <c r="C37" t="s">
        <v>13473</v>
      </c>
      <c r="D37" t="s">
        <v>13414</v>
      </c>
      <c r="E37" t="s">
        <v>3191</v>
      </c>
      <c r="F37" t="s">
        <v>13474</v>
      </c>
      <c r="G37" t="s">
        <v>13475</v>
      </c>
      <c r="H37" t="s">
        <v>13476</v>
      </c>
      <c r="I37" t="s">
        <v>13414</v>
      </c>
      <c r="K37" t="s">
        <v>13241</v>
      </c>
      <c r="L37" t="s">
        <v>13477</v>
      </c>
      <c r="M37">
        <v>44566</v>
      </c>
      <c r="P37" t="s">
        <v>13414</v>
      </c>
      <c r="Q37" t="s">
        <v>13478</v>
      </c>
      <c r="R37" t="s">
        <v>3211</v>
      </c>
      <c r="S37" t="s">
        <v>13414</v>
      </c>
      <c r="T37" t="s">
        <v>13414</v>
      </c>
      <c r="AB37">
        <v>3000</v>
      </c>
      <c r="AC37" t="s">
        <v>13308</v>
      </c>
    </row>
    <row r="38" spans="1:32" x14ac:dyDescent="0.25">
      <c r="A38">
        <v>37</v>
      </c>
      <c r="B38" t="s">
        <v>43</v>
      </c>
      <c r="C38" t="s">
        <v>13480</v>
      </c>
      <c r="E38" t="s">
        <v>3191</v>
      </c>
      <c r="F38" t="s">
        <v>13474</v>
      </c>
      <c r="G38" t="s">
        <v>13475</v>
      </c>
      <c r="H38" t="s">
        <v>13476</v>
      </c>
      <c r="I38" t="s">
        <v>13414</v>
      </c>
      <c r="K38" t="s">
        <v>13241</v>
      </c>
      <c r="L38" t="s">
        <v>13481</v>
      </c>
      <c r="M38">
        <v>44566</v>
      </c>
      <c r="P38" t="s">
        <v>13414</v>
      </c>
      <c r="Q38" t="s">
        <v>13478</v>
      </c>
      <c r="R38" t="s">
        <v>3211</v>
      </c>
      <c r="S38" t="s">
        <v>13414</v>
      </c>
      <c r="T38" t="s">
        <v>13414</v>
      </c>
      <c r="V38" t="s">
        <v>13414</v>
      </c>
      <c r="W38" t="s">
        <v>3742</v>
      </c>
      <c r="Y38">
        <v>3</v>
      </c>
      <c r="AA38">
        <v>150</v>
      </c>
      <c r="AC38" t="s">
        <v>13307</v>
      </c>
      <c r="AD38">
        <v>44682.680081018516</v>
      </c>
    </row>
    <row r="39" spans="1:32" x14ac:dyDescent="0.25">
      <c r="A39">
        <v>38</v>
      </c>
      <c r="B39" t="s">
        <v>43</v>
      </c>
      <c r="C39" t="s">
        <v>13480</v>
      </c>
      <c r="E39" t="s">
        <v>3191</v>
      </c>
      <c r="F39" t="s">
        <v>13474</v>
      </c>
      <c r="G39" t="s">
        <v>13475</v>
      </c>
      <c r="H39" t="s">
        <v>13476</v>
      </c>
      <c r="I39" t="s">
        <v>13414</v>
      </c>
      <c r="K39" t="s">
        <v>13241</v>
      </c>
      <c r="L39" t="s">
        <v>13481</v>
      </c>
      <c r="M39">
        <v>44566</v>
      </c>
      <c r="P39" t="s">
        <v>13414</v>
      </c>
      <c r="Q39" t="s">
        <v>13478</v>
      </c>
      <c r="R39" t="s">
        <v>3211</v>
      </c>
      <c r="S39" t="s">
        <v>13414</v>
      </c>
      <c r="T39" t="s">
        <v>13414</v>
      </c>
      <c r="V39" t="s">
        <v>13414</v>
      </c>
      <c r="AB39">
        <v>150</v>
      </c>
      <c r="AC39" t="s">
        <v>13408</v>
      </c>
    </row>
    <row r="40" spans="1:32" x14ac:dyDescent="0.25">
      <c r="A40">
        <v>39</v>
      </c>
      <c r="B40" t="s">
        <v>48</v>
      </c>
      <c r="C40" t="s">
        <v>13482</v>
      </c>
      <c r="D40" t="s">
        <v>13414</v>
      </c>
      <c r="E40" t="s">
        <v>3188</v>
      </c>
      <c r="F40" t="s">
        <v>13483</v>
      </c>
      <c r="G40" t="s">
        <v>13484</v>
      </c>
      <c r="I40" t="s">
        <v>13414</v>
      </c>
      <c r="K40" t="s">
        <v>13241</v>
      </c>
      <c r="L40" t="s">
        <v>13450</v>
      </c>
      <c r="M40">
        <v>44566</v>
      </c>
      <c r="Q40" t="s">
        <v>13485</v>
      </c>
      <c r="R40" t="s">
        <v>13414</v>
      </c>
      <c r="T40" t="s">
        <v>13414</v>
      </c>
      <c r="W40" t="s">
        <v>2340</v>
      </c>
      <c r="Y40">
        <v>3</v>
      </c>
      <c r="AA40">
        <v>75000</v>
      </c>
      <c r="AC40" t="s">
        <v>13310</v>
      </c>
      <c r="AD40" t="s">
        <v>13486</v>
      </c>
    </row>
    <row r="41" spans="1:32" x14ac:dyDescent="0.25">
      <c r="A41">
        <v>40</v>
      </c>
      <c r="B41" t="s">
        <v>48</v>
      </c>
      <c r="C41" t="s">
        <v>13482</v>
      </c>
      <c r="D41" t="s">
        <v>13414</v>
      </c>
      <c r="E41" t="s">
        <v>3188</v>
      </c>
      <c r="F41" t="s">
        <v>13483</v>
      </c>
      <c r="G41" t="s">
        <v>13484</v>
      </c>
      <c r="I41" t="s">
        <v>13414</v>
      </c>
      <c r="K41" t="s">
        <v>13241</v>
      </c>
      <c r="L41" t="s">
        <v>13450</v>
      </c>
      <c r="M41">
        <v>44566</v>
      </c>
      <c r="Q41" t="s">
        <v>13485</v>
      </c>
      <c r="R41" t="s">
        <v>13414</v>
      </c>
      <c r="T41" t="s">
        <v>13414</v>
      </c>
      <c r="W41" t="s">
        <v>2119</v>
      </c>
      <c r="Y41">
        <v>1</v>
      </c>
      <c r="AA41">
        <v>1500</v>
      </c>
      <c r="AC41" t="s">
        <v>13408</v>
      </c>
      <c r="AD41" t="s">
        <v>13486</v>
      </c>
    </row>
    <row r="42" spans="1:32" x14ac:dyDescent="0.25">
      <c r="A42">
        <v>41</v>
      </c>
      <c r="B42" t="s">
        <v>48</v>
      </c>
      <c r="C42" t="s">
        <v>13482</v>
      </c>
      <c r="D42" t="s">
        <v>13414</v>
      </c>
      <c r="E42" t="s">
        <v>3188</v>
      </c>
      <c r="F42" t="s">
        <v>13483</v>
      </c>
      <c r="G42" t="s">
        <v>13484</v>
      </c>
      <c r="I42" t="s">
        <v>13414</v>
      </c>
      <c r="K42" t="s">
        <v>13241</v>
      </c>
      <c r="L42" t="s">
        <v>13450</v>
      </c>
      <c r="M42">
        <v>44566</v>
      </c>
      <c r="Q42" t="s">
        <v>13485</v>
      </c>
      <c r="R42" t="s">
        <v>13414</v>
      </c>
      <c r="T42" t="s">
        <v>13414</v>
      </c>
      <c r="AB42">
        <v>76500</v>
      </c>
      <c r="AC42" t="s">
        <v>13308</v>
      </c>
    </row>
    <row r="43" spans="1:32" x14ac:dyDescent="0.25">
      <c r="A43">
        <v>42</v>
      </c>
      <c r="B43" t="s">
        <v>65</v>
      </c>
      <c r="C43" t="s">
        <v>13487</v>
      </c>
      <c r="D43" t="s">
        <v>13414</v>
      </c>
      <c r="E43" t="s">
        <v>3188</v>
      </c>
      <c r="F43" t="s">
        <v>13483</v>
      </c>
      <c r="G43" t="s">
        <v>13484</v>
      </c>
      <c r="I43" t="s">
        <v>13414</v>
      </c>
      <c r="K43" t="s">
        <v>13241</v>
      </c>
      <c r="M43">
        <v>44566</v>
      </c>
      <c r="P43" t="s">
        <v>13414</v>
      </c>
      <c r="Q43" t="s">
        <v>13414</v>
      </c>
      <c r="S43" t="s">
        <v>13414</v>
      </c>
      <c r="T43" t="s">
        <v>13414</v>
      </c>
      <c r="W43" t="s">
        <v>5103</v>
      </c>
      <c r="Y43">
        <v>3</v>
      </c>
      <c r="AA43">
        <v>9000</v>
      </c>
      <c r="AC43" t="s">
        <v>13307</v>
      </c>
      <c r="AD43">
        <v>44682.733726851853</v>
      </c>
    </row>
    <row r="44" spans="1:32" x14ac:dyDescent="0.25">
      <c r="A44">
        <v>43</v>
      </c>
      <c r="B44" t="s">
        <v>65</v>
      </c>
      <c r="C44" t="s">
        <v>13487</v>
      </c>
      <c r="D44" t="s">
        <v>13414</v>
      </c>
      <c r="E44" t="s">
        <v>3188</v>
      </c>
      <c r="F44" t="s">
        <v>13483</v>
      </c>
      <c r="G44" t="s">
        <v>13484</v>
      </c>
      <c r="I44" t="s">
        <v>13414</v>
      </c>
      <c r="K44" t="s">
        <v>13241</v>
      </c>
      <c r="M44">
        <v>44566</v>
      </c>
      <c r="P44" t="s">
        <v>13414</v>
      </c>
      <c r="Q44" t="s">
        <v>13414</v>
      </c>
      <c r="S44" t="s">
        <v>13414</v>
      </c>
      <c r="T44" t="s">
        <v>13414</v>
      </c>
      <c r="AB44">
        <v>9000</v>
      </c>
      <c r="AC44" t="s">
        <v>13408</v>
      </c>
    </row>
    <row r="45" spans="1:32" x14ac:dyDescent="0.25">
      <c r="A45">
        <v>44</v>
      </c>
      <c r="B45" t="s">
        <v>61</v>
      </c>
      <c r="C45" t="s">
        <v>13292</v>
      </c>
      <c r="D45" t="s">
        <v>13292</v>
      </c>
      <c r="E45" t="s">
        <v>13292</v>
      </c>
      <c r="F45" t="s">
        <v>13292</v>
      </c>
      <c r="G45" t="s">
        <v>13292</v>
      </c>
      <c r="H45" t="s">
        <v>13292</v>
      </c>
      <c r="I45" t="s">
        <v>13292</v>
      </c>
      <c r="J45" t="s">
        <v>13292</v>
      </c>
      <c r="K45" t="s">
        <v>13292</v>
      </c>
      <c r="L45">
        <v>0</v>
      </c>
      <c r="M45">
        <v>44567</v>
      </c>
      <c r="N45" t="s">
        <v>13278</v>
      </c>
      <c r="O45">
        <v>44567</v>
      </c>
      <c r="P45" t="s">
        <v>13292</v>
      </c>
      <c r="Q45" t="s">
        <v>13292</v>
      </c>
      <c r="R45" t="s">
        <v>13292</v>
      </c>
      <c r="S45" t="s">
        <v>13292</v>
      </c>
      <c r="T45" t="s">
        <v>13292</v>
      </c>
      <c r="U45" t="s">
        <v>13292</v>
      </c>
      <c r="V45" t="s">
        <v>13292</v>
      </c>
      <c r="W45" t="s">
        <v>13292</v>
      </c>
      <c r="X45" t="s">
        <v>13292</v>
      </c>
      <c r="Y45" t="s">
        <v>13292</v>
      </c>
      <c r="Z45" t="s">
        <v>13292</v>
      </c>
      <c r="AA45" t="s">
        <v>13292</v>
      </c>
      <c r="AB45">
        <v>120000</v>
      </c>
      <c r="AC45" t="s">
        <v>13310</v>
      </c>
      <c r="AD45">
        <v>44713.380914351852</v>
      </c>
    </row>
    <row r="46" spans="1:32" x14ac:dyDescent="0.25">
      <c r="A46">
        <v>45</v>
      </c>
      <c r="B46" t="s">
        <v>3</v>
      </c>
      <c r="C46" t="s">
        <v>13292</v>
      </c>
      <c r="D46" t="s">
        <v>13292</v>
      </c>
      <c r="E46" t="s">
        <v>13292</v>
      </c>
      <c r="F46" t="s">
        <v>13292</v>
      </c>
      <c r="G46" t="s">
        <v>13292</v>
      </c>
      <c r="H46" t="s">
        <v>13292</v>
      </c>
      <c r="I46" t="s">
        <v>13292</v>
      </c>
      <c r="J46" t="s">
        <v>13292</v>
      </c>
      <c r="K46" t="s">
        <v>13292</v>
      </c>
      <c r="L46" t="s">
        <v>13488</v>
      </c>
      <c r="M46">
        <v>44567</v>
      </c>
      <c r="N46" t="s">
        <v>13279</v>
      </c>
      <c r="O46">
        <v>44574</v>
      </c>
      <c r="P46" t="s">
        <v>13292</v>
      </c>
      <c r="Q46" t="s">
        <v>13292</v>
      </c>
      <c r="R46" t="s">
        <v>13292</v>
      </c>
      <c r="S46" t="s">
        <v>13292</v>
      </c>
      <c r="T46" t="s">
        <v>13292</v>
      </c>
      <c r="U46" t="s">
        <v>13292</v>
      </c>
      <c r="V46" t="s">
        <v>13292</v>
      </c>
      <c r="W46" t="s">
        <v>13292</v>
      </c>
      <c r="X46" t="s">
        <v>13292</v>
      </c>
      <c r="Y46" t="s">
        <v>13292</v>
      </c>
      <c r="Z46" t="s">
        <v>13292</v>
      </c>
      <c r="AA46" t="s">
        <v>13292</v>
      </c>
      <c r="AB46">
        <v>150000</v>
      </c>
      <c r="AC46" t="s">
        <v>13408</v>
      </c>
      <c r="AD46">
        <v>44713.384004629632</v>
      </c>
    </row>
    <row r="47" spans="1:32" x14ac:dyDescent="0.25">
      <c r="A47">
        <v>46</v>
      </c>
      <c r="B47" t="s">
        <v>65</v>
      </c>
      <c r="C47" t="s">
        <v>13487</v>
      </c>
      <c r="D47" t="s">
        <v>13414</v>
      </c>
      <c r="E47" t="s">
        <v>3188</v>
      </c>
      <c r="F47" t="s">
        <v>13483</v>
      </c>
      <c r="G47" t="s">
        <v>13484</v>
      </c>
      <c r="I47" t="s">
        <v>13414</v>
      </c>
      <c r="K47" t="s">
        <v>13241</v>
      </c>
      <c r="M47">
        <v>44566</v>
      </c>
      <c r="P47" t="s">
        <v>13414</v>
      </c>
      <c r="Q47" t="s">
        <v>13414</v>
      </c>
      <c r="S47" t="s">
        <v>13414</v>
      </c>
      <c r="T47" t="s">
        <v>13414</v>
      </c>
      <c r="W47" t="s">
        <v>5103</v>
      </c>
      <c r="Y47">
        <v>3</v>
      </c>
      <c r="AA47">
        <v>9000</v>
      </c>
      <c r="AC47" t="s">
        <v>13307</v>
      </c>
      <c r="AD47">
        <v>44682.733726851853</v>
      </c>
      <c r="AF47" s="40"/>
    </row>
    <row r="48" spans="1:32" x14ac:dyDescent="0.25">
      <c r="A48">
        <v>47</v>
      </c>
      <c r="B48" t="s">
        <v>65</v>
      </c>
      <c r="C48" t="s">
        <v>13487</v>
      </c>
      <c r="D48" t="s">
        <v>13414</v>
      </c>
      <c r="E48" t="s">
        <v>3188</v>
      </c>
      <c r="F48" t="s">
        <v>13483</v>
      </c>
      <c r="G48" t="s">
        <v>13484</v>
      </c>
      <c r="I48" t="s">
        <v>13414</v>
      </c>
      <c r="K48" t="s">
        <v>13241</v>
      </c>
      <c r="M48">
        <v>44566</v>
      </c>
      <c r="P48" t="s">
        <v>13414</v>
      </c>
      <c r="Q48" t="s">
        <v>13414</v>
      </c>
      <c r="S48" t="s">
        <v>13414</v>
      </c>
      <c r="T48" t="s">
        <v>13414</v>
      </c>
      <c r="AB48">
        <v>9000</v>
      </c>
      <c r="AC48" t="s">
        <v>13308</v>
      </c>
    </row>
    <row r="49" spans="1:30" x14ac:dyDescent="0.25">
      <c r="A49">
        <v>48</v>
      </c>
      <c r="B49" t="s">
        <v>4</v>
      </c>
      <c r="C49" t="s">
        <v>13292</v>
      </c>
      <c r="D49" t="s">
        <v>13292</v>
      </c>
      <c r="E49" t="s">
        <v>13292</v>
      </c>
      <c r="F49" t="s">
        <v>13292</v>
      </c>
      <c r="G49" t="s">
        <v>13292</v>
      </c>
      <c r="H49" t="s">
        <v>13292</v>
      </c>
      <c r="I49" t="s">
        <v>13292</v>
      </c>
      <c r="J49" t="s">
        <v>13292</v>
      </c>
      <c r="K49" t="s">
        <v>13292</v>
      </c>
      <c r="L49" t="s">
        <v>13489</v>
      </c>
      <c r="M49">
        <v>44572</v>
      </c>
      <c r="N49" t="s">
        <v>13287</v>
      </c>
      <c r="O49">
        <v>44566</v>
      </c>
      <c r="P49" t="s">
        <v>13292</v>
      </c>
      <c r="Q49" t="s">
        <v>13292</v>
      </c>
      <c r="R49" t="s">
        <v>13292</v>
      </c>
      <c r="S49" t="s">
        <v>13292</v>
      </c>
      <c r="T49" t="s">
        <v>13292</v>
      </c>
      <c r="U49" t="s">
        <v>13292</v>
      </c>
      <c r="V49" t="s">
        <v>13292</v>
      </c>
      <c r="W49" t="s">
        <v>13292</v>
      </c>
      <c r="X49" t="s">
        <v>13292</v>
      </c>
      <c r="Y49" t="s">
        <v>13292</v>
      </c>
      <c r="Z49" t="s">
        <v>13292</v>
      </c>
      <c r="AA49" t="s">
        <v>13292</v>
      </c>
      <c r="AB49">
        <v>545453</v>
      </c>
      <c r="AC49" t="s">
        <v>13490</v>
      </c>
      <c r="AD49">
        <v>44866.874409722222</v>
      </c>
    </row>
    <row r="50" spans="1:30" x14ac:dyDescent="0.25">
      <c r="A50">
        <v>49</v>
      </c>
      <c r="B50" t="s">
        <v>42</v>
      </c>
      <c r="C50" t="s">
        <v>13292</v>
      </c>
      <c r="D50" t="s">
        <v>13292</v>
      </c>
      <c r="E50" t="s">
        <v>13292</v>
      </c>
      <c r="F50" t="s">
        <v>13292</v>
      </c>
      <c r="G50" t="s">
        <v>13292</v>
      </c>
      <c r="H50" t="s">
        <v>13292</v>
      </c>
      <c r="I50" t="s">
        <v>13292</v>
      </c>
      <c r="J50" t="s">
        <v>13292</v>
      </c>
      <c r="K50" t="s">
        <v>13292</v>
      </c>
      <c r="L50" t="s">
        <v>13491</v>
      </c>
      <c r="M50">
        <v>44575</v>
      </c>
      <c r="N50" t="s">
        <v>13278</v>
      </c>
      <c r="O50">
        <v>44575</v>
      </c>
      <c r="P50" t="s">
        <v>13292</v>
      </c>
      <c r="Q50" t="s">
        <v>13292</v>
      </c>
      <c r="R50" t="s">
        <v>13292</v>
      </c>
      <c r="S50" t="s">
        <v>13292</v>
      </c>
      <c r="T50" t="s">
        <v>13292</v>
      </c>
      <c r="U50" t="s">
        <v>13292</v>
      </c>
      <c r="V50" t="s">
        <v>13292</v>
      </c>
      <c r="W50" t="s">
        <v>13292</v>
      </c>
      <c r="X50" t="s">
        <v>13292</v>
      </c>
      <c r="Y50" t="s">
        <v>13292</v>
      </c>
      <c r="Z50" t="s">
        <v>13292</v>
      </c>
      <c r="AA50" t="s">
        <v>13292</v>
      </c>
      <c r="AB50">
        <v>12000</v>
      </c>
      <c r="AC50" t="s">
        <v>13307</v>
      </c>
      <c r="AD50" t="s">
        <v>13492</v>
      </c>
    </row>
    <row r="51" spans="1:30" x14ac:dyDescent="0.25">
      <c r="A51">
        <v>50</v>
      </c>
      <c r="B51" t="s">
        <v>12</v>
      </c>
      <c r="C51" t="s">
        <v>13499</v>
      </c>
      <c r="D51" t="s">
        <v>13414</v>
      </c>
      <c r="E51" t="s">
        <v>13414</v>
      </c>
      <c r="F51">
        <v>1938019</v>
      </c>
      <c r="G51" t="s">
        <v>13500</v>
      </c>
      <c r="H51" t="s">
        <v>13490</v>
      </c>
      <c r="I51" t="s">
        <v>13414</v>
      </c>
      <c r="J51" t="s">
        <v>13414</v>
      </c>
      <c r="K51" t="s">
        <v>13241</v>
      </c>
      <c r="L51" t="s">
        <v>13501</v>
      </c>
      <c r="M51" s="1">
        <v>44568</v>
      </c>
      <c r="N51" s="1" t="s">
        <v>13414</v>
      </c>
      <c r="O51" s="1" t="s">
        <v>13414</v>
      </c>
      <c r="P51" t="s">
        <v>13414</v>
      </c>
      <c r="Q51" t="s">
        <v>13414</v>
      </c>
      <c r="R51" t="s">
        <v>13414</v>
      </c>
      <c r="S51" t="s">
        <v>13414</v>
      </c>
      <c r="T51" t="s">
        <v>13414</v>
      </c>
      <c r="U51" t="s">
        <v>192</v>
      </c>
      <c r="V51" t="s">
        <v>13414</v>
      </c>
      <c r="W51" s="9" t="s">
        <v>3696</v>
      </c>
      <c r="X51" s="5"/>
      <c r="Z51" s="9"/>
      <c r="AA51" s="11">
        <v>60</v>
      </c>
      <c r="AB51" s="9"/>
      <c r="AC51" s="3" t="s">
        <v>13490</v>
      </c>
    </row>
    <row r="52" spans="1:30" x14ac:dyDescent="0.25">
      <c r="A52">
        <v>51</v>
      </c>
      <c r="B52" t="s">
        <v>12</v>
      </c>
      <c r="C52" t="s">
        <v>13499</v>
      </c>
      <c r="D52" t="s">
        <v>13414</v>
      </c>
      <c r="E52" t="s">
        <v>13414</v>
      </c>
      <c r="F52">
        <v>1938019</v>
      </c>
      <c r="G52" t="s">
        <v>13500</v>
      </c>
      <c r="H52" t="s">
        <v>13490</v>
      </c>
      <c r="I52" t="s">
        <v>13414</v>
      </c>
      <c r="J52" t="s">
        <v>13414</v>
      </c>
      <c r="K52" t="s">
        <v>13241</v>
      </c>
      <c r="L52" t="s">
        <v>13501</v>
      </c>
      <c r="M52" s="1">
        <v>44568</v>
      </c>
      <c r="N52" s="1" t="s">
        <v>13414</v>
      </c>
      <c r="O52" s="1" t="s">
        <v>13414</v>
      </c>
      <c r="P52" t="s">
        <v>13414</v>
      </c>
      <c r="Q52" t="s">
        <v>13414</v>
      </c>
      <c r="R52" t="s">
        <v>13414</v>
      </c>
      <c r="S52" t="s">
        <v>13414</v>
      </c>
      <c r="T52" t="s">
        <v>13414</v>
      </c>
      <c r="U52" t="s">
        <v>192</v>
      </c>
      <c r="V52" t="s">
        <v>13414</v>
      </c>
      <c r="W52" t="s">
        <v>11875</v>
      </c>
      <c r="X52" s="5"/>
      <c r="Z52" s="9"/>
      <c r="AA52" s="9">
        <v>60</v>
      </c>
      <c r="AB52" s="9"/>
      <c r="AC52" s="3" t="s">
        <v>13490</v>
      </c>
    </row>
    <row r="53" spans="1:30" x14ac:dyDescent="0.25">
      <c r="A53">
        <v>52</v>
      </c>
      <c r="B53" t="s">
        <v>12</v>
      </c>
      <c r="C53" t="s">
        <v>13499</v>
      </c>
      <c r="D53" t="s">
        <v>13414</v>
      </c>
      <c r="E53" t="s">
        <v>13414</v>
      </c>
      <c r="F53">
        <v>1938019</v>
      </c>
      <c r="G53" t="s">
        <v>13500</v>
      </c>
      <c r="H53" t="s">
        <v>13490</v>
      </c>
      <c r="I53" t="s">
        <v>13414</v>
      </c>
      <c r="J53" t="s">
        <v>13414</v>
      </c>
      <c r="K53" t="s">
        <v>13241</v>
      </c>
      <c r="L53" t="s">
        <v>13501</v>
      </c>
      <c r="M53" s="1">
        <v>44568</v>
      </c>
      <c r="N53" t="s">
        <v>13414</v>
      </c>
      <c r="O53" t="s">
        <v>13414</v>
      </c>
      <c r="P53" t="s">
        <v>13414</v>
      </c>
      <c r="Q53" t="s">
        <v>13414</v>
      </c>
      <c r="R53" t="s">
        <v>13414</v>
      </c>
      <c r="S53" t="s">
        <v>13414</v>
      </c>
      <c r="T53" t="s">
        <v>13414</v>
      </c>
      <c r="U53" t="s">
        <v>192</v>
      </c>
      <c r="V53" t="s">
        <v>13414</v>
      </c>
      <c r="W53" t="s">
        <v>11874</v>
      </c>
      <c r="X53" s="5"/>
      <c r="Z53" s="9"/>
      <c r="AA53" s="9">
        <v>900</v>
      </c>
      <c r="AB53" s="9"/>
      <c r="AC53" s="3" t="s">
        <v>13490</v>
      </c>
    </row>
    <row r="54" spans="1:30" x14ac:dyDescent="0.25">
      <c r="A54">
        <v>53</v>
      </c>
      <c r="B54" t="s">
        <v>12</v>
      </c>
      <c r="C54" t="s">
        <v>13499</v>
      </c>
      <c r="D54" t="s">
        <v>13414</v>
      </c>
      <c r="E54" t="s">
        <v>13414</v>
      </c>
      <c r="F54">
        <v>1938019</v>
      </c>
      <c r="G54" t="s">
        <v>13500</v>
      </c>
      <c r="H54" t="s">
        <v>13490</v>
      </c>
      <c r="I54" t="s">
        <v>13414</v>
      </c>
      <c r="J54" t="s">
        <v>13414</v>
      </c>
      <c r="K54" t="s">
        <v>13241</v>
      </c>
      <c r="L54" t="s">
        <v>13501</v>
      </c>
      <c r="M54" s="1">
        <v>44568</v>
      </c>
      <c r="N54" t="s">
        <v>13414</v>
      </c>
      <c r="O54" t="s">
        <v>13414</v>
      </c>
      <c r="P54" t="s">
        <v>13414</v>
      </c>
      <c r="Q54" t="s">
        <v>13414</v>
      </c>
      <c r="R54" t="s">
        <v>13414</v>
      </c>
      <c r="S54" t="s">
        <v>13414</v>
      </c>
      <c r="T54" t="s">
        <v>13414</v>
      </c>
      <c r="U54" t="s">
        <v>192</v>
      </c>
      <c r="V54" t="s">
        <v>13414</v>
      </c>
      <c r="W54" t="s">
        <v>11876</v>
      </c>
      <c r="X54" s="5"/>
      <c r="AA54" s="9">
        <v>45</v>
      </c>
      <c r="AB54" s="9"/>
      <c r="AC54" s="3" t="s">
        <v>13490</v>
      </c>
    </row>
    <row r="55" spans="1:30" x14ac:dyDescent="0.25">
      <c r="A55">
        <v>54</v>
      </c>
      <c r="B55" t="s">
        <v>23</v>
      </c>
      <c r="C55" t="s">
        <v>13517</v>
      </c>
      <c r="E55" t="s">
        <v>3183</v>
      </c>
      <c r="F55" t="s">
        <v>13518</v>
      </c>
      <c r="G55">
        <v>29392823</v>
      </c>
      <c r="H55" t="s">
        <v>13490</v>
      </c>
      <c r="I55" t="s">
        <v>13414</v>
      </c>
      <c r="J55" t="s">
        <v>13414</v>
      </c>
      <c r="K55" t="s">
        <v>13243</v>
      </c>
      <c r="L55">
        <v>13</v>
      </c>
      <c r="M55" s="1">
        <v>44597</v>
      </c>
      <c r="N55" s="1"/>
      <c r="O55" s="1"/>
      <c r="Q55" t="s">
        <v>13414</v>
      </c>
      <c r="S55" t="s">
        <v>13414</v>
      </c>
      <c r="V55" t="s">
        <v>13414</v>
      </c>
      <c r="W55" s="9" t="s">
        <v>2157</v>
      </c>
      <c r="X55" s="5"/>
      <c r="Y55">
        <v>2</v>
      </c>
      <c r="Z55" s="9"/>
      <c r="AA55" s="11">
        <v>3000</v>
      </c>
      <c r="AB55" s="9"/>
      <c r="AC55" s="3" t="s">
        <v>13490</v>
      </c>
    </row>
    <row r="56" spans="1:30" x14ac:dyDescent="0.25">
      <c r="A56">
        <v>55</v>
      </c>
      <c r="B56" t="s">
        <v>23</v>
      </c>
      <c r="C56" t="s">
        <v>13517</v>
      </c>
      <c r="E56" t="s">
        <v>3183</v>
      </c>
      <c r="F56" t="s">
        <v>13518</v>
      </c>
      <c r="G56">
        <v>29392823</v>
      </c>
      <c r="H56" t="s">
        <v>13490</v>
      </c>
      <c r="I56" t="s">
        <v>13414</v>
      </c>
      <c r="J56" t="s">
        <v>13414</v>
      </c>
      <c r="K56" t="s">
        <v>13243</v>
      </c>
      <c r="L56">
        <v>13</v>
      </c>
      <c r="M56" s="1">
        <v>44597</v>
      </c>
      <c r="N56" s="1"/>
      <c r="O56" s="1"/>
      <c r="Q56" t="s">
        <v>13414</v>
      </c>
      <c r="S56" t="s">
        <v>13414</v>
      </c>
      <c r="V56" t="s">
        <v>13414</v>
      </c>
      <c r="X56" s="5"/>
      <c r="Z56" s="9"/>
      <c r="AA56" s="9"/>
      <c r="AB56" s="9">
        <v>3000</v>
      </c>
      <c r="AC56" s="3"/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O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5" x14ac:dyDescent="0.25">
      <c r="B1" s="9"/>
      <c r="E1" s="11"/>
      <c r="J1" s="11">
        <f>SUM(B1:B57)</f>
        <v>0</v>
      </c>
      <c r="M1" s="11"/>
    </row>
    <row r="2" spans="2:15" x14ac:dyDescent="0.25">
      <c r="B2" s="9"/>
      <c r="E2" s="11"/>
      <c r="M2" s="11"/>
    </row>
    <row r="3" spans="2:15" x14ac:dyDescent="0.25">
      <c r="B3" s="9"/>
      <c r="E3" s="11"/>
      <c r="M3" s="11"/>
    </row>
    <row r="4" spans="2:15" x14ac:dyDescent="0.25">
      <c r="B4" s="9"/>
      <c r="E4" s="11"/>
      <c r="M4" s="11"/>
    </row>
    <row r="5" spans="2:15" x14ac:dyDescent="0.25">
      <c r="B5" s="9"/>
      <c r="E5" s="11"/>
      <c r="M5" s="11"/>
    </row>
    <row r="6" spans="2:15" x14ac:dyDescent="0.25">
      <c r="E6" s="11"/>
      <c r="M6" s="11"/>
    </row>
    <row r="7" spans="2:15" x14ac:dyDescent="0.25">
      <c r="B7" s="9"/>
      <c r="E7" s="11"/>
      <c r="M7" s="11"/>
    </row>
    <row r="8" spans="2:15" x14ac:dyDescent="0.25">
      <c r="E8" s="11"/>
      <c r="M8" s="11"/>
    </row>
    <row r="9" spans="2:15" x14ac:dyDescent="0.25">
      <c r="B9" s="9"/>
      <c r="E9" s="11"/>
      <c r="M9" s="11"/>
    </row>
    <row r="10" spans="2:15" x14ac:dyDescent="0.25">
      <c r="B10" s="9"/>
      <c r="E10" s="11"/>
      <c r="M10" s="11"/>
    </row>
    <row r="11" spans="2:15" x14ac:dyDescent="0.25">
      <c r="B11" s="9"/>
      <c r="E11" s="11"/>
      <c r="M11" s="11"/>
    </row>
    <row r="12" spans="2:15" x14ac:dyDescent="0.25">
      <c r="B12" s="9"/>
      <c r="E12" s="11"/>
      <c r="M12" s="11"/>
    </row>
    <row r="13" spans="2:15" x14ac:dyDescent="0.25">
      <c r="B13" s="9"/>
      <c r="E13" s="11"/>
      <c r="M13" s="11"/>
    </row>
    <row r="14" spans="2:15" x14ac:dyDescent="0.25">
      <c r="B14" s="9"/>
      <c r="E14" s="11"/>
      <c r="M14" s="11"/>
    </row>
    <row r="15" spans="2:15" x14ac:dyDescent="0.25">
      <c r="E15" s="11"/>
      <c r="M15" s="11"/>
    </row>
    <row r="16" spans="2:15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H8" sqref="H8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IsraelJosiah</cp:lastModifiedBy>
  <cp:lastPrinted>2022-01-16T06:31:40Z</cp:lastPrinted>
  <dcterms:created xsi:type="dcterms:W3CDTF">2021-05-27T18:06:57Z</dcterms:created>
  <dcterms:modified xsi:type="dcterms:W3CDTF">2022-12-19T15:31:44Z</dcterms:modified>
</cp:coreProperties>
</file>