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SMU_HWs\Unit_01_Excel\"/>
    </mc:Choice>
  </mc:AlternateContent>
  <xr:revisionPtr revIDLastSave="0" documentId="13_ncr:1_{922DFE80-6C65-4F48-B279-A6E20794C814}" xr6:coauthVersionLast="41" xr6:coauthVersionMax="41" xr10:uidLastSave="{00000000-0000-0000-0000-000000000000}"/>
  <bookViews>
    <workbookView xWindow="348" yWindow="3396" windowWidth="17280" windowHeight="8964" firstSheet="3" activeTab="4" xr2:uid="{00000000-000D-0000-FFFF-FFFF00000000}"/>
  </bookViews>
  <sheets>
    <sheet name="Category Statistics" sheetId="2" r:id="rId1"/>
    <sheet name="Sub-Category Statistics" sheetId="3" r:id="rId2"/>
    <sheet name="Monthly and Annual Statistics" sheetId="4" r:id="rId3"/>
    <sheet name="Kickstarter Table" sheetId="1" r:id="rId4"/>
    <sheet name="Goal Cost Statistics" sheetId="5" r:id="rId5"/>
  </sheets>
  <definedNames>
    <definedName name="_xlnm._FilterDatabase" localSheetId="3" hidden="1">'Kickstarter Table'!$A$1:$R$4115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1" i="5"/>
  <c r="B10" i="5"/>
  <c r="B9" i="5"/>
  <c r="B8" i="5"/>
  <c r="B7" i="5"/>
  <c r="B6" i="5"/>
  <c r="B5" i="5"/>
  <c r="B4" i="5"/>
  <c r="B3" i="5"/>
  <c r="B12" i="5"/>
  <c r="C13" i="5"/>
  <c r="D13" i="5"/>
  <c r="D2" i="5"/>
  <c r="E12" i="5" l="1"/>
  <c r="F12" i="5" s="1"/>
  <c r="E11" i="5"/>
  <c r="G11" i="5" s="1"/>
  <c r="E10" i="5"/>
  <c r="G10" i="5" s="1"/>
  <c r="E9" i="5"/>
  <c r="H9" i="5" s="1"/>
  <c r="E8" i="5"/>
  <c r="H8" i="5" s="1"/>
  <c r="E7" i="5"/>
  <c r="G7" i="5" s="1"/>
  <c r="E6" i="5"/>
  <c r="H6" i="5" s="1"/>
  <c r="E5" i="5"/>
  <c r="H5" i="5" s="1"/>
  <c r="E4" i="5"/>
  <c r="F4" i="5" s="1"/>
  <c r="E3" i="5"/>
  <c r="H3" i="5" s="1"/>
  <c r="B1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9" i="5" l="1"/>
  <c r="F9" i="5"/>
  <c r="H4" i="5"/>
  <c r="H12" i="5"/>
  <c r="F5" i="5"/>
  <c r="G6" i="5"/>
  <c r="G12" i="5"/>
  <c r="F8" i="5"/>
  <c r="G4" i="5"/>
  <c r="E2" i="5"/>
  <c r="H2" i="5" s="1"/>
  <c r="F10" i="5"/>
  <c r="G8" i="5"/>
  <c r="G3" i="5"/>
  <c r="F11" i="5"/>
  <c r="H11" i="5"/>
  <c r="G5" i="5"/>
  <c r="H10" i="5"/>
  <c r="F7" i="5"/>
  <c r="H7" i="5"/>
  <c r="F6" i="5"/>
  <c r="E13" i="5"/>
  <c r="F13" i="5" s="1"/>
  <c r="F3" i="5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  <c r="G2" i="5" l="1"/>
  <c r="G13" i="5"/>
  <c r="H13" i="5"/>
  <c r="F2" i="5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<sst xmlns="http://schemas.openxmlformats.org/spreadsheetml/2006/main" count="33047" uniqueCount="8399">
  <si>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</si>
  <si>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</si>
  <si>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</si>
  <si>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</si>
  <si>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</si>
  <si>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</si>
  <si>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</si>
  <si>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</si>
  <si>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</si>
  <si>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</si>
  <si>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</si>
  <si>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</si>
  <si>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</si>
  <si>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</si>
  <si>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</si>
  <si>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</si>
  <si>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</si>
  <si>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</si>
  <si>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</si>
  <si>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</si>
  <si>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</si>
  <si>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</si>
  <si>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</si>
  <si>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</si>
  <si>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</si>
  <si>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</si>
  <si>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</si>
  <si>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</si>
  <si>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</si>
  <si>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</si>
  <si>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</si>
  <si>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</si>
  <si>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</si>
  <si>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</si>
  <si>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</si>
  <si>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</si>
  <si>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</si>
  <si>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</si>
  <si>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</si>
  <si>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</si>
  <si>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</si>
  <si>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</si>
  <si>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</si>
  <si>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</si>
  <si>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</si>
  <si>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</si>
  <si>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</si>
  <si>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</si>
  <si>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</si>
  <si>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</si>
  <si>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</si>
  <si>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</si>
  <si>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</si>
  <si>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</si>
  <si>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</si>
  <si>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</si>
  <si>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</si>
  <si>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</si>
  <si>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</si>
  <si>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</si>
  <si>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</si>
  <si>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</si>
  <si>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</si>
  <si>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</si>
  <si>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</si>
  <si>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</si>
  <si>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</si>
  <si>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</si>
  <si>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</si>
  <si>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</si>
  <si>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</si>
  <si>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</si>
  <si>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</si>
  <si>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</si>
  <si>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</si>
  <si>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</si>
  <si>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</si>
  <si>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</si>
  <si>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</si>
  <si>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</si>
  <si>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</si>
  <si>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</si>
  <si>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</si>
  <si>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</si>
  <si>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</si>
  <si>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</si>
  <si>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</si>
  <si>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</si>
  <si>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</si>
  <si>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</si>
  <si>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</si>
  <si>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</si>
  <si>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</si>
  <si>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</si>
  <si>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</si>
  <si>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</si>
  <si>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</si>
  <si>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</si>
  <si>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</si>
  <si>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</si>
  <si>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</si>
  <si>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</si>
  <si>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</si>
  <si>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</si>
  <si>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</si>
  <si>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</si>
  <si>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</si>
  <si>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</si>
  <si>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</si>
  <si>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</si>
  <si>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</si>
  <si>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</si>
  <si>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</si>
  <si>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</si>
  <si>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</si>
  <si>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</si>
  <si>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</si>
  <si>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</si>
  <si>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</si>
  <si>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</si>
  <si>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</si>
  <si>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</si>
  <si>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</si>
  <si>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</si>
  <si>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</si>
  <si>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</si>
  <si>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</si>
  <si>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</si>
  <si>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</si>
  <si>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</si>
  <si>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</si>
  <si>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</si>
  <si>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</si>
  <si>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</si>
  <si>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</si>
  <si>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</si>
  <si>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</si>
  <si>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</si>
  <si>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</si>
  <si>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</si>
  <si>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</si>
  <si>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</si>
  <si>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</si>
  <si>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</si>
  <si>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</si>
  <si>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</si>
  <si>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</si>
  <si>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</si>
  <si>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</si>
  <si>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</si>
  <si>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</si>
  <si>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</si>
  <si>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</si>
  <si>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</si>
  <si>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</si>
  <si>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</si>
  <si>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</si>
  <si>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</si>
  <si>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</si>
  <si>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</si>
  <si>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</si>
  <si>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</si>
  <si>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</si>
  <si>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</si>
  <si>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</si>
  <si>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</si>
  <si>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</si>
  <si>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</si>
  <si>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</si>
  <si>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</si>
  <si>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</si>
  <si>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</si>
  <si>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</si>
  <si>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</si>
  <si>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</si>
  <si>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</si>
  <si>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</si>
  <si>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</si>
  <si>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</si>
  <si>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</si>
  <si>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</si>
  <si>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</si>
  <si>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</si>
  <si>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</si>
  <si>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</si>
  <si>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</si>
  <si>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</si>
  <si>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</si>
  <si>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</si>
  <si>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</si>
  <si>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</si>
  <si>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</si>
  <si>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</si>
  <si>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</si>
  <si>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</si>
  <si>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</si>
  <si>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</si>
  <si>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</si>
  <si>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</si>
  <si>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</si>
  <si>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</si>
  <si>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</si>
  <si>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</si>
  <si>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</si>
  <si>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</si>
  <si>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</si>
  <si>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</si>
  <si>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</si>
  <si>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</si>
  <si>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</si>
  <si>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</si>
  <si>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</si>
  <si>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</si>
  <si>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</si>
  <si>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</si>
  <si>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</si>
  <si>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</si>
  <si>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</si>
  <si>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</si>
  <si>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</si>
  <si>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</si>
  <si>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</si>
  <si>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</si>
  <si>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</si>
  <si>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</si>
  <si>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</si>
  <si>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</si>
  <si>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</si>
  <si>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</si>
  <si>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</si>
  <si>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</si>
  <si>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</si>
  <si>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</si>
  <si>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</si>
  <si>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</si>
  <si>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</si>
  <si>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</si>
  <si>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</si>
  <si>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</si>
  <si>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</si>
  <si>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</si>
  <si>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</si>
  <si>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</si>
  <si>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</si>
  <si>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</si>
  <si>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</si>
  <si>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</si>
  <si>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</si>
  <si>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</si>
  <si>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</si>
  <si>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</si>
  <si>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</si>
  <si>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</si>
  <si>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</si>
  <si>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</si>
  <si>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</si>
  <si>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</si>
  <si>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</si>
  <si>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</si>
  <si>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</si>
  <si>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</si>
  <si>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</si>
  <si>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</si>
  <si>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</si>
  <si>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</si>
  <si>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</si>
  <si>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</si>
  <si>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</si>
  <si>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</si>
  <si>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</si>
  <si>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</si>
  <si>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</si>
  <si>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</si>
  <si>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</si>
  <si>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</si>
  <si>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</si>
  <si>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</si>
  <si>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</si>
  <si>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</si>
  <si>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</si>
  <si>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</si>
  <si>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</si>
  <si>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</si>
  <si>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</si>
  <si>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</si>
  <si>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</si>
  <si>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</si>
  <si>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</si>
  <si>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</si>
  <si>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</si>
  <si>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</si>
  <si>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</si>
  <si>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</si>
  <si>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</si>
  <si>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</si>
  <si>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</si>
  <si>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</si>
  <si>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</si>
  <si>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</si>
  <si>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</si>
  <si>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</si>
  <si>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</si>
  <si>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</si>
  <si>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</si>
  <si>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</si>
  <si>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</si>
  <si>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</si>
  <si>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</si>
  <si>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</si>
  <si>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</si>
  <si>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</si>
  <si>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</si>
  <si>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</si>
  <si>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</si>
  <si>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</si>
  <si>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</si>
  <si>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</si>
  <si>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</si>
  <si>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</si>
  <si>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</si>
  <si>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</si>
  <si>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</si>
  <si>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</si>
  <si>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</si>
  <si>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</si>
  <si>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</si>
  <si>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</si>
  <si>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</si>
  <si>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</si>
  <si>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</si>
  <si>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</si>
  <si>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</si>
  <si>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</si>
  <si>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</si>
  <si>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</si>
  <si>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</si>
  <si>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</si>
  <si>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</si>
  <si>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</si>
  <si>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</si>
  <si>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</si>
  <si>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</si>
  <si>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</si>
  <si>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</si>
  <si>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</si>
  <si>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</si>
  <si>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</si>
  <si>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</si>
  <si>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</si>
  <si>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</si>
  <si>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</si>
  <si>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</si>
  <si>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</si>
  <si>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</si>
  <si>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</si>
  <si>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</si>
  <si>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</si>
  <si>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</si>
  <si>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</si>
  <si>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</si>
  <si>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</si>
  <si>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</si>
  <si>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</si>
  <si>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</si>
  <si>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</si>
  <si>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</si>
  <si>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</si>
  <si>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</si>
  <si>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</si>
  <si>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</si>
  <si>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</si>
  <si>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</si>
  <si>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</si>
  <si>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</si>
  <si>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</si>
  <si>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</si>
  <si>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</si>
  <si>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</si>
  <si>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</si>
  <si>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</si>
  <si>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</si>
  <si>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</si>
  <si>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</si>
  <si>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</si>
  <si>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</si>
  <si>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</si>
  <si>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</si>
  <si>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</si>
  <si>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</si>
  <si>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</si>
  <si>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</si>
  <si>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</si>
  <si>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</si>
  <si>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</si>
  <si>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</si>
  <si>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</si>
  <si>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</si>
  <si>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</si>
  <si>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</si>
  <si>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</si>
  <si>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</si>
  <si>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</si>
  <si>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</si>
  <si>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</si>
  <si>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</si>
  <si>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</si>
  <si>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</si>
  <si>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</si>
  <si>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</si>
  <si>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</si>
  <si>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</si>
  <si>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</si>
  <si>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</si>
  <si>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</si>
  <si>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</si>
  <si>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</si>
  <si>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</si>
  <si>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</si>
  <si>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</si>
  <si>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</si>
  <si>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</si>
  <si>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</si>
  <si>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</si>
  <si>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</si>
  <si>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</si>
  <si>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</si>
  <si>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</si>
  <si>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</si>
  <si>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</si>
  <si>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</si>
  <si>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</si>
  <si>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</si>
  <si>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</si>
  <si>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</si>
  <si>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</si>
  <si>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</si>
  <si>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</si>
  <si>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</si>
  <si>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</si>
  <si>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</si>
  <si>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</si>
  <si>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</si>
  <si>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</si>
  <si>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</si>
  <si>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</si>
  <si>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</si>
  <si>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</si>
  <si>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</si>
  <si>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</si>
  <si>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</si>
  <si>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</si>
  <si>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</si>
  <si>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</si>
  <si>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</si>
  <si>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</si>
  <si>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</si>
  <si>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</si>
  <si>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</si>
  <si>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</si>
  <si>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</si>
  <si>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</si>
  <si>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</si>
  <si>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</si>
  <si>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</si>
  <si>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</si>
  <si>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</si>
  <si>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</si>
  <si>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</si>
  <si>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</si>
  <si>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</si>
  <si>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</si>
  <si>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</si>
  <si>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</si>
  <si>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</si>
  <si>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</si>
  <si>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</si>
  <si>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</si>
  <si>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</si>
  <si>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</si>
  <si>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</si>
  <si>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</si>
  <si>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</si>
  <si>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</si>
  <si>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</si>
  <si>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</si>
  <si>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</si>
  <si>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</si>
  <si>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</si>
  <si>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</si>
  <si>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</si>
  <si>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</si>
  <si>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</si>
  <si>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</si>
  <si>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</si>
  <si>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</si>
  <si>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</si>
  <si>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</si>
  <si>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</si>
  <si>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</si>
  <si>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</si>
  <si>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</si>
  <si>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</si>
  <si>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</si>
  <si>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</si>
  <si>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</si>
  <si>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</si>
  <si>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</si>
  <si>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</si>
  <si>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</si>
  <si>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</si>
  <si>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</si>
  <si>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</si>
  <si>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</si>
  <si>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</si>
  <si>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</si>
  <si>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</si>
  <si>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</si>
  <si>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</si>
  <si>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</si>
  <si>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</si>
  <si>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</si>
  <si>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</si>
  <si>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</si>
  <si>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</si>
  <si>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</si>
  <si>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</si>
  <si>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</si>
  <si>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</si>
  <si>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</si>
  <si>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</si>
  <si>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</si>
  <si>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</si>
  <si>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</si>
  <si>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</si>
  <si>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</si>
  <si>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</si>
  <si>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</si>
  <si>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</si>
  <si>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</si>
  <si>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</si>
  <si>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</si>
  <si>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</si>
  <si>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</si>
  <si>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</si>
  <si>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</si>
  <si>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</si>
  <si>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</si>
  <si>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</si>
  <si>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</si>
  <si>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</si>
  <si>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</si>
  <si>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</si>
  <si>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</si>
  <si>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</si>
  <si>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</si>
  <si>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</si>
  <si>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</si>
  <si>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</si>
  <si>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</si>
  <si>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</si>
  <si>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</si>
  <si>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</si>
  <si>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</si>
  <si>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</si>
  <si>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</si>
  <si>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</si>
  <si>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</si>
  <si>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</si>
  <si>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</si>
  <si>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</si>
  <si>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</si>
  <si>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</si>
  <si>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</si>
  <si>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</si>
  <si>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</si>
  <si>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</si>
  <si>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</si>
  <si>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</si>
  <si>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</si>
  <si>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</si>
  <si>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</si>
  <si>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</si>
  <si>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</si>
  <si>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</si>
  <si>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</si>
  <si>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</si>
  <si>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</si>
  <si>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</si>
  <si>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</si>
  <si>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</si>
  <si>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</si>
  <si>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</si>
  <si>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</si>
  <si>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</si>
  <si>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</si>
  <si>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</si>
  <si>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</si>
  <si>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</si>
  <si>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</si>
  <si>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</si>
  <si>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</si>
  <si>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</si>
  <si>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</si>
  <si>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</si>
  <si>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</si>
  <si>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</si>
  <si>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</si>
  <si>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</si>
  <si>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</si>
  <si>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</si>
  <si>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</si>
  <si>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</si>
  <si>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</si>
  <si>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</si>
  <si>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</si>
  <si>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</si>
  <si>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</si>
  <si>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</si>
  <si>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</si>
  <si>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</si>
  <si>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</si>
  <si>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</si>
  <si>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</si>
  <si>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</si>
  <si>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</si>
  <si>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</si>
  <si>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</si>
  <si>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</si>
  <si>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</si>
  <si>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</si>
  <si>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</si>
  <si>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</si>
  <si>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</si>
  <si>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</si>
  <si>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</si>
  <si>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</si>
  <si>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</si>
  <si>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</si>
  <si>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</si>
  <si>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</si>
  <si>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</si>
  <si>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</si>
  <si>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</si>
  <si>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</si>
  <si>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</si>
  <si>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</si>
  <si>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</si>
  <si>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</si>
  <si>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</si>
  <si>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</si>
  <si>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</si>
  <si>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</si>
  <si>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</si>
  <si>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</si>
  <si>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</si>
  <si>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</si>
  <si>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</si>
  <si>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</si>
  <si>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</si>
  <si>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</si>
  <si>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</si>
  <si>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</si>
  <si>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</si>
  <si>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</si>
  <si>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</si>
  <si>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</si>
  <si>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</si>
  <si>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</si>
  <si>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</si>
  <si>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</si>
  <si>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</si>
  <si>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</si>
  <si>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</si>
  <si>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</si>
  <si>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</si>
  <si>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</si>
  <si>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</si>
  <si>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</si>
  <si>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</si>
  <si>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</si>
  <si>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</si>
  <si>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</si>
  <si>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</si>
  <si>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</si>
  <si>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</si>
  <si>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</si>
  <si>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</si>
  <si>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</si>
  <si>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</si>
  <si>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</si>
  <si>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</si>
  <si>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</si>
  <si>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</si>
  <si>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</si>
  <si>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</si>
  <si>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</si>
  <si>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</si>
  <si>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</si>
  <si>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</si>
  <si>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</si>
  <si>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</si>
  <si>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</si>
  <si>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</si>
  <si>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</si>
  <si>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</si>
  <si>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</si>
  <si>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</si>
  <si>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</si>
  <si>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</si>
  <si>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</si>
  <si>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</si>
  <si>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</si>
  <si>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</si>
  <si>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</si>
  <si>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</si>
  <si>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</si>
  <si>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</si>
  <si>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</si>
  <si>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</si>
  <si>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</si>
  <si>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</si>
  <si>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</si>
  <si>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</si>
  <si>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</si>
  <si>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</si>
  <si>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</si>
  <si>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</si>
  <si>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</si>
  <si>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</si>
  <si>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</si>
  <si>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</si>
  <si>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</si>
  <si>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</si>
  <si>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</si>
  <si>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</si>
  <si>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</si>
  <si>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</si>
  <si>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</si>
  <si>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</si>
  <si>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</si>
  <si>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</si>
  <si>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</si>
  <si>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</si>
  <si>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</si>
  <si>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</si>
  <si>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</si>
  <si>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</si>
  <si>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</si>
  <si>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</si>
  <si>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</si>
  <si>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</si>
  <si>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</si>
  <si>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</si>
  <si>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</si>
  <si>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</si>
  <si>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</si>
  <si>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</si>
  <si>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</si>
  <si>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</si>
  <si>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</si>
  <si>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</si>
  <si>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</si>
  <si>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</si>
  <si>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</si>
  <si>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</si>
  <si>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</si>
  <si>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</si>
  <si>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</si>
  <si>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</si>
  <si>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</si>
  <si>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</si>
  <si>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</si>
  <si>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</si>
  <si>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</si>
  <si>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</si>
  <si>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</si>
  <si>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</si>
  <si>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</si>
  <si>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</si>
  <si>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</si>
  <si>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</si>
  <si>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</si>
  <si>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</si>
  <si>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</si>
  <si>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</si>
  <si>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</si>
  <si>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</si>
  <si>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</si>
  <si>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</si>
  <si>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</si>
  <si>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</si>
  <si>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</si>
  <si>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</si>
  <si>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</si>
  <si>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</si>
  <si>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</si>
  <si>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</si>
  <si>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</si>
  <si>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</si>
  <si>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</si>
  <si>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</si>
  <si>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</si>
  <si>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</si>
  <si>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</si>
  <si>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</si>
  <si>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</si>
  <si>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</si>
  <si>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</si>
  <si>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</si>
  <si>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</si>
  <si>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</si>
  <si>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</si>
  <si>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</si>
  <si>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</si>
  <si>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</si>
  <si>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</si>
  <si>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</si>
  <si>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</si>
  <si>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</si>
  <si>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</si>
  <si>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</si>
  <si>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</si>
  <si>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</si>
  <si>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</si>
  <si>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</si>
  <si>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</si>
  <si>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</si>
  <si>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</si>
  <si>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</si>
  <si>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</si>
  <si>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</si>
  <si>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</si>
  <si>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</si>
  <si>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</si>
  <si>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</si>
  <si>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</si>
  <si>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</si>
  <si>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</si>
  <si>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</si>
  <si>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</si>
  <si>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</si>
  <si>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</si>
  <si>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</si>
  <si>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</si>
  <si>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</si>
  <si>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</si>
  <si>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</si>
  <si>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</si>
  <si>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</si>
  <si>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</si>
  <si>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</si>
  <si>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</si>
  <si>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</si>
  <si>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</si>
  <si>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</si>
  <si>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</si>
  <si>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</si>
  <si>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</si>
  <si>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</si>
  <si>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</si>
  <si>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</si>
  <si>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</si>
  <si>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</si>
  <si>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</si>
  <si>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</si>
  <si>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</si>
  <si>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</si>
  <si>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</si>
  <si>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</si>
  <si>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</si>
  <si>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</si>
  <si>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</si>
  <si>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</si>
  <si>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</si>
  <si>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</si>
  <si>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</si>
  <si>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</si>
  <si>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</si>
  <si>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</si>
  <si>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</si>
  <si>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</si>
  <si>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</si>
  <si>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</si>
  <si>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</si>
  <si>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</si>
  <si>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</si>
  <si>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</si>
  <si>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</si>
  <si>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</si>
  <si>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</si>
  <si>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</si>
  <si>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</si>
  <si>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</si>
  <si>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</si>
  <si>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</si>
  <si>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</si>
  <si>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</si>
  <si>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</si>
  <si>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</si>
  <si>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</si>
  <si>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</si>
  <si>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</si>
  <si>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</si>
  <si>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</si>
  <si>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</si>
  <si>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</si>
  <si>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</si>
  <si>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</si>
  <si>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</si>
  <si>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</si>
  <si>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</si>
  <si>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</si>
  <si>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</si>
  <si>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</si>
  <si>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</si>
  <si>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</si>
  <si>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</si>
  <si>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</si>
  <si>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</si>
  <si>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</si>
  <si>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</si>
  <si>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</si>
  <si>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</si>
  <si>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</si>
  <si>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</si>
  <si>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</si>
  <si>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</si>
  <si>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</si>
  <si>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</si>
  <si>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</si>
  <si>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</si>
  <si>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</si>
  <si>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</si>
  <si>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</si>
  <si>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</si>
  <si>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</si>
  <si>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</si>
  <si>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</si>
  <si>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</si>
  <si>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</si>
  <si>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</si>
  <si>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</si>
  <si>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</si>
  <si>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</si>
  <si>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</si>
  <si>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</si>
  <si>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</si>
  <si>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</si>
  <si>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</si>
  <si>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</si>
  <si>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</si>
  <si>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</si>
  <si>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</si>
  <si>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</si>
  <si>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</si>
  <si>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</si>
  <si>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</si>
  <si>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</si>
  <si>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</si>
  <si>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</si>
  <si>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</si>
  <si>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</si>
  <si>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</si>
  <si>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</si>
  <si>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</si>
  <si>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</si>
  <si>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</si>
  <si>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</si>
  <si>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</si>
  <si>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</si>
  <si>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</si>
  <si>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</si>
  <si>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</si>
  <si>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</si>
  <si>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</si>
  <si>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</si>
  <si>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</si>
  <si>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</si>
  <si>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</si>
  <si>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</si>
  <si>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</si>
  <si>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</si>
  <si>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</si>
  <si>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</si>
  <si>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</si>
  <si>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</si>
  <si>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</si>
  <si>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</si>
  <si>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</si>
  <si>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</si>
  <si>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</si>
  <si>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</si>
  <si>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</si>
  <si>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</si>
  <si>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</si>
  <si>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</si>
  <si>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</si>
  <si>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</si>
  <si>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</si>
  <si>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</si>
  <si>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</si>
  <si>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</si>
  <si>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</si>
  <si>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</si>
  <si>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</si>
  <si>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</si>
  <si>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</si>
  <si>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</si>
  <si>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</si>
  <si>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</si>
  <si>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</si>
  <si>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</si>
  <si>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</si>
  <si>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</si>
  <si>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</si>
  <si>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</si>
  <si>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</si>
  <si>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</si>
  <si>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</si>
  <si>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</si>
  <si>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</si>
  <si>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</si>
  <si>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</si>
  <si>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</si>
  <si>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</si>
  <si>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</si>
  <si>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</si>
  <si>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</si>
  <si>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</si>
  <si>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</si>
  <si>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</si>
  <si>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</si>
  <si>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</si>
  <si>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</si>
  <si>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</si>
  <si>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</si>
  <si>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</si>
  <si>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</si>
  <si>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</si>
  <si>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</si>
  <si>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</si>
  <si>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</si>
  <si>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</si>
  <si>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</si>
  <si>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</si>
  <si>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</si>
  <si>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</si>
  <si>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</si>
  <si>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</si>
  <si>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</si>
  <si>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</si>
  <si>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</si>
  <si>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</si>
  <si>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</si>
  <si>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</si>
  <si>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</si>
  <si>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</si>
  <si>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</si>
  <si>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</si>
  <si>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</si>
  <si>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</si>
  <si>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</si>
  <si>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</si>
  <si>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</si>
  <si>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</si>
  <si>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</si>
  <si>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</si>
  <si>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</si>
  <si>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</si>
  <si>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</si>
  <si>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</si>
  <si>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</si>
  <si>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</si>
  <si>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</si>
  <si>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</si>
  <si>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</si>
  <si>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</si>
  <si>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</si>
  <si>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</si>
  <si>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</si>
  <si>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</si>
  <si>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</si>
  <si>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</si>
  <si>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</si>
  <si>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</si>
  <si>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</si>
  <si>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</si>
  <si>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</si>
  <si>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</si>
  <si>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</si>
  <si>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</si>
  <si>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</si>
  <si>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</si>
  <si>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</si>
  <si>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</si>
  <si>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</si>
  <si>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</si>
  <si>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</si>
  <si>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</si>
  <si>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</si>
  <si>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</si>
  <si>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</si>
  <si>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</si>
  <si>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</si>
  <si>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</si>
  <si>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</si>
  <si>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</si>
  <si>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</si>
  <si>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</si>
  <si>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</si>
  <si>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</si>
  <si>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</si>
  <si>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</si>
  <si>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</si>
  <si>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</si>
  <si>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</si>
  <si>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</si>
  <si>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</si>
  <si>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</si>
  <si>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</si>
  <si>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</si>
  <si>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</si>
  <si>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</si>
  <si>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</si>
  <si>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</si>
  <si>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</si>
  <si>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</si>
  <si>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</si>
  <si>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</si>
  <si>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</si>
  <si>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</si>
  <si>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</si>
  <si>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</si>
  <si>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</si>
  <si>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</si>
  <si>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</si>
  <si>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</si>
  <si>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</si>
  <si>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</si>
  <si>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</si>
  <si>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</si>
  <si>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</si>
  <si>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</si>
  <si>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</si>
  <si>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</si>
  <si>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</si>
  <si>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</si>
  <si>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</si>
  <si>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</si>
  <si>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</si>
  <si>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</si>
  <si>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</si>
  <si>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</si>
  <si>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</si>
  <si>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</si>
  <si>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</si>
  <si>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</si>
  <si>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</si>
  <si>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</si>
  <si>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</si>
  <si>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</si>
  <si>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</si>
  <si>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</si>
  <si>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</si>
  <si>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</si>
  <si>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</si>
  <si>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</si>
  <si>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</si>
  <si>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</si>
  <si>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</si>
  <si>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</si>
  <si>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</si>
  <si>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</si>
  <si>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</si>
  <si>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</si>
  <si>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</si>
  <si>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</si>
  <si>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</si>
  <si>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</si>
  <si>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</si>
  <si>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</si>
  <si>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</si>
  <si>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</si>
  <si>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</si>
  <si>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</si>
  <si>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</si>
  <si>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</si>
  <si>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</si>
  <si>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</si>
  <si>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</si>
  <si>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</si>
  <si>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</si>
  <si>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</si>
  <si>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</si>
  <si>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</si>
  <si>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</si>
  <si>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</si>
  <si>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</si>
  <si>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</si>
  <si>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</si>
  <si>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</si>
  <si>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</si>
  <si>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</si>
  <si>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</si>
  <si>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</si>
  <si>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</si>
  <si>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</si>
  <si>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</si>
  <si>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</si>
  <si>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</si>
  <si>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</si>
  <si>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</si>
  <si>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</si>
  <si>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</si>
  <si>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</si>
  <si>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</si>
  <si>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</si>
  <si>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</si>
  <si>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</si>
  <si>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</si>
  <si>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</si>
  <si>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</si>
  <si>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</si>
  <si>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</si>
  <si>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</si>
  <si>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</si>
  <si>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</si>
  <si>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</si>
  <si>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</si>
  <si>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</si>
  <si>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</si>
  <si>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</si>
  <si>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</si>
  <si>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</si>
  <si>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</si>
  <si>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</si>
  <si>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</si>
  <si>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</si>
  <si>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</si>
  <si>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</si>
  <si>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</si>
  <si>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</si>
  <si>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</si>
  <si>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</si>
  <si>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</si>
  <si>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</si>
  <si>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</si>
  <si>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</si>
  <si>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</si>
  <si>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</si>
  <si>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</si>
  <si>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</si>
  <si>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</si>
  <si>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</si>
  <si>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</si>
  <si>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</si>
  <si>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</si>
  <si>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</si>
  <si>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</si>
  <si>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</si>
  <si>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</si>
  <si>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</si>
  <si>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</si>
  <si>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</si>
  <si>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</si>
  <si>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</si>
  <si>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</si>
  <si>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</si>
  <si>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</si>
  <si>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</si>
  <si>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</si>
  <si>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</si>
  <si>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</si>
  <si>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</si>
  <si>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</si>
  <si>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</si>
  <si>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</si>
  <si>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</si>
  <si>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</si>
  <si>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</si>
  <si>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</si>
  <si>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</si>
  <si>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</si>
  <si>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</si>
  <si>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</si>
  <si>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</si>
  <si>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</si>
  <si>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</si>
  <si>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</si>
  <si>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</si>
  <si>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</si>
  <si>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</si>
  <si>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</si>
  <si>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</si>
  <si>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</si>
  <si>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</si>
  <si>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</si>
  <si>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</si>
  <si>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</si>
  <si>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</si>
  <si>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</si>
  <si>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</si>
  <si>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</si>
  <si>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</si>
  <si>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</si>
  <si>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</si>
  <si>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</si>
  <si>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</si>
  <si>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</si>
  <si>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</si>
  <si>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</si>
  <si>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</si>
  <si>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</si>
  <si>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</si>
  <si>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</si>
  <si>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</si>
  <si>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</si>
  <si>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</si>
  <si>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</si>
  <si>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</si>
  <si>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</si>
  <si>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</si>
  <si>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</si>
  <si>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</si>
  <si>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</si>
  <si>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</si>
  <si>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</si>
  <si>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</si>
  <si>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</si>
  <si>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</si>
  <si>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</si>
  <si>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</si>
  <si>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</si>
  <si>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</si>
  <si>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</si>
  <si>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</si>
  <si>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</si>
  <si>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</si>
  <si>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</si>
  <si>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</si>
  <si>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</si>
  <si>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</si>
  <si>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</si>
  <si>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</si>
  <si>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</si>
  <si>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</si>
  <si>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</si>
  <si>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</si>
  <si>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</si>
  <si>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</si>
  <si>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</si>
  <si>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</si>
  <si>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</si>
  <si>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</si>
  <si>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</si>
  <si>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</si>
  <si>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</si>
  <si>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</si>
  <si>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</si>
  <si>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</si>
  <si>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</si>
  <si>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</si>
  <si>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</si>
  <si>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</si>
  <si>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</si>
  <si>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</si>
  <si>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</si>
  <si>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</si>
  <si>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</si>
  <si>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</si>
  <si>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</si>
  <si>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</si>
  <si>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</si>
  <si>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</si>
  <si>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</si>
  <si>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</si>
  <si>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</si>
  <si>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</si>
  <si>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</si>
  <si>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</si>
  <si>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</si>
  <si>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</si>
  <si>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</si>
  <si>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</si>
  <si>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</si>
  <si>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</si>
  <si>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</si>
  <si>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</si>
  <si>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</si>
  <si>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</si>
  <si>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</si>
  <si>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</si>
  <si>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</si>
  <si>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</si>
  <si>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</si>
  <si>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</si>
  <si>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</si>
  <si>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</si>
  <si>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</si>
  <si>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</si>
  <si>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</si>
  <si>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</si>
  <si>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</si>
  <si>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</si>
  <si>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</si>
  <si>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</si>
  <si>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</si>
  <si>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</si>
  <si>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</si>
  <si>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</si>
  <si>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</si>
  <si>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</si>
  <si>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</si>
  <si>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</si>
  <si>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</si>
  <si>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</si>
  <si>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</si>
  <si>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</si>
  <si>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</si>
  <si>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</si>
  <si>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</si>
  <si>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</si>
  <si>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</si>
  <si>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</si>
  <si>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</si>
  <si>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</si>
  <si>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</si>
  <si>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</si>
  <si>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</si>
  <si>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</si>
  <si>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</si>
  <si>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</si>
  <si>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</si>
  <si>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</si>
  <si>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</si>
  <si>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</si>
  <si>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</si>
  <si>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</si>
  <si>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</si>
  <si>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</si>
  <si>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</si>
  <si>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</si>
  <si>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</si>
  <si>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</si>
  <si>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</si>
  <si>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</si>
  <si>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</si>
  <si>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</si>
  <si>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</si>
  <si>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</si>
  <si>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</si>
  <si>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</si>
  <si>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</si>
  <si>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</si>
  <si>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</si>
  <si>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</si>
  <si>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</si>
  <si>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</si>
  <si>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</si>
  <si>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</si>
  <si>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</si>
  <si>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</si>
  <si>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</si>
  <si>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</si>
  <si>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</si>
  <si>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</si>
  <si>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</si>
  <si>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</si>
  <si>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</si>
  <si>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</si>
  <si>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</si>
  <si>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</si>
  <si>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</si>
  <si>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</si>
  <si>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</si>
  <si>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</si>
  <si>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</si>
  <si>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</si>
  <si>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</si>
  <si>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</si>
  <si>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</si>
  <si>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</si>
  <si>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</si>
  <si>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</si>
  <si>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</si>
  <si>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</si>
  <si>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</si>
  <si>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</si>
  <si>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</si>
  <si>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</si>
  <si>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</si>
  <si>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</si>
  <si>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</si>
  <si>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</si>
  <si>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</si>
  <si>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</si>
  <si>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</si>
  <si>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</si>
  <si>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</si>
  <si>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</si>
  <si>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</si>
  <si>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</si>
  <si>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</si>
  <si>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</si>
  <si>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</si>
  <si>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</si>
  <si>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</si>
  <si>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</si>
  <si>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</si>
  <si>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</si>
  <si>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</si>
  <si>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</si>
  <si>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</si>
  <si>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</si>
  <si>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</si>
  <si>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</si>
  <si>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</si>
  <si>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</si>
  <si>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</si>
  <si>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</si>
  <si>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</si>
  <si>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</si>
  <si>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</si>
  <si>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</si>
  <si>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</si>
  <si>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</si>
  <si>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</si>
  <si>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</si>
  <si>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</si>
  <si>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</si>
  <si>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</si>
  <si>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</si>
  <si>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</si>
  <si>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</si>
  <si>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</si>
  <si>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</si>
  <si>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</si>
  <si>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</si>
  <si>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</si>
  <si>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</si>
  <si>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</si>
  <si>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</si>
  <si>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</si>
  <si>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</si>
  <si>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</si>
  <si>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</si>
  <si>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</si>
  <si>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</si>
  <si>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</si>
  <si>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</si>
  <si>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</si>
  <si>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</si>
  <si>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</si>
  <si>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</si>
  <si>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</si>
  <si>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</si>
  <si>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</si>
  <si>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</si>
  <si>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</si>
  <si>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</si>
  <si>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</si>
  <si>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</si>
  <si>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</si>
  <si>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</si>
  <si>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</si>
  <si>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</si>
  <si>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</si>
  <si>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</si>
  <si>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</si>
  <si>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</si>
  <si>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</si>
  <si>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</si>
  <si>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</si>
  <si>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</si>
  <si>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</si>
  <si>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</si>
  <si>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</si>
  <si>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</si>
  <si>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</si>
  <si>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</si>
  <si>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</si>
  <si>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</si>
  <si>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</si>
  <si>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</si>
  <si>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</si>
  <si>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</si>
  <si>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</si>
  <si>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</si>
  <si>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</si>
  <si>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</si>
  <si>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</si>
  <si>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</si>
  <si>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</si>
  <si>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</si>
  <si>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</si>
  <si>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</si>
  <si>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</si>
  <si>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</si>
  <si>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</si>
  <si>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</si>
  <si>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</si>
  <si>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</si>
  <si>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</si>
  <si>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</si>
  <si>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</si>
  <si>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</si>
  <si>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</si>
  <si>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</si>
  <si>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</si>
  <si>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</si>
  <si>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</si>
  <si>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</si>
  <si>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</si>
  <si>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</si>
  <si>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</si>
  <si>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</si>
  <si>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</si>
  <si>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</si>
  <si>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</si>
  <si>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</si>
  <si>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</si>
  <si>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</si>
  <si>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</si>
  <si>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</si>
  <si>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</si>
  <si>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</si>
  <si>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</si>
  <si>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</si>
  <si>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</si>
  <si>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</si>
  <si>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</si>
  <si>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</si>
  <si>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</si>
  <si>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</si>
  <si>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</si>
  <si>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</si>
  <si>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</si>
  <si>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</si>
  <si>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</si>
  <si>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</si>
  <si>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</si>
  <si>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</si>
  <si>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</si>
  <si>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</si>
  <si>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</si>
  <si>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</si>
  <si>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</si>
  <si>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</si>
  <si>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</si>
  <si>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</si>
  <si>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</si>
  <si>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</si>
  <si>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</si>
  <si>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</si>
  <si>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</si>
  <si>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</si>
  <si>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</si>
  <si>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</si>
  <si>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</si>
  <si>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</si>
  <si>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</si>
  <si>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</si>
  <si>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</si>
  <si>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</si>
  <si>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</si>
  <si>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</si>
  <si>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</si>
  <si>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</si>
  <si>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</si>
  <si>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</si>
  <si>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</si>
  <si>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</si>
  <si>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</si>
  <si>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</si>
  <si>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</si>
  <si>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</si>
  <si>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</si>
  <si>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</si>
  <si>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</si>
  <si>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</si>
  <si>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</si>
  <si>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</si>
  <si>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</si>
  <si>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</si>
  <si>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</si>
  <si>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</si>
  <si>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</si>
  <si>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</si>
  <si>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</si>
  <si>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</si>
  <si>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</si>
  <si>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</si>
  <si>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</si>
  <si>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</si>
  <si>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</si>
  <si>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</si>
  <si>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</si>
  <si>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</si>
  <si>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</si>
  <si>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</si>
  <si>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</si>
  <si>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</si>
  <si>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</si>
  <si>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</si>
  <si>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</si>
  <si>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</si>
  <si>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</si>
  <si>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</si>
  <si>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</si>
  <si>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</si>
  <si>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</si>
  <si>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</si>
  <si>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</si>
  <si>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</si>
  <si>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</si>
  <si>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</si>
  <si>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</si>
  <si>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</si>
  <si>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</si>
  <si>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</si>
  <si>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</si>
  <si>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</si>
  <si>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</si>
  <si>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</si>
  <si>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</si>
  <si>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</si>
  <si>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</si>
  <si>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</si>
  <si>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</si>
  <si>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</si>
  <si>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</si>
  <si>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</si>
  <si>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</si>
  <si>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</si>
  <si>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</si>
  <si>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</si>
  <si>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</si>
  <si>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</si>
  <si>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</si>
  <si>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</si>
  <si>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</si>
  <si>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</si>
  <si>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</si>
  <si>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</si>
  <si>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</si>
  <si>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</si>
  <si>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</si>
  <si>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</si>
  <si>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</si>
  <si>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</si>
  <si>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</si>
  <si>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</si>
  <si>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</si>
  <si>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</si>
  <si>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</si>
  <si>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</si>
  <si>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</si>
  <si>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</si>
  <si>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</si>
  <si>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</si>
  <si>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</si>
  <si>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</si>
  <si>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</si>
  <si>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</si>
  <si>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</si>
  <si>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</si>
  <si>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</si>
  <si>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</si>
  <si>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</si>
  <si>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</si>
  <si>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</si>
  <si>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</si>
  <si>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</si>
  <si>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</si>
  <si>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</si>
  <si>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</si>
  <si>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</si>
  <si>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</si>
  <si>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</si>
  <si>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</si>
  <si>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</si>
  <si>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</si>
  <si>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</si>
  <si>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</si>
  <si>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</si>
  <si>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</si>
  <si>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</si>
  <si>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</si>
  <si>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</si>
  <si>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</si>
  <si>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</si>
  <si>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</si>
  <si>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</si>
  <si>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</si>
  <si>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</si>
  <si>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</si>
  <si>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</si>
  <si>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</si>
  <si>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</si>
  <si>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</si>
  <si>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</si>
  <si>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</si>
  <si>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</si>
  <si>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</si>
  <si>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</si>
  <si>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</si>
  <si>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</si>
  <si>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</si>
  <si>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</si>
  <si>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</si>
  <si>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</si>
  <si>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</si>
  <si>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</si>
  <si>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</si>
  <si>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</si>
  <si>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</si>
  <si>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</si>
  <si>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</si>
  <si>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</si>
  <si>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</si>
  <si>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</si>
  <si>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</si>
  <si>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</si>
  <si>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</si>
  <si>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</si>
  <si>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</si>
  <si>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</si>
  <si>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</si>
  <si>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</si>
  <si>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</si>
  <si>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</si>
  <si>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</si>
  <si>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</si>
  <si>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</si>
  <si>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</si>
  <si>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</si>
  <si>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</si>
  <si>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</si>
  <si>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</si>
  <si>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</si>
  <si>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</si>
  <si>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</si>
  <si>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</si>
  <si>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</si>
  <si>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</si>
  <si>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</si>
  <si>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</si>
  <si>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</si>
  <si>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</si>
  <si>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</si>
  <si>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</si>
  <si>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</si>
  <si>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</si>
  <si>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</si>
  <si>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</si>
  <si>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</si>
  <si>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</si>
  <si>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</si>
  <si>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</si>
  <si>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</si>
  <si>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</si>
  <si>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</si>
  <si>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</si>
  <si>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</si>
  <si>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</si>
  <si>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</si>
  <si>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</si>
  <si>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</si>
  <si>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</si>
  <si>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</si>
  <si>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</si>
  <si>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</si>
  <si>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</si>
  <si>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</si>
  <si>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</si>
  <si>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</si>
  <si>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</si>
  <si>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</si>
  <si>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</si>
  <si>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</si>
  <si>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</si>
  <si>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</si>
  <si>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</si>
  <si>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</si>
  <si>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</si>
  <si>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</si>
  <si>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</si>
  <si>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</si>
  <si>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</si>
  <si>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</si>
  <si>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</si>
  <si>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</si>
  <si>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</si>
  <si>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</si>
  <si>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</si>
  <si>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</si>
  <si>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</si>
  <si>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</si>
  <si>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</si>
  <si>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</si>
  <si>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</si>
  <si>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</si>
  <si>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</si>
  <si>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</si>
  <si>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</si>
  <si>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</si>
  <si>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</si>
  <si>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</si>
  <si>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</si>
  <si>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</si>
  <si>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</si>
  <si>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</si>
  <si>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</si>
  <si>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</si>
  <si>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</si>
  <si>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</si>
  <si>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</si>
  <si>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</si>
  <si>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</si>
  <si>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</si>
  <si>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</si>
  <si>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</si>
  <si>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</si>
  <si>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</si>
  <si>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</si>
  <si>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</si>
  <si>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</si>
  <si>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</si>
  <si>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</si>
  <si>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</si>
  <si>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</si>
  <si>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</si>
  <si>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</si>
  <si>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</si>
  <si>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</si>
  <si>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</si>
  <si>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</si>
  <si>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</si>
  <si>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</si>
  <si>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</si>
  <si>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</si>
  <si>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</si>
  <si>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</si>
  <si>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</si>
  <si>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</si>
  <si>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</si>
  <si>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</si>
  <si>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</si>
  <si>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</si>
  <si>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</si>
  <si>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</si>
  <si>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</si>
  <si>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</si>
  <si>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</si>
  <si>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</si>
  <si>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</si>
  <si>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</si>
  <si>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</si>
  <si>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</si>
  <si>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</si>
  <si>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</si>
  <si>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</si>
  <si>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</si>
  <si>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</si>
  <si>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</si>
  <si>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</si>
  <si>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</si>
  <si>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</si>
  <si>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</si>
  <si>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</si>
  <si>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</si>
  <si>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</si>
  <si>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</si>
  <si>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</si>
  <si>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</si>
  <si>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</si>
  <si>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</si>
  <si>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</si>
  <si>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</si>
  <si>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</si>
  <si>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</si>
  <si>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</si>
  <si>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</si>
  <si>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</si>
  <si>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</si>
  <si>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</si>
  <si>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</si>
  <si>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</si>
  <si>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</si>
  <si>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</si>
  <si>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</si>
  <si>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</si>
  <si>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</si>
  <si>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</si>
  <si>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</si>
  <si>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</si>
  <si>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</si>
  <si>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</si>
  <si>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</si>
  <si>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</si>
  <si>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</si>
  <si>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</si>
  <si>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</si>
  <si>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</si>
  <si>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</si>
  <si>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</si>
  <si>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</si>
  <si>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</si>
  <si>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</si>
  <si>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</si>
  <si>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</si>
  <si>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</si>
  <si>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</si>
  <si>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</si>
  <si>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</si>
  <si>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</si>
  <si>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</si>
  <si>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</si>
  <si>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</si>
  <si>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</si>
  <si>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</si>
  <si>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</si>
  <si>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</si>
  <si>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</si>
  <si>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</si>
  <si>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</si>
  <si>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</si>
  <si>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</si>
  <si>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</si>
  <si>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</si>
  <si>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</si>
  <si>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</si>
  <si>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</si>
  <si>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</si>
  <si>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</si>
  <si>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</si>
  <si>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</si>
  <si>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</si>
  <si>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</si>
  <si>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</si>
  <si>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</si>
  <si>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</si>
  <si>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</si>
  <si>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</si>
  <si>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</si>
  <si>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</si>
  <si>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</si>
  <si>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</si>
  <si>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</si>
  <si>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</si>
  <si>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</si>
  <si>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</si>
  <si>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</si>
  <si>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</si>
  <si>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</si>
  <si>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</si>
  <si>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</si>
  <si>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</si>
  <si>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</si>
  <si>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</si>
  <si>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</si>
  <si>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</si>
  <si>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</si>
  <si>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</si>
  <si>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</si>
  <si>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</si>
  <si>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</si>
  <si>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</si>
  <si>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</si>
  <si>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</si>
  <si>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</si>
  <si>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</si>
  <si>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</si>
  <si>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</si>
  <si>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</si>
  <si>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</si>
  <si>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</si>
  <si>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</si>
  <si>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</si>
  <si>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</si>
  <si>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</si>
  <si>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</si>
  <si>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</si>
  <si>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</si>
  <si>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</si>
  <si>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</si>
  <si>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</si>
  <si>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</si>
  <si>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</si>
  <si>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</si>
  <si>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</si>
  <si>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</si>
  <si>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</si>
  <si>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</si>
  <si>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</si>
  <si>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</si>
  <si>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</si>
  <si>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</si>
  <si>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</si>
  <si>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</si>
  <si>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</si>
  <si>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</si>
  <si>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</si>
  <si>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</si>
  <si>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</si>
  <si>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</si>
  <si>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</si>
  <si>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</si>
  <si>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</si>
  <si>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</si>
  <si>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</si>
  <si>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</si>
  <si>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</si>
  <si>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</si>
  <si>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</si>
  <si>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</si>
  <si>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</si>
  <si>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</si>
  <si>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</si>
  <si>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</si>
  <si>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</si>
  <si>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</si>
  <si>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</si>
  <si>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</si>
  <si>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</si>
  <si>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</si>
  <si>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</si>
  <si>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</si>
  <si>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</si>
  <si>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</si>
  <si>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</si>
  <si>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</si>
  <si>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</si>
  <si>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</si>
  <si>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</si>
  <si>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</si>
  <si>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</si>
  <si>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</si>
  <si>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</si>
  <si>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</si>
  <si>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</si>
  <si>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</si>
  <si>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</si>
  <si>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</si>
  <si>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</si>
  <si>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</si>
  <si>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</si>
  <si>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</si>
  <si>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</si>
  <si>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</si>
  <si>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</si>
  <si>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</si>
  <si>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</si>
  <si>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</si>
  <si>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</si>
  <si>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</si>
  <si>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</si>
  <si>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</si>
  <si>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</si>
  <si>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</si>
  <si>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</si>
  <si>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</si>
  <si>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</si>
  <si>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</si>
  <si>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</si>
  <si>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</si>
  <si>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</si>
  <si>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</si>
  <si>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</si>
  <si>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</si>
  <si>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</si>
  <si>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</si>
  <si>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</si>
  <si>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</si>
  <si>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</si>
  <si>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</si>
  <si>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</si>
  <si>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</si>
  <si>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</si>
  <si>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</si>
  <si>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</si>
  <si>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</si>
  <si>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</si>
  <si>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</si>
  <si>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</si>
  <si>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</si>
  <si>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</si>
  <si>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</si>
  <si>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</si>
  <si>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</si>
  <si>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</si>
  <si>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</si>
  <si>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</si>
  <si>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</si>
  <si>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</si>
  <si>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</si>
  <si>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</si>
  <si>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</si>
  <si>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</si>
  <si>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</si>
  <si>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</si>
  <si>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</si>
  <si>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</si>
  <si>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</si>
  <si>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</si>
  <si>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</si>
  <si>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</si>
  <si>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</si>
  <si>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</si>
  <si>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</si>
  <si>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</si>
  <si>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</si>
  <si>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</si>
  <si>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</si>
  <si>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</si>
  <si>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</si>
  <si>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</si>
  <si>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</si>
  <si>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</si>
  <si>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</si>
  <si>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</si>
  <si>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</si>
  <si>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</si>
  <si>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</si>
  <si>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</si>
  <si>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</si>
  <si>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</si>
  <si>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</si>
  <si>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</si>
  <si>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</si>
  <si>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</si>
  <si>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</si>
  <si>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</si>
  <si>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</si>
  <si>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</si>
  <si>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</si>
  <si>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</si>
  <si>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</si>
  <si>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</si>
  <si>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</si>
  <si>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</si>
  <si>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</si>
  <si>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</si>
  <si>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</si>
  <si>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</si>
  <si>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</si>
  <si>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</si>
  <si>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</si>
  <si>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</si>
  <si>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</si>
  <si>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</si>
  <si>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</si>
  <si>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</si>
  <si>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</si>
  <si>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</si>
  <si>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</si>
  <si>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</si>
  <si>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</si>
  <si>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</si>
  <si>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</si>
  <si>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</si>
  <si>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</si>
  <si>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</si>
  <si>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</si>
  <si>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</si>
  <si>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</si>
  <si>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</si>
  <si>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</si>
  <si>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</si>
  <si>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</si>
  <si>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</si>
  <si>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</si>
  <si>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</si>
  <si>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</si>
  <si>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</si>
  <si>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</si>
  <si>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</si>
  <si>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</si>
  <si>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</si>
  <si>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</si>
  <si>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</si>
  <si>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</si>
  <si>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</si>
  <si>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</si>
  <si>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</si>
  <si>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</si>
  <si>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</si>
  <si>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</si>
  <si>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</si>
  <si>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</si>
  <si>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</si>
  <si>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</si>
  <si>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</si>
  <si>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</si>
  <si>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</si>
  <si>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</si>
  <si>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</si>
  <si>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</si>
  <si>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</si>
  <si>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</si>
  <si>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</si>
  <si>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</si>
  <si>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</si>
  <si>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</si>
  <si>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</si>
  <si>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</si>
  <si>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</si>
  <si>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</si>
  <si>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</si>
  <si>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</si>
  <si>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</si>
  <si>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</si>
  <si>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</si>
  <si>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</si>
  <si>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</si>
  <si>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</si>
  <si>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</si>
  <si>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</si>
  <si>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</si>
  <si>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</si>
  <si>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</si>
  <si>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</si>
  <si>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</si>
  <si>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</si>
  <si>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</si>
  <si>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</si>
  <si>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</si>
  <si>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</si>
  <si>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</si>
  <si>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</si>
  <si>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</si>
  <si>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</si>
  <si>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</si>
  <si>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</si>
  <si>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</si>
  <si>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</si>
  <si>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</si>
  <si>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</si>
  <si>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</si>
  <si>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</si>
  <si>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</si>
  <si>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</si>
  <si>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</si>
  <si>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</si>
  <si>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</si>
  <si>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</si>
  <si>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</si>
  <si>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</si>
  <si>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</si>
  <si>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</si>
  <si>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</si>
  <si>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</si>
  <si>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</si>
  <si>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</si>
  <si>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</si>
  <si>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</si>
  <si>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</si>
  <si>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</si>
  <si>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</si>
  <si>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</si>
  <si>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</si>
  <si>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</si>
  <si>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</si>
  <si>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</si>
  <si>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</si>
  <si>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</si>
  <si>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</si>
  <si>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</si>
  <si>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</si>
  <si>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</si>
  <si>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</si>
  <si>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</si>
  <si>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</si>
  <si>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</si>
  <si>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</si>
  <si>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</si>
  <si>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</si>
  <si>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</si>
  <si>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</si>
  <si>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</si>
  <si>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</si>
  <si>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</si>
  <si>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</si>
  <si>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</si>
  <si>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</si>
  <si>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</si>
  <si>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</si>
  <si>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</si>
  <si>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</si>
  <si>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</si>
  <si>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</si>
  <si>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</si>
  <si>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</si>
  <si>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</si>
  <si>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</si>
  <si>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</si>
  <si>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</si>
  <si>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</si>
  <si>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</si>
  <si>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</si>
  <si>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</si>
  <si>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</si>
  <si>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</si>
  <si>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</si>
  <si>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</si>
  <si>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</si>
  <si>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</si>
  <si>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</si>
  <si>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</si>
  <si>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</si>
  <si>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</si>
  <si>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</si>
  <si>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</si>
  <si>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</si>
  <si>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</si>
  <si>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</si>
  <si>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</si>
  <si>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</si>
  <si>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</si>
  <si>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</si>
  <si>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</si>
  <si>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</si>
  <si>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</si>
  <si>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</si>
  <si>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</si>
  <si>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</si>
  <si>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</si>
  <si>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</si>
  <si>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</si>
  <si>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</si>
  <si>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</si>
  <si>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</si>
  <si>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</si>
  <si>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</si>
  <si>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</si>
  <si>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</si>
  <si>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</si>
  <si>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</si>
  <si>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</si>
  <si>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</si>
  <si>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</si>
  <si>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</si>
  <si>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</si>
  <si>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</si>
  <si>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</si>
  <si>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</si>
  <si>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</si>
  <si>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</si>
  <si>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</si>
  <si>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</si>
  <si>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</si>
  <si>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</si>
  <si>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</si>
  <si>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</si>
  <si>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</si>
  <si>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</si>
  <si>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</si>
  <si>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</si>
  <si>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</si>
  <si>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</si>
  <si>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</si>
  <si>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</si>
  <si>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</si>
  <si>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</si>
  <si>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</si>
  <si>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</si>
  <si>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</si>
  <si>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</si>
  <si>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</si>
  <si>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</si>
  <si>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</si>
  <si>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</si>
  <si>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</si>
  <si>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</si>
  <si>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</si>
  <si>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</si>
  <si>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</si>
  <si>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</si>
  <si>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</si>
  <si>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</si>
  <si>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</si>
  <si>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</si>
  <si>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</si>
  <si>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</si>
  <si>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</si>
  <si>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</si>
  <si>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</si>
  <si>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</si>
  <si>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</si>
  <si>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</si>
  <si>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</si>
  <si>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</si>
  <si>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</si>
  <si>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</si>
  <si>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</si>
  <si>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</si>
  <si>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</si>
  <si>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</si>
  <si>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</si>
  <si>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</si>
  <si>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</si>
  <si>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</si>
  <si>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</si>
  <si>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</si>
  <si>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</si>
  <si>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</si>
  <si>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</si>
  <si>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</si>
  <si>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</si>
  <si>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</si>
  <si>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</si>
  <si>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</si>
  <si>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</si>
  <si>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</si>
  <si>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</si>
  <si>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</si>
  <si>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</si>
  <si>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</si>
  <si>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</si>
  <si>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</si>
  <si>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</si>
  <si>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</si>
  <si>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</si>
  <si>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</si>
  <si>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</si>
  <si>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</si>
  <si>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</si>
  <si>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</si>
  <si>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</si>
  <si>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</si>
  <si>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</si>
  <si>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</si>
  <si>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</si>
  <si>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</si>
  <si>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</si>
  <si>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</si>
  <si>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</si>
  <si>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</si>
  <si>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</si>
  <si>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</si>
  <si>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</si>
  <si>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</si>
  <si>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</si>
  <si>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</si>
  <si>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</si>
  <si>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</si>
  <si>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</si>
  <si>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</si>
  <si>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</si>
  <si>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</si>
  <si>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</si>
  <si>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</si>
  <si>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</si>
  <si>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</si>
  <si>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</si>
  <si>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</si>
  <si>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</si>
  <si>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</si>
  <si>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</si>
  <si>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</si>
  <si>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</si>
  <si>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</si>
  <si>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</si>
  <si>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</si>
  <si>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</si>
  <si>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</si>
  <si>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</si>
  <si>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</si>
  <si>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</si>
  <si>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</si>
  <si>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</si>
  <si>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</si>
  <si>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</si>
  <si>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</si>
  <si>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</si>
  <si>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</si>
  <si>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</si>
  <si>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</si>
  <si>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</si>
  <si>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</si>
  <si>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</si>
  <si>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</si>
  <si>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</si>
  <si>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</si>
  <si>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</si>
  <si>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</si>
  <si>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</si>
  <si>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</si>
  <si>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</si>
  <si>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</si>
  <si>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</si>
  <si>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</si>
  <si>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</si>
  <si>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</si>
  <si>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</si>
  <si>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</si>
  <si>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</si>
  <si>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</si>
  <si>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</si>
  <si>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</si>
  <si>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</si>
  <si>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</si>
  <si>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</si>
  <si>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</si>
  <si>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</si>
  <si>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</si>
  <si>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</si>
  <si>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</si>
  <si>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</si>
  <si>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</si>
  <si>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</si>
  <si>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</si>
  <si>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</si>
  <si>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</si>
  <si>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</si>
  <si>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</si>
  <si>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</si>
  <si>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</si>
  <si>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</si>
  <si>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</si>
  <si>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</si>
  <si>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</si>
  <si>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</si>
  <si>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</si>
  <si>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</si>
  <si>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</si>
  <si>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</si>
  <si>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</si>
  <si>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</si>
  <si>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</si>
  <si>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</si>
  <si>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</si>
  <si>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</si>
  <si>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</si>
  <si>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</si>
  <si>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</si>
  <si>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</si>
  <si>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</si>
  <si>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</si>
  <si>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</si>
  <si>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</si>
  <si>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</si>
  <si>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</si>
  <si>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</si>
  <si>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</si>
  <si>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</si>
  <si>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</si>
  <si>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</si>
  <si>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</si>
  <si>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</si>
  <si>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</si>
  <si>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</si>
  <si>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</si>
  <si>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</si>
  <si>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</si>
  <si>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</si>
  <si>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</si>
  <si>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</si>
  <si>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</si>
  <si>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</si>
  <si>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</si>
  <si>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</si>
  <si>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</si>
  <si>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</si>
  <si>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</si>
  <si>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</si>
  <si>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</si>
  <si>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</si>
  <si>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</si>
  <si>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</si>
  <si>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</si>
  <si>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</si>
  <si>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</si>
  <si>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</si>
  <si>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</si>
  <si>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</si>
  <si>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</si>
  <si>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</si>
  <si>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</si>
  <si>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</si>
  <si>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</si>
  <si>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</si>
  <si>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</si>
  <si>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</si>
  <si>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</si>
  <si>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</si>
  <si>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</si>
  <si>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</si>
  <si>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</si>
  <si>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</si>
  <si>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</si>
  <si>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</si>
  <si>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</si>
  <si>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</si>
  <si>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</si>
  <si>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</si>
  <si>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</si>
  <si>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</si>
  <si>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</si>
  <si>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</si>
  <si>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</si>
  <si>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</si>
  <si>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</si>
  <si>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</si>
  <si>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</si>
  <si>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</si>
  <si>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</si>
  <si>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</si>
  <si>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</si>
  <si>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</si>
  <si>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</si>
  <si>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</si>
  <si>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</si>
  <si>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</si>
  <si>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</si>
  <si>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</si>
  <si>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</si>
  <si>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</si>
  <si>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</si>
  <si>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</si>
  <si>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</si>
  <si>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</si>
  <si>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</si>
  <si>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</si>
  <si>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</si>
  <si>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</si>
  <si>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</si>
  <si>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</si>
  <si>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</si>
  <si>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</si>
  <si>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</si>
  <si>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</si>
  <si>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</si>
  <si>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</si>
  <si>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</si>
  <si>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</si>
  <si>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</si>
  <si>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</si>
  <si>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</si>
  <si>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</si>
  <si>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</si>
  <si>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</si>
  <si>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</si>
  <si>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</si>
  <si>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</si>
  <si>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</si>
  <si>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</si>
  <si>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</si>
  <si>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</si>
  <si>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</si>
  <si>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</si>
  <si>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</si>
  <si>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</si>
  <si>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</si>
  <si>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</si>
  <si>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</si>
  <si>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</si>
  <si>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</si>
  <si>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</si>
  <si>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</si>
  <si>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</si>
  <si>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</si>
  <si>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</si>
  <si>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</si>
  <si>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</si>
  <si>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</si>
  <si>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</si>
  <si>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</si>
  <si>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</si>
  <si>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</si>
  <si>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</si>
  <si>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</si>
  <si>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</si>
  <si>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</si>
  <si>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</si>
  <si>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</si>
  <si>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</si>
  <si>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</si>
  <si>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</si>
  <si>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</si>
  <si>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</si>
  <si>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</si>
  <si>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</si>
  <si>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</si>
  <si>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</si>
  <si>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</si>
  <si>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</si>
  <si>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</si>
  <si>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</si>
  <si>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</si>
  <si>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</si>
  <si>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</si>
  <si>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</si>
  <si>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</si>
  <si>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</si>
  <si>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</si>
  <si>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</si>
  <si>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</si>
  <si>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</si>
  <si>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</si>
  <si>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</si>
  <si>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</si>
  <si>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</si>
  <si>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</si>
  <si>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</si>
  <si>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</si>
  <si>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</si>
  <si>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</si>
  <si>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</si>
  <si>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</si>
  <si>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</si>
  <si>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</si>
  <si>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</si>
  <si>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</si>
  <si>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</si>
  <si>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</si>
  <si>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</si>
  <si>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</si>
  <si>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</si>
  <si>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</si>
  <si>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</si>
  <si>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</si>
  <si>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</si>
  <si>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</si>
  <si>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</si>
  <si>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</si>
  <si>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</si>
  <si>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</si>
  <si>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</si>
  <si>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</si>
  <si>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</si>
  <si>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</si>
  <si>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</si>
  <si>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</si>
  <si>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</si>
  <si>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</si>
  <si>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</si>
  <si>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</si>
  <si>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</si>
  <si>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</si>
  <si>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</si>
  <si>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</si>
  <si>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</si>
  <si>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</si>
  <si>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</si>
  <si>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</si>
  <si>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</si>
  <si>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</si>
  <si>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</si>
  <si>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</si>
  <si>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</si>
  <si>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</si>
  <si>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</si>
  <si>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</si>
  <si>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</si>
  <si>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</si>
  <si>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</si>
  <si>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</si>
  <si>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</si>
  <si>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</si>
  <si>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</si>
  <si>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</si>
  <si>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</si>
  <si>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</si>
  <si>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</si>
  <si>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</si>
  <si>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</si>
  <si>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</si>
  <si>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</si>
  <si>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</si>
  <si>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</si>
  <si>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</si>
  <si>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</si>
  <si>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</si>
  <si>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</si>
  <si>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</si>
  <si>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</si>
  <si>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</si>
  <si>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</si>
  <si>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</si>
  <si>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</si>
  <si>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</si>
  <si>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</si>
  <si>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</si>
  <si>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</si>
  <si>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</si>
  <si>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</si>
  <si>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</si>
  <si>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</si>
  <si>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</si>
  <si>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</si>
  <si>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</si>
  <si>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</si>
  <si>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</si>
  <si>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</si>
  <si>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</si>
  <si>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</si>
  <si>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</si>
  <si>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</si>
  <si>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</si>
  <si>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</si>
  <si>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</si>
  <si>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</si>
  <si>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</si>
  <si>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</si>
  <si>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</si>
  <si>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</si>
  <si>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</si>
  <si>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</si>
  <si>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</si>
  <si>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</si>
  <si>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</si>
  <si>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</si>
  <si>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</si>
  <si>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</si>
  <si>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</si>
  <si>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</si>
  <si>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</si>
  <si>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</si>
  <si>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</si>
  <si>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</si>
  <si>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</si>
  <si>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</si>
  <si>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</si>
  <si>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</si>
  <si>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</si>
  <si>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</si>
  <si>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</si>
  <si>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</si>
  <si>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</si>
  <si>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</si>
  <si>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</si>
  <si>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</si>
  <si>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</si>
  <si>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</si>
  <si>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</si>
  <si>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</si>
  <si>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</si>
  <si>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</si>
  <si>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</si>
  <si>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</si>
  <si>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</si>
  <si>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</si>
  <si>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</si>
  <si>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</si>
  <si>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</si>
  <si>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</si>
  <si>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</si>
  <si>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</si>
  <si>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</si>
  <si>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</si>
  <si>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</si>
  <si>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</si>
  <si>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</si>
  <si>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</si>
  <si>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</si>
  <si>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</si>
  <si>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</si>
  <si>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</si>
  <si>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</si>
  <si>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</si>
  <si>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</si>
  <si>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</si>
  <si>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</si>
  <si>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</si>
  <si>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</si>
  <si>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</si>
  <si>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</si>
  <si>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</si>
  <si>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</si>
  <si>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</si>
  <si>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</si>
  <si>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</si>
  <si>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</si>
  <si>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</si>
  <si>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</si>
  <si>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</si>
  <si>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</si>
  <si>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</si>
  <si>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</si>
  <si>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</si>
  <si>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</si>
  <si>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</si>
  <si>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</si>
  <si>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</si>
  <si>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</si>
  <si>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</si>
  <si>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</si>
  <si>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</si>
  <si>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</si>
  <si>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</si>
  <si>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</si>
  <si>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</si>
  <si>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</si>
  <si>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</si>
  <si>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</si>
  <si>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</si>
  <si>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</si>
  <si>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</si>
  <si>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</si>
  <si>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</si>
  <si>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</si>
  <si>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</si>
  <si>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</si>
  <si>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</si>
  <si>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</si>
  <si>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</si>
  <si>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</si>
  <si>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</si>
  <si>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</si>
  <si>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</si>
  <si>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</si>
  <si>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</si>
  <si>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</si>
  <si>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</si>
  <si>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</si>
  <si>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</si>
  <si>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</si>
  <si>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</si>
  <si>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</si>
  <si>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</si>
  <si>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</si>
  <si>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</si>
  <si>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</si>
  <si>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</si>
  <si>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</si>
  <si>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</si>
  <si>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</si>
  <si>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</si>
  <si>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</si>
  <si>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</si>
  <si>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</si>
  <si>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</si>
  <si>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</si>
  <si>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</si>
  <si>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</si>
  <si>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</si>
  <si>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</si>
  <si>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</si>
  <si>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</si>
  <si>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</si>
  <si>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</si>
  <si>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</si>
  <si>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</si>
  <si>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</si>
  <si>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</si>
  <si>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</si>
  <si>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</si>
  <si>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</si>
  <si>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</si>
  <si>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</si>
  <si>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</si>
  <si>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</si>
  <si>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</si>
  <si>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</si>
  <si>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</si>
  <si>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</si>
  <si>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</si>
  <si>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</si>
  <si>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</si>
  <si>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</si>
  <si>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</si>
  <si>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</si>
  <si>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</si>
  <si>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</si>
  <si>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</si>
  <si>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</si>
  <si>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</si>
  <si>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</si>
  <si>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</si>
  <si>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</si>
  <si>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</si>
  <si>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</si>
  <si>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</si>
  <si>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</si>
  <si>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</si>
  <si>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</si>
  <si>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</si>
  <si>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</si>
  <si>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</si>
  <si>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</si>
  <si>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</si>
  <si>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</si>
  <si>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</si>
  <si>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</si>
  <si>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</si>
  <si>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</si>
  <si>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</si>
  <si>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</si>
  <si>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</si>
  <si>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</si>
  <si>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</si>
  <si>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</si>
  <si>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</si>
  <si>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</si>
  <si>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</si>
  <si>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</si>
  <si>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</si>
  <si>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</si>
  <si>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</si>
  <si>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</si>
  <si>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</si>
  <si>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</si>
  <si>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</si>
  <si>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</si>
  <si>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</si>
  <si>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</si>
  <si>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</si>
  <si>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</si>
  <si>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</si>
  <si>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</si>
  <si>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</si>
  <si>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</si>
  <si>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</si>
  <si>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</si>
  <si>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</si>
  <si>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</si>
  <si>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</si>
  <si>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</si>
  <si>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</si>
  <si>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</si>
  <si>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</si>
  <si>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</si>
  <si>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</si>
  <si>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</si>
  <si>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</si>
  <si>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</si>
  <si>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</si>
  <si>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</si>
  <si>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</si>
  <si>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</si>
  <si>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</si>
  <si>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</si>
  <si>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</si>
  <si>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</si>
  <si>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</si>
  <si>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</si>
  <si>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</si>
  <si>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</si>
  <si>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</si>
  <si>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</si>
  <si>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</si>
  <si>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</si>
  <si>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</si>
  <si>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</si>
  <si>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</si>
  <si>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</si>
  <si>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</si>
  <si>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</si>
  <si>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</si>
  <si>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</si>
  <si>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</si>
  <si>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</si>
  <si>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</si>
  <si>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</si>
  <si>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</si>
  <si>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</si>
  <si>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</si>
  <si>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</si>
  <si>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</si>
  <si>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</si>
  <si>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</si>
  <si>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</si>
  <si>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</si>
  <si>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</si>
  <si>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</si>
  <si>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</si>
  <si>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</si>
  <si>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</si>
  <si>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</si>
  <si>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</si>
  <si>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</si>
  <si>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</si>
  <si>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</si>
  <si>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</si>
  <si>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</si>
  <si>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</si>
  <si>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</si>
  <si>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</si>
  <si>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</si>
  <si>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</si>
  <si>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</si>
  <si>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</si>
  <si>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</si>
  <si>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</si>
  <si>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</si>
  <si>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</si>
  <si>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</si>
  <si>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</si>
  <si>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</si>
  <si>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</si>
  <si>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</si>
  <si>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</si>
  <si>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</si>
  <si>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</si>
  <si>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</si>
  <si>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</si>
  <si>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</si>
  <si>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</si>
  <si>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</si>
  <si>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</si>
  <si>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</si>
  <si>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</si>
  <si>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</si>
  <si>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</si>
  <si>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</si>
  <si>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</si>
  <si>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</si>
  <si>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</si>
  <si>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</si>
  <si>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</si>
  <si>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</si>
  <si>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</si>
  <si>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</si>
  <si>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</si>
  <si>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</si>
  <si>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</si>
  <si>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</si>
  <si>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</si>
  <si>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</si>
  <si>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</si>
  <si>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</si>
  <si>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</si>
  <si>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</si>
  <si>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</si>
  <si>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</si>
  <si>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</si>
  <si>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</si>
  <si>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</si>
  <si>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</si>
  <si>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</si>
  <si>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</si>
  <si>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</si>
  <si>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</si>
  <si>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</si>
  <si>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</si>
  <si>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</si>
  <si>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</si>
  <si>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</si>
  <si>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</si>
  <si>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</si>
  <si>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</si>
  <si>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</si>
  <si>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</si>
  <si>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</si>
  <si>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</si>
  <si>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</si>
  <si>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</si>
  <si>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</si>
  <si>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</si>
  <si>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</si>
  <si>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</si>
  <si>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</si>
  <si>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</si>
  <si>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</si>
  <si>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</si>
  <si>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</si>
  <si>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</si>
  <si>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</si>
  <si>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</si>
  <si>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</si>
  <si>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</si>
  <si>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</si>
  <si>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</si>
  <si>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</si>
  <si>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</si>
  <si>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</si>
  <si>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</si>
  <si>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</si>
  <si>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</si>
  <si>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</si>
  <si>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</si>
  <si>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</si>
  <si>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</si>
  <si>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</si>
  <si>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</si>
  <si>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</si>
  <si>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</si>
  <si>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</si>
  <si>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</si>
  <si>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</si>
  <si>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</si>
  <si>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</si>
  <si>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</si>
  <si>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</si>
  <si>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</si>
  <si>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</si>
  <si>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</si>
  <si>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</si>
  <si>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</si>
  <si>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</si>
  <si>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</si>
  <si>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</si>
  <si>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</si>
  <si>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</si>
  <si>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</si>
  <si>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</si>
  <si>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</si>
  <si>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</si>
  <si>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</si>
  <si>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</si>
  <si>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</si>
  <si>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</si>
  <si>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</si>
  <si>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</si>
  <si>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</si>
  <si>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</si>
  <si>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</si>
  <si>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</si>
  <si>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</si>
  <si>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</si>
  <si>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</si>
  <si>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</si>
  <si>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</si>
  <si>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</si>
  <si>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</si>
  <si>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</si>
  <si>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</si>
  <si>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</si>
  <si>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</si>
  <si>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</si>
  <si>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</si>
  <si>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</si>
  <si>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</si>
  <si>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</si>
  <si>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</si>
  <si>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</si>
  <si>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</si>
  <si>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</si>
  <si>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</si>
  <si>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</si>
  <si>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</si>
  <si>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</si>
  <si>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</si>
  <si>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</si>
  <si>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</si>
  <si>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</si>
  <si>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</si>
  <si>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</si>
  <si>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</si>
  <si>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</si>
  <si>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</si>
  <si>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</si>
  <si>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</si>
  <si>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</si>
  <si>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</si>
  <si>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</si>
  <si>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</si>
  <si>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</si>
  <si>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</si>
  <si>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</si>
  <si>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</si>
  <si>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</si>
  <si>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</si>
  <si>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</si>
  <si>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</si>
  <si>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</si>
  <si>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</si>
  <si>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</si>
  <si>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</si>
  <si>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</si>
  <si>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</si>
  <si>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</si>
  <si>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</si>
  <si>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</si>
  <si>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</si>
  <si>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</si>
  <si>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</si>
  <si>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</si>
  <si>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</si>
  <si>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</si>
  <si>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</si>
  <si>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</si>
  <si>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</si>
  <si>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</si>
  <si>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</si>
  <si>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</si>
  <si>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</si>
  <si>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</si>
  <si>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</si>
  <si>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</si>
  <si>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</si>
  <si>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</si>
  <si>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</si>
  <si>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</si>
  <si>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</si>
  <si>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</si>
  <si>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</si>
  <si>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</si>
  <si>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</si>
  <si>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</si>
  <si>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</si>
  <si>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</si>
  <si>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</si>
  <si>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</si>
  <si>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</si>
  <si>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</si>
  <si>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</si>
  <si>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</si>
  <si>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</si>
  <si>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</si>
  <si>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</si>
  <si>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</si>
  <si>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</si>
  <si>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</si>
  <si>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</si>
  <si>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</si>
  <si>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</si>
  <si>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</si>
  <si>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</si>
  <si>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</si>
  <si>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</si>
  <si>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</si>
  <si>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</si>
  <si>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</si>
  <si>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</si>
  <si>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</si>
  <si>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</si>
  <si>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</si>
  <si>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</si>
  <si>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</si>
  <si>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</si>
  <si>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</si>
  <si>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</si>
  <si>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</si>
  <si>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</si>
  <si>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</si>
  <si>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</si>
  <si>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</si>
  <si>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</si>
  <si>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</si>
  <si>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</si>
  <si>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</si>
  <si>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</si>
  <si>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</si>
  <si>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</si>
  <si>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</si>
  <si>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</si>
  <si>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</si>
  <si>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</si>
  <si>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</si>
  <si>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</si>
  <si>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</si>
  <si>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</si>
  <si>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</si>
  <si>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</si>
  <si>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</si>
  <si>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</si>
  <si>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</si>
  <si>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</si>
  <si>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</si>
  <si>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</si>
  <si>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</si>
  <si>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</si>
  <si>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</si>
  <si>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</si>
  <si>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</si>
  <si>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</si>
  <si>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</si>
  <si>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</si>
  <si>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</si>
  <si>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</si>
  <si>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</si>
  <si>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</si>
  <si>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</si>
  <si>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</si>
  <si>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</si>
  <si>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</si>
  <si>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</si>
  <si>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</si>
  <si>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</si>
  <si>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</si>
  <si>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</si>
  <si>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</si>
  <si>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</si>
  <si>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</si>
  <si>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</si>
  <si>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</si>
  <si>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</si>
  <si>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</si>
  <si>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</si>
  <si>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</si>
  <si>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</si>
  <si>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</si>
  <si>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</si>
  <si>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</si>
  <si>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</si>
  <si>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</si>
  <si>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</si>
  <si>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</si>
  <si>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</si>
  <si>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</si>
  <si>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</si>
  <si>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</si>
  <si>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</si>
  <si>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</si>
  <si>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</si>
  <si>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</si>
  <si>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</si>
  <si>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</si>
  <si>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</si>
  <si>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</si>
  <si>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</si>
  <si>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</si>
  <si>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</si>
  <si>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</si>
  <si>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</si>
  <si>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</si>
  <si>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</si>
  <si>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</si>
  <si>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</si>
  <si>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</si>
  <si>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</si>
  <si>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</si>
  <si>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</si>
  <si>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</si>
  <si>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</si>
  <si>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</si>
  <si>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</si>
  <si>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</si>
  <si>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</si>
  <si>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</si>
  <si>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</si>
  <si>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</si>
  <si>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</si>
  <si>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</si>
  <si>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</si>
  <si>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</si>
  <si>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</si>
  <si>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</si>
  <si>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</si>
  <si>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</si>
  <si>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</si>
  <si>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</si>
  <si>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</si>
  <si>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</si>
  <si>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</si>
  <si>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</si>
  <si>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</si>
  <si>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</si>
  <si>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</si>
  <si>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</si>
  <si>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</si>
  <si>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</si>
  <si>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</si>
  <si>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</si>
  <si>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</si>
  <si>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</si>
  <si>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</si>
  <si>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</si>
  <si>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</si>
  <si>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</si>
  <si>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</si>
  <si>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</si>
  <si>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</si>
  <si>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</si>
  <si>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</si>
  <si>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</si>
  <si>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</si>
  <si>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</si>
  <si>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</si>
  <si>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</si>
  <si>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</si>
  <si>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</si>
  <si>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</si>
  <si>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</si>
  <si>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</si>
  <si>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</si>
  <si>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</si>
  <si>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</si>
  <si>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</si>
  <si>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</si>
  <si>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</si>
  <si>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</si>
  <si>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</si>
  <si>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</si>
  <si>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</si>
  <si>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</si>
  <si>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</si>
  <si>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</si>
  <si>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</si>
  <si>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</si>
  <si>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</si>
  <si>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</si>
  <si>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</si>
  <si>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</si>
  <si>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</si>
  <si>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</si>
  <si>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</si>
  <si>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</si>
  <si>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</si>
  <si>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</si>
  <si>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</si>
  <si>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</si>
  <si>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</si>
  <si>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</si>
  <si>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</si>
  <si>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</si>
  <si>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</si>
  <si>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</si>
  <si>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</si>
  <si>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</si>
  <si>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</si>
  <si>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</si>
  <si>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</si>
  <si>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</si>
  <si>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</si>
  <si>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</si>
  <si>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</si>
  <si>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</si>
  <si>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</si>
  <si>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</si>
  <si>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</si>
  <si>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</si>
  <si>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</si>
  <si>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</si>
  <si>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</si>
  <si>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</si>
  <si>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</si>
  <si>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</si>
  <si>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</si>
  <si>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</si>
  <si>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</si>
  <si>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</si>
  <si>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</si>
  <si>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</si>
  <si>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</si>
  <si>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</si>
  <si>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</si>
  <si>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</si>
  <si>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</si>
  <si>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</si>
  <si>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</si>
  <si>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</si>
  <si>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</si>
  <si>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</si>
  <si>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</si>
  <si>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</si>
  <si>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</si>
  <si>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</si>
  <si>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</si>
  <si>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</si>
  <si>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</si>
  <si>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</si>
  <si>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</si>
  <si>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</si>
  <si>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</si>
  <si>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</si>
  <si>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</si>
  <si>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</si>
  <si>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</si>
  <si>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</si>
  <si>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</si>
  <si>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</si>
  <si>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</si>
  <si>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</si>
  <si>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</si>
  <si>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</si>
  <si>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</si>
  <si>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</si>
  <si>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</si>
  <si>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</si>
  <si>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</si>
  <si>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</si>
  <si>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</si>
  <si>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</si>
  <si>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</si>
  <si>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</si>
  <si>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</si>
  <si>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</si>
  <si>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</si>
  <si>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</si>
  <si>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</si>
  <si>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</si>
  <si>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</si>
  <si>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</si>
  <si>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</si>
  <si>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</si>
  <si>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</si>
  <si>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</si>
  <si>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</si>
  <si>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</si>
  <si>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</si>
  <si>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</si>
  <si>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</si>
  <si>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</si>
  <si>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</si>
  <si>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</si>
  <si>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</si>
  <si>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</si>
  <si>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</si>
  <si>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</si>
  <si>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</si>
  <si>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</si>
  <si>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</si>
  <si>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</si>
  <si>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</si>
  <si>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</si>
  <si>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</si>
  <si>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</si>
  <si>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</si>
  <si>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</si>
  <si>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</si>
  <si>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</si>
  <si>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</si>
  <si>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</si>
  <si>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</si>
  <si>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</si>
  <si>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</si>
  <si>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</si>
  <si>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</si>
  <si>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</si>
  <si>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</si>
  <si>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</si>
  <si>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</si>
  <si>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</si>
  <si>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</si>
  <si>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</si>
  <si>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</si>
  <si>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</si>
  <si>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</si>
  <si>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</si>
  <si>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</si>
  <si>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</si>
  <si>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</si>
  <si>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</si>
  <si>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</si>
  <si>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</si>
  <si>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</si>
  <si>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</si>
  <si>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</si>
  <si>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</si>
  <si>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</si>
  <si>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</si>
  <si>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</si>
  <si>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</si>
  <si>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</si>
  <si>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</si>
  <si>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</si>
  <si>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</si>
  <si>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</si>
  <si>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</si>
  <si>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</si>
  <si>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</si>
  <si>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</si>
  <si>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</si>
  <si>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</si>
  <si>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</si>
  <si>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</si>
  <si>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</si>
  <si>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</si>
  <si>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</si>
  <si>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</si>
  <si>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</si>
  <si>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</si>
  <si>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</si>
  <si>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</si>
  <si>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</si>
  <si>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</si>
  <si>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</si>
  <si>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</si>
  <si>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</si>
  <si>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</si>
  <si>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</si>
  <si>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</si>
  <si>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</si>
  <si>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</si>
  <si>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</si>
  <si>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</si>
  <si>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</si>
  <si>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</si>
  <si>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</si>
  <si>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</si>
  <si>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</si>
  <si>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</si>
  <si>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</si>
  <si>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</si>
  <si>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</si>
  <si>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</si>
  <si>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</si>
  <si>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</si>
  <si>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</si>
  <si>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</si>
  <si>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</si>
  <si>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</si>
  <si>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</si>
  <si>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</si>
  <si>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</si>
  <si>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</si>
  <si>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</si>
  <si>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</si>
  <si>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</si>
  <si>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</si>
  <si>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</si>
  <si>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</si>
  <si>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</si>
  <si>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</si>
  <si>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</si>
  <si>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</si>
  <si>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</si>
  <si>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</si>
  <si>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</si>
  <si>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</si>
  <si>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</si>
  <si>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</si>
  <si>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</si>
  <si>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</si>
  <si>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</si>
  <si>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</si>
  <si>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</si>
  <si>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</si>
  <si>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</si>
  <si>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</si>
  <si>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</si>
  <si>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</si>
  <si>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</si>
  <si>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</si>
  <si>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</si>
  <si>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</si>
  <si>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</si>
  <si>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</si>
  <si>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</si>
  <si>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</si>
  <si>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</si>
  <si>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</si>
  <si>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</si>
  <si>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</si>
  <si>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</si>
  <si>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</si>
  <si>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</si>
  <si>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</si>
  <si>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</si>
  <si>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</si>
  <si>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</si>
  <si>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</si>
  <si>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</si>
  <si>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</si>
  <si>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</si>
  <si>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</si>
  <si>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</si>
  <si>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</si>
  <si>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</si>
  <si>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</si>
  <si>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</si>
  <si>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</si>
  <si>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</si>
  <si>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</si>
  <si>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</si>
  <si>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</si>
  <si>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</si>
  <si>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</si>
  <si>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</si>
  <si>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</si>
  <si>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</si>
  <si>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</si>
  <si>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</si>
  <si>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</si>
  <si>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</si>
  <si>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</si>
  <si>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</si>
  <si>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</si>
  <si>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</si>
  <si>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</si>
  <si>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</si>
  <si>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</si>
  <si>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</si>
  <si>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</si>
  <si>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</si>
  <si>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</si>
  <si>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</si>
  <si>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</si>
  <si>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</si>
  <si>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</si>
  <si>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</si>
  <si>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</si>
  <si>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</si>
  <si>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</si>
  <si>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</si>
  <si>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</si>
  <si>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</si>
  <si>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</si>
  <si>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</si>
  <si>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</si>
  <si>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</si>
  <si>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</si>
  <si>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</si>
  <si>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</si>
  <si>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</si>
  <si>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</si>
  <si>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</si>
  <si>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</si>
  <si>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</si>
  <si>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</si>
  <si>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</si>
  <si>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</si>
  <si>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</si>
  <si>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</si>
  <si>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</si>
  <si>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</si>
  <si>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</si>
  <si>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</si>
  <si>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</si>
  <si>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</si>
  <si>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</si>
  <si>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</si>
  <si>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</si>
  <si>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</si>
  <si>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</si>
  <si>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</si>
  <si>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</si>
  <si>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</si>
  <si>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</si>
  <si>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</si>
  <si>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</si>
  <si>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</si>
  <si>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</si>
  <si>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</si>
  <si>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</si>
  <si>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</si>
  <si>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</si>
  <si>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</si>
  <si>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</si>
  <si>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</si>
  <si>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</si>
  <si>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</si>
  <si>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</si>
  <si>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</si>
  <si>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</si>
  <si>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</si>
  <si>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</si>
  <si>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</si>
  <si>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</si>
  <si>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</si>
  <si>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</si>
  <si>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</si>
  <si>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</si>
  <si>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</si>
  <si>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</si>
  <si>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</si>
  <si>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</si>
  <si>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</si>
  <si>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</si>
  <si>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</si>
  <si>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</si>
  <si>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</si>
  <si>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</si>
  <si>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</si>
  <si>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</si>
  <si>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</si>
  <si>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</si>
  <si>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</si>
  <si>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</si>
  <si>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</si>
  <si>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</si>
  <si>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</si>
  <si>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</si>
  <si>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</si>
  <si>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</si>
  <si>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</si>
  <si>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</si>
  <si>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</si>
  <si>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</si>
  <si>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</si>
  <si>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</si>
  <si>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</si>
  <si>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</si>
  <si>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</si>
  <si>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</si>
  <si>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</si>
  <si>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</si>
  <si>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</si>
  <si>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</si>
  <si>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</si>
  <si>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</si>
  <si>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</si>
  <si>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</si>
  <si>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</si>
  <si>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</si>
  <si>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</si>
  <si>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</si>
  <si>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</si>
  <si>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</si>
  <si>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</si>
  <si>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</si>
  <si>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</si>
  <si>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</si>
  <si>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</si>
  <si>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</si>
  <si>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</si>
  <si>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</si>
  <si>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</si>
  <si>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</si>
  <si>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</si>
  <si>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</si>
  <si>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</si>
  <si>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</si>
  <si>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</si>
  <si>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</si>
  <si>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</si>
  <si>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</si>
  <si>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</si>
  <si>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</si>
  <si>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</si>
  <si>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</si>
  <si>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</si>
  <si>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</si>
  <si>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</si>
  <si>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</si>
  <si>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</si>
  <si>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</si>
  <si>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</si>
  <si>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</si>
  <si>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</si>
  <si>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</si>
  <si>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</si>
  <si>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</si>
  <si>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</si>
  <si>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</si>
  <si>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</si>
  <si>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</si>
  <si>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</si>
  <si>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</si>
  <si>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</si>
  <si>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</si>
  <si>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</si>
  <si>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</si>
  <si>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</si>
  <si>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</si>
  <si>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</si>
  <si>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</si>
  <si>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</si>
  <si>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</si>
  <si>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</si>
  <si>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</si>
  <si>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</si>
  <si>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</si>
  <si>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</si>
  <si>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</si>
  <si>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</si>
  <si>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</si>
  <si>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</si>
  <si>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</si>
  <si>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</si>
  <si>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</si>
  <si>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</si>
  <si>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</si>
  <si>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</si>
  <si>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</si>
  <si>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</si>
  <si>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</si>
  <si>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</si>
  <si>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</si>
  <si>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</si>
  <si>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</si>
  <si>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</si>
  <si>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</si>
  <si>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</si>
  <si>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</si>
  <si>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</si>
  <si>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</si>
  <si>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</si>
  <si>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</si>
  <si>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</si>
  <si>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</si>
  <si>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</si>
  <si>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</si>
  <si>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</si>
  <si>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</si>
  <si>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</si>
  <si>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</si>
  <si>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</si>
  <si>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</si>
  <si>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</si>
  <si>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</si>
  <si>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</si>
  <si>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</si>
  <si>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</si>
  <si>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</si>
  <si>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</si>
  <si>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</si>
  <si>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</si>
  <si>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</si>
  <si>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</si>
  <si>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</si>
  <si>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</si>
  <si>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</si>
  <si>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</si>
  <si>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</si>
  <si>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</si>
  <si>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</si>
  <si>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</si>
  <si>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</si>
  <si>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</si>
  <si>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</si>
  <si>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</si>
  <si>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</si>
  <si>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</si>
  <si>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</si>
  <si>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</si>
  <si>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</si>
  <si>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</si>
  <si>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</si>
  <si>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</si>
  <si>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</si>
  <si>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</si>
  <si>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</si>
  <si>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</si>
  <si>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</si>
  <si>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</si>
  <si>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</si>
  <si>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</si>
  <si>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</si>
  <si>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</si>
  <si>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</si>
  <si>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</si>
  <si>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</si>
  <si>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</si>
  <si>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</si>
  <si>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</si>
  <si>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</si>
  <si>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</si>
  <si>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</si>
  <si>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</si>
  <si>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</si>
  <si>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</si>
  <si>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</si>
  <si>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</si>
  <si>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</si>
  <si>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</si>
  <si>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</si>
  <si>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</si>
  <si>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</si>
  <si>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</si>
  <si>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</si>
  <si>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</si>
  <si>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</si>
  <si>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</si>
  <si>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</si>
  <si>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</si>
  <si>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</si>
  <si>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</si>
  <si>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</si>
  <si>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</si>
  <si>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</si>
  <si>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</si>
  <si>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</si>
  <si>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</si>
  <si>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</si>
  <si>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</si>
  <si>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</si>
  <si>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</si>
  <si>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</si>
  <si>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</si>
  <si>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</si>
  <si>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</si>
  <si>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</si>
  <si>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</si>
  <si>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</si>
  <si>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</si>
  <si>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</si>
  <si>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</si>
  <si>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</si>
  <si>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</si>
  <si>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</si>
  <si>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</si>
  <si>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</si>
  <si>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</si>
  <si>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</si>
  <si>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</si>
  <si>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</si>
  <si>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</si>
  <si>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</si>
  <si>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</si>
  <si>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</si>
  <si>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</si>
  <si>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</si>
  <si>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</si>
  <si>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</si>
  <si>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</si>
  <si>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</si>
  <si>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</si>
  <si>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</si>
  <si>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</si>
  <si>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</si>
  <si>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</si>
  <si>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</si>
  <si>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</si>
  <si>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</si>
  <si>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</si>
  <si>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</si>
  <si>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</si>
  <si>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</si>
  <si>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</si>
  <si>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</si>
  <si>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</si>
  <si>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</si>
  <si>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</si>
  <si>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</si>
  <si>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</si>
  <si>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</si>
  <si>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</si>
  <si>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</si>
  <si>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</si>
  <si>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</si>
  <si>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</si>
  <si>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</si>
  <si>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</si>
  <si>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</si>
  <si>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</si>
  <si>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</si>
  <si>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</si>
  <si>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</si>
  <si>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</si>
  <si>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</si>
  <si>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</si>
  <si>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</si>
  <si>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</si>
  <si>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</si>
  <si>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</si>
  <si>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</si>
  <si>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</si>
  <si>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</si>
  <si>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</si>
  <si>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</si>
  <si>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</si>
  <si>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</si>
  <si>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</si>
  <si>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</si>
  <si>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</si>
  <si>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</si>
  <si>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</si>
  <si>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</si>
  <si>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</si>
  <si>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</si>
  <si>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</si>
  <si>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</si>
  <si>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</si>
  <si>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</si>
  <si>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</si>
  <si>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</si>
  <si>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</si>
  <si>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</si>
  <si>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</si>
  <si>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</si>
  <si>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</si>
  <si>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</si>
  <si>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</si>
  <si>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</si>
  <si>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</si>
  <si>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</si>
  <si>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</si>
  <si>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</si>
  <si>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</si>
  <si>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</si>
  <si>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</si>
  <si>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</si>
  <si>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</si>
  <si>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</si>
  <si>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</si>
  <si>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</si>
  <si>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</si>
  <si>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</si>
  <si>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</si>
  <si>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</si>
  <si>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</si>
  <si>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</si>
  <si>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</si>
  <si>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</si>
  <si>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</si>
  <si>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</si>
  <si>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</si>
  <si>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</si>
  <si>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</si>
  <si>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</si>
  <si>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</si>
  <si>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</si>
  <si>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</si>
  <si>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</si>
  <si>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</si>
  <si>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</si>
  <si>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</si>
  <si>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</si>
  <si>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</si>
  <si>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</si>
  <si>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</si>
  <si>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</si>
  <si>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</si>
  <si>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</si>
  <si>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</si>
  <si>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</si>
  <si>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</si>
  <si>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</si>
  <si>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</si>
  <si>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</si>
  <si>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</si>
  <si>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</si>
  <si>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</si>
  <si>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</si>
  <si>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</si>
  <si>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</si>
  <si>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</si>
  <si>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</si>
  <si>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</si>
  <si>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</si>
  <si>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</si>
  <si>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</si>
  <si>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</si>
  <si>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</si>
  <si>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</si>
  <si>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</si>
  <si>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</si>
  <si>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</si>
  <si>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</si>
  <si>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</si>
  <si>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</si>
  <si>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</si>
  <si>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</si>
  <si>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</si>
  <si>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</si>
  <si>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</si>
  <si>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</si>
  <si>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</si>
  <si>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</si>
  <si>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</si>
  <si>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</si>
  <si>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</si>
  <si>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</si>
  <si>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</si>
  <si>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</si>
  <si>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</si>
  <si>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</si>
  <si>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</si>
  <si>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</si>
  <si>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</si>
  <si>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</si>
  <si>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</si>
  <si>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</si>
  <si>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</si>
  <si>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</si>
  <si>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</si>
  <si>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</si>
  <si>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</si>
  <si>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</si>
  <si>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</si>
  <si>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</si>
  <si>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</si>
  <si>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</si>
  <si>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</si>
  <si>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</si>
  <si>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</si>
  <si>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</si>
  <si>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</si>
  <si>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</si>
  <si>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</si>
  <si>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</si>
  <si>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</si>
  <si>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</si>
  <si>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</si>
  <si>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</si>
  <si>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</si>
  <si>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</si>
  <si>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</si>
  <si>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</si>
  <si>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</si>
  <si>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</si>
  <si>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</si>
  <si>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</si>
  <si>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</si>
  <si>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</si>
  <si>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</si>
  <si>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</si>
  <si>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</si>
  <si>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</si>
  <si>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</si>
  <si>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</si>
  <si>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</si>
  <si>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</si>
  <si>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</si>
  <si>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</si>
  <si>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</si>
  <si>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</si>
  <si>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</si>
  <si>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</si>
  <si>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</si>
  <si>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</si>
  <si>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</si>
  <si>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</si>
  <si>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</si>
  <si>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</si>
  <si>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</si>
  <si>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</si>
  <si>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</si>
  <si>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</si>
  <si>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</si>
  <si>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</si>
  <si>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</si>
  <si>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</si>
  <si>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</si>
  <si>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</si>
  <si>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</si>
  <si>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</si>
  <si>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</si>
  <si>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</si>
  <si>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</si>
  <si>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</si>
  <si>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</si>
  <si>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</si>
  <si>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</si>
  <si>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</si>
  <si>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</si>
  <si>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</si>
  <si>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</si>
  <si>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</si>
  <si>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</si>
  <si>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</si>
  <si>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</si>
  <si>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</si>
  <si>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</si>
  <si>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</si>
  <si>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</si>
  <si>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</si>
  <si>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</si>
  <si>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</si>
  <si>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</si>
  <si>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</si>
  <si>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</si>
  <si>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</si>
  <si>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</si>
  <si>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</si>
  <si>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</si>
  <si>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</si>
  <si>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</si>
  <si>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</si>
  <si>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</si>
  <si>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</si>
  <si>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</si>
  <si>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</si>
  <si>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</si>
  <si>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</si>
  <si>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</si>
  <si>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</si>
  <si>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</si>
  <si>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</si>
  <si>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</si>
  <si>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</si>
  <si>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</si>
  <si>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</si>
  <si>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</si>
  <si>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</si>
  <si>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</si>
  <si>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</si>
  <si>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</si>
  <si>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</si>
  <si>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</si>
  <si>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</si>
  <si>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</si>
  <si>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</si>
  <si>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</si>
  <si>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</si>
  <si>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</si>
  <si>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</si>
  <si>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</si>
  <si>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</si>
  <si>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</si>
  <si>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</si>
  <si>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</si>
  <si>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</si>
  <si>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</si>
  <si>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</si>
  <si>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</si>
  <si>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</si>
  <si>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</si>
  <si>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</si>
  <si>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</si>
  <si>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</si>
  <si>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</si>
  <si>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</si>
  <si>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</si>
  <si>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</si>
  <si>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</si>
  <si>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</si>
  <si>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</si>
  <si>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</si>
  <si>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</si>
  <si>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</si>
  <si>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</si>
  <si>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</si>
  <si>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</si>
  <si>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</si>
  <si>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</si>
  <si>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</si>
  <si>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</si>
  <si>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</si>
  <si>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</si>
  <si>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</si>
  <si>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</si>
  <si>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</si>
  <si>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</si>
  <si>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</si>
  <si>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</si>
  <si>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</si>
  <si>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</si>
  <si>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</si>
  <si>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</si>
  <si>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</si>
  <si>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</si>
  <si>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</si>
  <si>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</si>
  <si>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</si>
  <si>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</si>
  <si>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</si>
  <si>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</si>
  <si>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</si>
  <si>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</si>
  <si>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</si>
  <si>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</si>
  <si>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</si>
  <si>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</si>
  <si>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</si>
  <si>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</si>
  <si>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</si>
  <si>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</si>
  <si>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</si>
  <si>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</si>
  <si>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</si>
  <si>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</si>
  <si>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</si>
  <si>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</si>
  <si>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</si>
  <si>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</si>
  <si>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</si>
  <si>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</si>
  <si>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</si>
  <si>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</si>
  <si>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</si>
  <si>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</si>
  <si>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</si>
  <si>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</si>
  <si>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</si>
  <si>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</si>
  <si>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</si>
  <si>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</si>
  <si>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</si>
  <si>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</si>
  <si>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</si>
  <si>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</si>
  <si>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</si>
  <si>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</si>
  <si>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</si>
  <si>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</si>
  <si>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</si>
  <si>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</si>
  <si>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</si>
  <si>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</si>
  <si>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</si>
  <si>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</si>
  <si>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</si>
  <si>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</si>
  <si>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</si>
  <si>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</si>
  <si>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</si>
  <si>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</si>
  <si>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</si>
  <si>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</si>
  <si>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</si>
  <si>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</si>
  <si>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</si>
  <si>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</si>
  <si>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</si>
  <si>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</si>
  <si>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</si>
  <si>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</si>
  <si>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</si>
  <si>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</si>
  <si>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</si>
  <si>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</si>
  <si>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</si>
  <si>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</si>
  <si>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</si>
  <si>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</si>
  <si>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</si>
  <si>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</si>
  <si>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</si>
  <si>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</si>
  <si>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</si>
  <si>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</si>
  <si>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</si>
  <si>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</si>
  <si>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</si>
  <si>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</si>
  <si>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</si>
  <si>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</si>
  <si>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</si>
  <si>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</si>
  <si>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</si>
  <si>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</si>
  <si>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</si>
  <si>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</si>
  <si>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</si>
  <si>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</si>
  <si>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</si>
  <si>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</si>
  <si>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</si>
  <si>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</si>
  <si>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</si>
  <si>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</si>
  <si>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</si>
  <si>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</si>
  <si>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</si>
  <si>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</si>
  <si>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</si>
  <si>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</si>
  <si>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</si>
  <si>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</si>
  <si>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</si>
  <si>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</si>
  <si>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</si>
  <si>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</si>
  <si>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</si>
  <si>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</si>
  <si>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</si>
  <si>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</si>
  <si>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</si>
  <si>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</si>
  <si>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</si>
  <si>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</si>
  <si>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</si>
  <si>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</si>
  <si>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</si>
  <si>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</si>
  <si>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</si>
  <si>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</si>
  <si>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</si>
  <si>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</si>
  <si>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</si>
  <si>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</si>
  <si>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</si>
  <si>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</si>
  <si>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</si>
  <si>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</si>
  <si>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</si>
  <si>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</si>
  <si>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</si>
  <si>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</si>
  <si>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</si>
  <si>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</si>
  <si>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</si>
  <si>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</si>
  <si>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</si>
  <si>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</si>
  <si>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</si>
  <si>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</si>
  <si>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</si>
  <si>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</si>
  <si>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</si>
  <si>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</si>
  <si>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</si>
  <si>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</si>
  <si>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</si>
  <si>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</si>
  <si>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</si>
  <si>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</si>
  <si>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</si>
  <si>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</si>
  <si>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</si>
  <si>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</si>
  <si>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</si>
  <si>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</si>
  <si>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</si>
  <si>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</si>
  <si>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</si>
  <si>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</si>
  <si>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</si>
  <si>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</si>
  <si>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</si>
  <si>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</si>
  <si>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</si>
  <si>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</si>
  <si>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</si>
  <si>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</si>
  <si>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</si>
  <si>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</si>
  <si>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</si>
  <si>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</si>
  <si>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</si>
  <si>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</si>
  <si>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</si>
  <si>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</si>
  <si>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</si>
  <si>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</si>
  <si>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</si>
  <si>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</si>
  <si>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</si>
  <si>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</si>
  <si>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</si>
  <si>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</si>
  <si>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</si>
  <si>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</si>
  <si>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</si>
  <si>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</si>
  <si>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</si>
  <si>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</si>
  <si>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</si>
  <si>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</si>
  <si>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</si>
  <si>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</si>
  <si>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</si>
  <si>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</si>
  <si>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</si>
  <si>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</si>
  <si>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</si>
  <si>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</si>
  <si>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</si>
  <si>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</si>
  <si>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</si>
  <si>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</si>
  <si>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</si>
  <si>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</si>
  <si>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</si>
  <si>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</si>
  <si>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</si>
  <si>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</si>
  <si>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</si>
  <si>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</si>
  <si>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</si>
  <si>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</si>
  <si>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</si>
  <si>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</si>
  <si>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</si>
  <si>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</si>
  <si>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</si>
  <si>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</si>
  <si>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</si>
  <si>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</si>
  <si>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</si>
  <si>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</si>
  <si>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</si>
  <si>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</si>
  <si>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</si>
  <si>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</si>
  <si>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</si>
  <si>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</si>
  <si>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</si>
  <si>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</si>
  <si>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</si>
  <si>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</si>
  <si>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</si>
  <si>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</si>
  <si>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</si>
  <si>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</si>
  <si>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</si>
  <si>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</si>
  <si>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</si>
  <si>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</si>
  <si>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</si>
  <si>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</si>
  <si>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</si>
  <si>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</si>
  <si>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</si>
  <si>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</si>
  <si>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</si>
  <si>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</si>
  <si>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</si>
  <si>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</si>
  <si>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</si>
  <si>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</si>
  <si>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</si>
  <si>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</si>
  <si>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</si>
  <si>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</si>
  <si>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</si>
  <si>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</si>
  <si>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</si>
  <si>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</si>
  <si>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</si>
  <si>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</si>
  <si>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</si>
  <si>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</si>
  <si>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</si>
  <si>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</si>
  <si>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</si>
  <si>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</si>
  <si>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</si>
  <si>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</si>
  <si>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</si>
  <si>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</si>
  <si>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</si>
  <si>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</si>
  <si>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</si>
  <si>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</si>
  <si>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</si>
  <si>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</si>
  <si>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</si>
  <si>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</si>
  <si>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</si>
  <si>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</si>
  <si>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</si>
  <si>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</si>
  <si>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</si>
  <si>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</si>
  <si>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</si>
  <si>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</si>
  <si>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</si>
  <si>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</si>
  <si>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</si>
  <si>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</si>
  <si>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</si>
  <si>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</si>
  <si>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</si>
  <si>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</si>
  <si>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</si>
  <si>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</si>
  <si>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</si>
  <si>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</si>
  <si>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</si>
  <si>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</si>
  <si>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</si>
  <si>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</si>
  <si>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</si>
  <si>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</si>
  <si>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</si>
  <si>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</si>
  <si>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</si>
  <si>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</si>
  <si>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</si>
  <si>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</si>
  <si>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</si>
  <si>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</si>
  <si>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</si>
  <si>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</si>
  <si>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</si>
  <si>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</si>
  <si>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</si>
  <si>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</si>
  <si>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</si>
  <si>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</si>
  <si>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</si>
  <si>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</si>
  <si>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</si>
  <si>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</si>
  <si>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</si>
  <si>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</si>
  <si>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</si>
  <si>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</si>
  <si>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</si>
  <si>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</si>
  <si>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</si>
  <si>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</si>
  <si>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</si>
  <si>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</si>
  <si>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</si>
  <si>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</si>
  <si>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</si>
  <si>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</si>
  <si>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</si>
  <si>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</si>
  <si>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</si>
  <si>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</si>
  <si>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</si>
  <si>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</si>
  <si>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</si>
  <si>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</si>
  <si>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</si>
  <si>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</si>
  <si>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</si>
  <si>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</si>
  <si>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</si>
  <si>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</si>
  <si>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</si>
  <si>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</si>
  <si>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</si>
  <si>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</si>
  <si>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</si>
  <si>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</si>
  <si>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</si>
  <si>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</si>
  <si>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</si>
  <si>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</si>
  <si>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</si>
  <si>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</si>
  <si>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</si>
  <si>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</si>
  <si>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</si>
  <si>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</si>
  <si>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</si>
  <si>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</si>
  <si>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</si>
  <si>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</si>
  <si>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</si>
  <si>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</si>
  <si>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</si>
  <si>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</si>
  <si>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</si>
  <si>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</si>
  <si>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</si>
  <si>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</si>
  <si>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</si>
  <si>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</si>
  <si>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</si>
  <si>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</si>
  <si>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</si>
  <si>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</si>
  <si>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</si>
  <si>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</si>
  <si>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</si>
  <si>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</si>
  <si>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</si>
  <si>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</si>
  <si>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</si>
  <si>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</si>
  <si>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</si>
  <si>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</si>
  <si>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</si>
  <si>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</si>
  <si>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</si>
  <si>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</si>
  <si>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</si>
  <si>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</si>
  <si>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</si>
  <si>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</si>
  <si>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</si>
  <si>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</si>
  <si>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</si>
  <si>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</si>
  <si>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</si>
  <si>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</si>
  <si>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</si>
  <si>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</si>
  <si>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</si>
  <si>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</si>
  <si>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</si>
  <si>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</si>
  <si>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</si>
  <si>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</si>
  <si>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</si>
  <si>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</si>
  <si>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</si>
  <si>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</si>
  <si>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</si>
  <si>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</si>
  <si>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</si>
  <si>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</si>
  <si>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</si>
  <si>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</si>
  <si>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</si>
  <si>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</si>
  <si>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</si>
  <si>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</si>
  <si>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</si>
  <si>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</si>
  <si>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</si>
  <si>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</si>
  <si>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</si>
  <si>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</si>
  <si>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</si>
  <si>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</si>
  <si>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</si>
  <si>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</si>
  <si>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</si>
  <si>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</si>
  <si>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</si>
  <si>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</si>
  <si>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</si>
  <si>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</si>
  <si>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</si>
  <si>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</si>
  <si>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</si>
  <si>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</si>
  <si>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</si>
  <si>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</si>
  <si>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</si>
  <si>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</si>
  <si>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</si>
  <si>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</si>
  <si>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</si>
  <si>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</si>
  <si>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</si>
  <si>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</si>
  <si>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</si>
  <si>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</si>
  <si>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</si>
  <si>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</si>
  <si>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</si>
  <si>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</si>
  <si>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</si>
  <si>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</si>
  <si>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</si>
  <si>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</si>
  <si>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</si>
  <si>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</si>
  <si>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</si>
  <si>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</si>
  <si>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</si>
  <si>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</si>
  <si>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</si>
  <si>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</si>
  <si>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</si>
  <si>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</si>
  <si>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</si>
  <si>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</si>
  <si>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</si>
  <si>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</si>
  <si>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</si>
  <si>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</si>
  <si>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</si>
  <si>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</si>
  <si>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</si>
  <si>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</si>
  <si>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</si>
  <si>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</si>
  <si>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</si>
  <si>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</si>
  <si>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</si>
  <si>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</si>
  <si>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</si>
  <si>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</si>
  <si>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</si>
  <si>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</si>
  <si>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</si>
  <si>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</si>
  <si>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</si>
  <si>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</si>
  <si>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</si>
  <si>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</si>
  <si>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</si>
  <si>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</si>
  <si>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</si>
  <si>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</si>
  <si>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</si>
  <si>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</si>
  <si>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</si>
  <si>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</si>
  <si>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</si>
  <si>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</si>
  <si>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</si>
  <si>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</si>
  <si>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</si>
  <si>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</si>
  <si>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</si>
  <si>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</si>
  <si>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</si>
  <si>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</si>
  <si>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</si>
  <si>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</si>
  <si>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</si>
  <si>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</si>
  <si>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</si>
  <si>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</si>
  <si>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</si>
  <si>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</si>
  <si>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</si>
  <si>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</si>
  <si>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</si>
  <si>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</si>
  <si>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</si>
  <si>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</si>
  <si>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</si>
  <si>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</si>
  <si>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</si>
  <si>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</si>
  <si>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</si>
  <si>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</si>
  <si>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</si>
  <si>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</si>
  <si>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</si>
  <si>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</si>
  <si>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</si>
  <si>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</si>
  <si>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</si>
  <si>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</si>
  <si>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</si>
  <si>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</si>
  <si>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</si>
  <si>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</si>
  <si>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</si>
  <si>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</si>
  <si>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</si>
  <si>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</si>
  <si>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</si>
  <si>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</si>
  <si>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</si>
  <si>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</si>
  <si>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</si>
  <si>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</si>
  <si>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</si>
  <si>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</si>
  <si>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</si>
  <si>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</si>
  <si>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</si>
  <si>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</si>
  <si>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</si>
  <si>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</si>
  <si>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</si>
  <si>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</si>
  <si>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</si>
  <si>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</si>
  <si>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</si>
  <si>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</si>
  <si>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</si>
  <si>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</si>
  <si>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</si>
  <si>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</si>
  <si>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</si>
  <si>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</si>
  <si>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</si>
  <si>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</si>
  <si>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</si>
  <si>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</si>
  <si>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</si>
  <si>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</si>
  <si>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</si>
  <si>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</si>
  <si>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</si>
  <si>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</si>
  <si>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</si>
  <si>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</si>
  <si>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</si>
  <si>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</si>
  <si>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</si>
  <si>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</si>
  <si>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</si>
  <si>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</si>
  <si>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</si>
  <si>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</si>
  <si>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</si>
  <si>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</si>
  <si>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</si>
  <si>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</si>
  <si>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</si>
  <si>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</si>
  <si>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</si>
  <si>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</si>
  <si>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</si>
  <si>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</si>
  <si>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</si>
  <si>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</si>
  <si>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</si>
  <si>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</si>
  <si>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</si>
  <si>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</si>
  <si>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</si>
  <si>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</si>
  <si>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</si>
  <si>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</si>
  <si>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</si>
  <si>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</si>
  <si>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</si>
  <si>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</si>
  <si>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</si>
  <si>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</si>
  <si>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</si>
  <si>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</si>
  <si>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</si>
  <si>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</si>
  <si>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</si>
  <si>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</si>
  <si>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</si>
  <si>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</si>
  <si>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</si>
  <si>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</si>
  <si>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</si>
  <si>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</si>
  <si>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</si>
  <si>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</si>
  <si>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</si>
  <si>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</si>
  <si>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</si>
  <si>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</si>
  <si>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</si>
  <si>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</si>
  <si>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</si>
  <si>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</si>
  <si>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</si>
  <si>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</si>
  <si>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</si>
  <si>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</si>
  <si>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</si>
  <si>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</si>
  <si>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</si>
  <si>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</si>
  <si>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</si>
  <si>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</si>
  <si>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</si>
  <si>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</si>
  <si>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</si>
  <si>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</si>
  <si>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</si>
  <si>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</si>
  <si>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</si>
  <si>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</si>
  <si>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</si>
  <si>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</si>
  <si>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</si>
  <si>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</si>
  <si>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</si>
  <si>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</si>
  <si>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</si>
  <si>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</si>
  <si>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</si>
  <si>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</si>
  <si>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</si>
  <si>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</si>
  <si>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</si>
  <si>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</si>
  <si>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</si>
  <si>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</si>
  <si>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</si>
  <si>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</si>
  <si>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</si>
  <si>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</si>
  <si>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</si>
  <si>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</si>
  <si>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</si>
  <si>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</si>
  <si>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</si>
  <si>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</si>
  <si>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</si>
  <si>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</si>
  <si>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</si>
  <si>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</si>
  <si>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</si>
  <si>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</si>
  <si>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</si>
  <si>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</si>
  <si>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</si>
  <si>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</si>
  <si>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</si>
  <si>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</si>
  <si>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</si>
  <si>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</si>
  <si>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</si>
  <si>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</si>
  <si>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</si>
  <si>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</si>
  <si>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</si>
  <si>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</si>
  <si>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</si>
  <si>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</si>
  <si>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</si>
  <si>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</si>
  <si>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</si>
  <si>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</si>
  <si>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</si>
  <si>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</si>
  <si>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</si>
  <si>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</si>
  <si>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</si>
  <si>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</si>
  <si>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</si>
  <si>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</si>
  <si>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</si>
  <si>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</si>
  <si>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</si>
  <si>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</si>
  <si>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</si>
  <si>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</si>
  <si>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</si>
  <si>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</si>
  <si>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</si>
  <si>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</si>
  <si>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</si>
  <si>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</si>
  <si>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</si>
  <si>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</si>
  <si>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</si>
  <si>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</si>
  <si>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</si>
  <si>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</si>
  <si>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</si>
  <si>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</si>
  <si>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</si>
  <si>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</si>
  <si>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</si>
  <si>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</si>
  <si>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</si>
  <si>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</si>
  <si>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</si>
  <si>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</si>
  <si>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</si>
  <si>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</si>
  <si>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</si>
  <si>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</si>
  <si>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</si>
  <si>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</si>
  <si>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</si>
  <si>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</si>
  <si>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</si>
  <si>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</si>
  <si>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</si>
  <si>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</si>
  <si>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</si>
  <si>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</si>
  <si>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</si>
  <si>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</si>
  <si>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</si>
  <si>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</si>
  <si>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</si>
  <si>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</si>
  <si>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</si>
  <si>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</si>
  <si>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</si>
  <si>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</si>
  <si>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</si>
  <si>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</si>
  <si>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</si>
  <si>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</si>
  <si>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</si>
  <si>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</si>
  <si>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</si>
  <si>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</si>
  <si>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</si>
  <si>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</si>
  <si>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</si>
  <si>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</si>
  <si>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</si>
  <si>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</si>
  <si>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</si>
  <si>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</si>
  <si>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</si>
  <si>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</si>
  <si>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</si>
  <si>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</si>
  <si>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</si>
  <si>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</si>
  <si>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</si>
  <si>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</si>
  <si>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</si>
  <si>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</si>
  <si>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</si>
  <si>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</si>
  <si>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</si>
  <si>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</si>
  <si>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</si>
  <si>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</si>
  <si>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</si>
  <si>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</si>
  <si>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</si>
  <si>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</si>
  <si>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</si>
  <si>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</si>
  <si>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</si>
  <si>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</si>
  <si>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</si>
  <si>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</si>
  <si>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</si>
  <si>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</si>
  <si>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</si>
  <si>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</si>
  <si>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</si>
  <si>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</si>
  <si>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</si>
  <si>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</si>
  <si>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</si>
  <si>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</si>
  <si>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</si>
  <si>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</si>
  <si>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</si>
  <si>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</si>
  <si>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</si>
  <si>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</si>
  <si>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</si>
  <si>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</si>
  <si>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</si>
  <si>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</si>
  <si>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</si>
  <si>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</si>
  <si>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</si>
  <si>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</si>
  <si>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</si>
  <si>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</si>
  <si>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</si>
  <si>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</si>
  <si>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</si>
  <si>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</si>
  <si>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</si>
  <si>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</si>
  <si>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</si>
  <si>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</si>
  <si>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</si>
  <si>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</si>
  <si>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</si>
  <si>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</si>
  <si>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</si>
  <si>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</si>
  <si>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</si>
  <si>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</si>
  <si>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</si>
  <si>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</si>
  <si>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</si>
  <si>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</si>
  <si>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</si>
  <si>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</si>
  <si>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</si>
  <si>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</si>
  <si>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</si>
  <si>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</si>
  <si>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</si>
  <si>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</si>
  <si>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</si>
  <si>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</si>
  <si>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</si>
  <si>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</si>
  <si>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</si>
  <si>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</si>
  <si>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</si>
  <si>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</si>
  <si>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</si>
  <si>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</si>
  <si>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</si>
  <si>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</si>
  <si>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</si>
  <si>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</si>
  <si>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</si>
  <si>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</si>
  <si>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</si>
  <si>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</si>
  <si>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</si>
  <si>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</si>
  <si>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</si>
  <si>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</si>
  <si>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</si>
  <si>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</si>
  <si>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</si>
  <si>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</si>
  <si>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</si>
  <si>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</si>
  <si>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</si>
  <si>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</si>
  <si>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</si>
  <si>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</si>
  <si>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</si>
  <si>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</si>
  <si>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</si>
  <si>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</si>
  <si>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</si>
  <si>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</si>
  <si>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</si>
  <si>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</si>
  <si>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</si>
  <si>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</si>
  <si>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</si>
  <si>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</si>
  <si>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</si>
  <si>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</si>
  <si>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</si>
  <si>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</si>
  <si>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</si>
  <si>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</si>
  <si>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</si>
  <si>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</si>
  <si>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</si>
  <si>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</si>
  <si>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</si>
  <si>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</si>
  <si>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</si>
  <si>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</si>
  <si>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</si>
  <si>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</si>
  <si>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</si>
  <si>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</si>
  <si>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</si>
  <si>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</si>
  <si>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</si>
  <si>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</si>
  <si>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</si>
  <si>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</si>
  <si>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</si>
  <si>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</si>
  <si>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</si>
  <si>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</si>
  <si>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</si>
  <si>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</si>
  <si>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</si>
  <si>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</si>
  <si>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</si>
  <si>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</si>
  <si>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</si>
  <si>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</si>
  <si>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</si>
  <si>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</si>
  <si>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</si>
  <si>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</si>
  <si>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</si>
  <si>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</si>
  <si>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</si>
  <si>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</si>
  <si>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</si>
  <si>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</si>
  <si>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</si>
  <si>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</si>
  <si>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</si>
  <si>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</si>
  <si>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</si>
  <si>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</si>
  <si>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</si>
  <si>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</si>
  <si>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</si>
  <si>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</si>
  <si>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</si>
  <si>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</si>
  <si>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</si>
  <si>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</si>
  <si>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</si>
  <si>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</si>
  <si>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</si>
  <si>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</si>
  <si>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</si>
  <si>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</si>
  <si>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</si>
  <si>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</si>
  <si>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</si>
  <si>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</si>
  <si>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</si>
  <si>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</si>
  <si>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</si>
  <si>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</si>
  <si>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</si>
  <si>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</si>
  <si>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</si>
  <si>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</si>
  <si>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</si>
  <si>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</si>
  <si>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</si>
  <si>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</si>
  <si>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</si>
  <si>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</si>
  <si>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</si>
  <si>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</si>
  <si>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</si>
  <si>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</si>
  <si>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</si>
  <si>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</si>
  <si>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</si>
  <si>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</si>
  <si>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</si>
  <si>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</si>
  <si>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</si>
  <si>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</si>
  <si>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</si>
  <si>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</si>
  <si>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</si>
  <si>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</si>
  <si>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</si>
  <si>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</si>
  <si>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</si>
  <si>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</si>
  <si>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</si>
  <si>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</si>
  <si>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</si>
  <si>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</si>
  <si>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</si>
  <si>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</si>
  <si>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</si>
  <si>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</si>
  <si>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</si>
  <si>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</si>
  <si>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</si>
  <si>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</si>
  <si>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</si>
  <si>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</si>
  <si>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</si>
  <si>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</si>
  <si>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</si>
  <si>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</si>
  <si>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</si>
  <si>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</si>
  <si>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</si>
  <si>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</si>
  <si>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</si>
  <si>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</si>
  <si>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</si>
  <si>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</si>
  <si>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</si>
  <si>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</si>
  <si>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</si>
  <si>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</si>
  <si>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</si>
  <si>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</si>
  <si>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</si>
  <si>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</si>
  <si>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</si>
  <si>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</si>
  <si>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</si>
  <si>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</si>
  <si>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</si>
  <si>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</si>
  <si>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</si>
  <si>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</si>
  <si>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</si>
  <si>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</si>
  <si>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</si>
  <si>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</si>
  <si>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</si>
  <si>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</si>
  <si>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</si>
  <si>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</si>
  <si>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</si>
  <si>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</si>
  <si>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</si>
  <si>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</si>
  <si>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</si>
  <si>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</si>
  <si>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</si>
  <si>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</si>
  <si>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</si>
  <si>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</si>
  <si>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</si>
  <si>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</si>
  <si>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</si>
  <si>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</si>
  <si>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</si>
  <si>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</si>
  <si>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</si>
  <si>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</si>
  <si>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</si>
  <si>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</si>
  <si>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</si>
  <si>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</si>
  <si>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</si>
  <si>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</si>
  <si>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</si>
  <si>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</si>
  <si>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</si>
  <si>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</si>
  <si>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</si>
  <si>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</si>
  <si>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</si>
  <si>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</si>
  <si>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</si>
  <si>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</si>
  <si>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</si>
  <si>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</si>
  <si>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</si>
  <si>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</si>
  <si>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</si>
  <si>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</si>
  <si>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</si>
  <si>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</si>
  <si>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</si>
  <si>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</si>
  <si>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</si>
  <si>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</si>
  <si>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</si>
  <si>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</si>
  <si>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</si>
  <si>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</si>
  <si>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</si>
  <si>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</si>
  <si>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</si>
  <si>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</si>
  <si>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</si>
  <si>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</si>
  <si>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</si>
  <si>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</si>
  <si>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</si>
  <si>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</si>
  <si>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</si>
  <si>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</si>
  <si>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</si>
  <si>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</si>
  <si>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</si>
  <si>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</si>
  <si>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</si>
  <si>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</si>
  <si>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</si>
  <si>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</si>
  <si>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</si>
  <si>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</si>
  <si>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</si>
  <si>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</si>
  <si>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</si>
  <si>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</si>
  <si>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</si>
  <si>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</si>
  <si>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</si>
  <si>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</si>
  <si>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</si>
  <si>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</si>
  <si>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</si>
  <si>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</si>
  <si>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</si>
  <si>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</si>
  <si>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</si>
  <si>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</si>
  <si>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</si>
  <si>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</si>
  <si>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</si>
  <si>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</si>
  <si>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</si>
  <si>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</si>
  <si>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</si>
  <si>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</si>
  <si>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</si>
  <si>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</si>
  <si>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</si>
  <si>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</si>
  <si>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</si>
  <si>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</si>
  <si>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</si>
  <si>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</si>
  <si>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</si>
  <si>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</si>
  <si>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</si>
  <si>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</si>
  <si>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</si>
  <si>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</si>
  <si>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</si>
  <si>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</si>
  <si>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</si>
  <si>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</si>
  <si>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</si>
  <si>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</si>
  <si>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</si>
  <si>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</si>
  <si>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</si>
  <si>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</si>
  <si>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</si>
  <si>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</si>
  <si>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</si>
  <si>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</si>
  <si>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</si>
  <si>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</si>
  <si>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</si>
  <si>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</si>
  <si>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</si>
  <si>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</si>
  <si>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</si>
  <si>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</si>
  <si>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</si>
  <si>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</si>
  <si>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</si>
  <si>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</si>
  <si>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</si>
  <si>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</si>
  <si>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</si>
  <si>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</si>
  <si>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</si>
  <si>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</si>
  <si>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</si>
  <si>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</si>
  <si>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</si>
  <si>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</si>
  <si>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</si>
  <si>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</si>
  <si>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</si>
  <si>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</si>
  <si>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</si>
  <si>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</si>
  <si>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</si>
  <si>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</si>
  <si>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</si>
  <si>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</si>
  <si>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</si>
  <si>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</si>
  <si>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</si>
  <si>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</si>
  <si>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</si>
  <si>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</si>
  <si>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</si>
  <si>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</si>
  <si>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</si>
  <si>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</si>
  <si>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</si>
  <si>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</si>
  <si>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</si>
  <si>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</si>
  <si>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</si>
  <si>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</si>
  <si>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</si>
  <si>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</si>
  <si>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</si>
  <si>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</si>
  <si>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</si>
  <si>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</si>
  <si>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</si>
  <si>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</si>
  <si>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</si>
  <si>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</si>
  <si>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</si>
  <si>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</si>
  <si>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</si>
  <si>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</si>
  <si>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</si>
  <si>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</si>
  <si>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</si>
  <si>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</si>
  <si>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</si>
  <si>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</si>
  <si>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</si>
  <si>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</si>
  <si>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</si>
  <si>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</si>
  <si>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</si>
  <si>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</si>
  <si>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</si>
  <si>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</si>
  <si>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</si>
  <si>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</si>
  <si>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</si>
  <si>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</si>
  <si>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</si>
  <si>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</si>
  <si>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</si>
  <si>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</si>
  <si>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</si>
  <si>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</si>
  <si>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</si>
  <si>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</si>
  <si>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</si>
  <si>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</si>
  <si>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</si>
  <si>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</si>
  <si>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</si>
  <si>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</si>
  <si>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</si>
  <si>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</si>
  <si>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</si>
  <si>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</si>
  <si>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</si>
  <si>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</si>
  <si>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</si>
  <si>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</si>
  <si>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</si>
  <si>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</si>
  <si>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</si>
  <si>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</si>
  <si>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</si>
  <si>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</si>
  <si>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</si>
  <si>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</si>
  <si>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</si>
  <si>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</si>
  <si>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</si>
  <si>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</si>
  <si>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</si>
  <si>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</si>
  <si>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</si>
  <si>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</si>
  <si>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</si>
  <si>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</si>
  <si>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</si>
  <si>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</si>
  <si>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</si>
  <si>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</si>
  <si>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</si>
  <si>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</si>
  <si>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</si>
  <si>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</si>
  <si>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</si>
  <si>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</si>
  <si>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</si>
  <si>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</si>
  <si>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</si>
  <si>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</si>
  <si>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</si>
  <si>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</si>
  <si>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</si>
  <si>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</si>
  <si>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</si>
  <si>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</si>
  <si>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</si>
  <si>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</si>
  <si>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</si>
  <si>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</si>
  <si>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</si>
  <si>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</si>
  <si>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</si>
  <si>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</si>
  <si>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</si>
  <si>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</si>
  <si>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</si>
  <si>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</si>
  <si>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</si>
  <si>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</si>
  <si>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</si>
  <si>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</si>
  <si>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</si>
  <si>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</si>
  <si>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</si>
  <si>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</si>
  <si>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</si>
  <si>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</si>
  <si>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</si>
  <si>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</si>
  <si>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</si>
  <si>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</si>
  <si>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</si>
  <si>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</si>
  <si>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</si>
  <si>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</si>
  <si>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</si>
  <si>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</si>
  <si>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</si>
  <si>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</si>
  <si>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</si>
  <si>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</si>
  <si>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</si>
  <si>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</si>
  <si>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</si>
  <si>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</si>
  <si>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</si>
  <si>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</si>
  <si>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</si>
  <si>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</si>
  <si>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</si>
  <si>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</si>
  <si>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</si>
  <si>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</si>
  <si>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</si>
  <si>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</si>
  <si>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</si>
  <si>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</si>
  <si>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</si>
  <si>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</si>
  <si>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</si>
  <si>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</si>
  <si>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</si>
  <si>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</si>
  <si>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</si>
  <si>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</si>
  <si>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</si>
  <si>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</si>
  <si>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</si>
  <si>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</si>
  <si>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</si>
  <si>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</si>
  <si>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</si>
  <si>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</si>
  <si>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</si>
  <si>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</si>
  <si>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</si>
  <si>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</si>
  <si>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</si>
  <si>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</si>
  <si>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</si>
  <si>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</si>
  <si>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</si>
  <si>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</si>
  <si>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</si>
  <si>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</si>
  <si>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</si>
  <si>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</si>
  <si>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</si>
  <si>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</si>
  <si>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</si>
  <si>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</si>
  <si>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</si>
  <si>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</si>
  <si>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</si>
  <si>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</si>
  <si>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</si>
  <si>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</si>
  <si>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</si>
  <si>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</si>
  <si>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</si>
  <si>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</si>
  <si>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</si>
  <si>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</si>
  <si>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</si>
  <si>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</si>
  <si>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</si>
  <si>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</si>
  <si>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</si>
  <si>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</si>
  <si>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</si>
  <si>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</si>
  <si>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</si>
  <si>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</si>
  <si>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</si>
  <si>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</si>
  <si>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</si>
  <si>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</si>
  <si>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</si>
  <si>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</si>
  <si>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</si>
  <si>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</si>
  <si>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</si>
  <si>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</si>
  <si>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</si>
  <si>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</si>
  <si>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</si>
  <si>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</si>
  <si>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</si>
  <si>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</si>
  <si>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</si>
  <si>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</si>
  <si>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</si>
  <si>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</si>
  <si>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</si>
  <si>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</si>
  <si>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</si>
  <si>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</si>
  <si>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</si>
  <si>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</si>
  <si>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</si>
  <si>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</si>
  <si>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</si>
  <si>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</si>
  <si>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</si>
  <si>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</si>
  <si>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</si>
  <si>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</si>
  <si>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</si>
  <si>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</si>
  <si>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</si>
  <si>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</si>
  <si>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</si>
  <si>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</si>
  <si>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</si>
  <si>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</si>
  <si>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</si>
  <si>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</si>
  <si>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</si>
  <si>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</si>
  <si>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</si>
  <si>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</si>
  <si>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</si>
  <si>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</si>
  <si>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</si>
  <si>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</si>
  <si>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</si>
  <si>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</si>
  <si>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</si>
  <si>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</si>
  <si>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</si>
  <si>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</si>
  <si>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</si>
  <si>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</si>
  <si>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</si>
  <si>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</si>
  <si>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</si>
  <si>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</si>
  <si>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</si>
  <si>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</si>
  <si>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</si>
  <si>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</si>
  <si>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</si>
  <si>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</si>
  <si>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</si>
  <si>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</si>
  <si>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</si>
  <si>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</si>
  <si>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</si>
  <si>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</si>
  <si>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</si>
  <si>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</si>
  <si>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</si>
  <si>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</si>
  <si>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</si>
  <si>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</si>
  <si>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</si>
  <si>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</si>
  <si>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</si>
  <si>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</si>
  <si>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</si>
  <si>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</si>
  <si>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</si>
  <si>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</si>
  <si>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</si>
  <si>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</si>
  <si>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</si>
  <si>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</si>
  <si>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</si>
  <si>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</si>
  <si>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</si>
  <si>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</si>
  <si>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</si>
  <si>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</si>
  <si>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</si>
  <si>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</si>
  <si>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</si>
  <si>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</si>
  <si>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</si>
  <si>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</si>
  <si>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</si>
  <si>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</si>
  <si>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</si>
  <si>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</si>
  <si>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</si>
  <si>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</si>
  <si>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</si>
  <si>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</si>
  <si>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</si>
  <si>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</si>
  <si>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</si>
  <si>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</si>
  <si>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</si>
  <si>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</si>
  <si>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</si>
  <si>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</si>
  <si>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</si>
  <si>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</si>
  <si>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</si>
  <si>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</si>
  <si>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</si>
  <si>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</si>
  <si>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</si>
  <si>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</si>
  <si>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</si>
  <si>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</si>
  <si>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</si>
  <si>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</si>
  <si>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</si>
  <si>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</si>
  <si>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</si>
  <si>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</si>
  <si>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</si>
  <si>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</si>
  <si>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</si>
  <si>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</si>
  <si>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</si>
  <si>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</si>
  <si>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</si>
  <si>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</si>
  <si>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</si>
  <si>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</si>
  <si>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</si>
  <si>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</si>
  <si>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</si>
  <si>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</si>
  <si>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</si>
  <si>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</si>
  <si>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</si>
  <si>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</si>
  <si>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</si>
  <si>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</si>
  <si>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</si>
  <si>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</si>
  <si>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</si>
  <si>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</si>
  <si>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</si>
  <si>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</si>
  <si>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</si>
  <si>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</si>
  <si>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</si>
  <si>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</si>
  <si>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</si>
  <si>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</si>
  <si>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</si>
  <si>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</si>
  <si>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</si>
  <si>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</si>
  <si>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</si>
  <si>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</si>
  <si>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</si>
  <si>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</si>
  <si>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</si>
  <si>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</si>
  <si>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</si>
  <si>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</si>
  <si>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</si>
  <si>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</si>
  <si>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</si>
  <si>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</si>
  <si>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</si>
  <si>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</si>
  <si>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</si>
  <si>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</si>
  <si>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</si>
  <si>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</si>
  <si>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</si>
  <si>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</si>
  <si>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</si>
  <si>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</si>
  <si>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</si>
  <si>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</si>
  <si>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</si>
  <si>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</si>
  <si>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</si>
  <si>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</si>
  <si>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</si>
  <si>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</si>
  <si>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</si>
  <si>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</si>
  <si>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</si>
  <si>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</si>
  <si>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</si>
  <si>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</si>
  <si>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</si>
  <si>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</si>
  <si>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</si>
  <si>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</si>
  <si>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</si>
  <si>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</si>
  <si>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</si>
  <si>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</si>
  <si>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</si>
  <si>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</si>
  <si>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</si>
  <si>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</si>
  <si>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</si>
  <si>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</si>
  <si>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</si>
  <si>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</si>
  <si>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</si>
  <si>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</si>
  <si>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</si>
  <si>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</si>
  <si>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</si>
  <si>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</si>
  <si>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</si>
  <si>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</si>
  <si>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</si>
  <si>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</si>
  <si>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</si>
  <si>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</si>
  <si>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</si>
  <si>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</si>
  <si>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</si>
  <si>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</si>
  <si>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</si>
  <si>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</si>
  <si>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</si>
  <si>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</si>
  <si>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</si>
  <si>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</si>
  <si>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</si>
  <si>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</si>
  <si>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</si>
  <si>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</si>
  <si>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</si>
  <si>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</si>
  <si>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</si>
  <si>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</si>
  <si>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</si>
  <si>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</si>
  <si>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</si>
  <si>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</si>
  <si>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</si>
  <si>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</si>
  <si>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</si>
  <si>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</si>
  <si>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</si>
  <si>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</si>
  <si>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</si>
  <si>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</si>
  <si>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</si>
  <si>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</si>
  <si>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</si>
  <si>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</si>
  <si>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</si>
  <si>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</si>
  <si>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</si>
  <si>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</si>
  <si>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</si>
  <si>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</si>
  <si>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</si>
  <si>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</si>
  <si>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</si>
  <si>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</si>
  <si>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</si>
  <si>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</si>
  <si>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</si>
  <si>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</si>
  <si>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</si>
  <si>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</si>
  <si>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</si>
  <si>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</si>
  <si>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</si>
  <si>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</si>
  <si>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</si>
  <si>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</si>
  <si>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</si>
  <si>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</si>
  <si>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</si>
  <si>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</si>
  <si>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</si>
  <si>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</si>
  <si>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</si>
  <si>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</si>
  <si>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</si>
  <si>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</si>
  <si>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</si>
  <si>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</si>
  <si>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</si>
  <si>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</si>
  <si>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</si>
  <si>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</si>
  <si>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</si>
  <si>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</si>
  <si>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</si>
  <si>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</si>
  <si>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</si>
  <si>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</si>
  <si>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</si>
  <si>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</si>
  <si>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</si>
  <si>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</si>
  <si>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</si>
  <si>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</si>
  <si>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</si>
  <si>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</si>
  <si>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</si>
  <si>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</si>
  <si>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</si>
  <si>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</si>
  <si>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</si>
  <si>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</si>
  <si>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</si>
  <si>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</si>
  <si>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</si>
  <si>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</si>
  <si>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</si>
  <si>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</si>
  <si>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</si>
  <si>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</si>
  <si>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</si>
  <si>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</si>
  <si>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</si>
  <si>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</si>
  <si>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</si>
  <si>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</si>
  <si>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</si>
  <si>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</si>
  <si>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</si>
  <si>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</si>
  <si>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</si>
  <si>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</si>
  <si>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</si>
  <si>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</si>
  <si>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</si>
  <si>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</si>
  <si>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</si>
  <si>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</si>
  <si>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</si>
  <si>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</si>
  <si>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</si>
  <si>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</si>
  <si>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</si>
  <si>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</si>
  <si>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</si>
  <si>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</si>
  <si>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</si>
  <si>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</si>
  <si>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</si>
  <si>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</si>
  <si>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</si>
  <si>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</si>
  <si>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</si>
  <si>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</si>
  <si>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</si>
  <si>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</si>
  <si>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</si>
  <si>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</si>
  <si>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</si>
  <si>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</si>
  <si>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</si>
  <si>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</si>
  <si>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</si>
  <si>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</si>
  <si>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</si>
  <si>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</si>
  <si>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</si>
  <si>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</si>
  <si>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</si>
  <si>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</si>
  <si>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</si>
  <si>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</si>
  <si>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</si>
  <si>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</si>
  <si>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</si>
  <si>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</si>
  <si>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</si>
  <si>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</si>
  <si>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</si>
  <si>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</si>
  <si>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</si>
  <si>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</si>
  <si>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</si>
  <si>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</si>
  <si>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</si>
  <si>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</si>
  <si>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</si>
  <si>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</si>
  <si>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</si>
  <si>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</si>
  <si>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</si>
  <si>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</si>
  <si>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</si>
  <si>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</si>
  <si>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</si>
  <si>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</si>
  <si>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</si>
  <si>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</si>
  <si>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</si>
  <si>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</si>
  <si>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</si>
  <si>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</si>
  <si>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</si>
  <si>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</si>
  <si>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</si>
  <si>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</si>
  <si>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</si>
  <si>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</si>
  <si>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</si>
  <si>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</si>
  <si>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</si>
  <si>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</si>
  <si>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</si>
  <si>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</si>
  <si>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</si>
  <si>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</si>
  <si>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</si>
  <si>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</si>
  <si>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</si>
  <si>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</si>
  <si>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</si>
  <si>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</si>
  <si>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</si>
  <si>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</si>
  <si>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</si>
  <si>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</si>
  <si>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</si>
  <si>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</si>
  <si>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</si>
  <si>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</si>
  <si>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</si>
  <si>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</si>
  <si>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</si>
  <si>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</si>
  <si>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</si>
  <si>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</si>
  <si>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</si>
  <si>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</si>
  <si>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</si>
  <si>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</si>
  <si>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</si>
  <si>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</si>
  <si>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</si>
  <si>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</si>
  <si>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</si>
  <si>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</si>
  <si>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</si>
  <si>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</si>
  <si>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</si>
  <si>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</si>
  <si>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</si>
  <si>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</si>
  <si>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</si>
  <si>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</si>
  <si>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</si>
  <si>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</si>
  <si>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</si>
  <si>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</si>
  <si>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</si>
  <si>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</si>
  <si>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</si>
  <si>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</si>
  <si>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</si>
  <si>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</si>
  <si>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</si>
  <si>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</si>
  <si>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</si>
  <si>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</si>
  <si>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</si>
  <si>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</si>
  <si>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</si>
  <si>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</si>
  <si>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</si>
  <si>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</si>
  <si>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</si>
  <si>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</si>
  <si>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</si>
  <si>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</si>
  <si>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</si>
  <si>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</si>
  <si>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</si>
  <si>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</si>
  <si>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</si>
  <si>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</si>
  <si>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</si>
  <si>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</si>
  <si>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</si>
  <si>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</si>
  <si>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</si>
  <si>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</si>
  <si>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</si>
  <si>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</si>
  <si>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</si>
  <si>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</si>
  <si>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</si>
  <si>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</si>
  <si>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</si>
  <si>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</si>
  <si>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</si>
  <si>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</si>
  <si>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</si>
  <si>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</si>
  <si>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</si>
  <si>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</si>
  <si>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</si>
  <si>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</si>
  <si>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</si>
  <si>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</si>
  <si>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</si>
  <si>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</si>
  <si>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</si>
  <si>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</si>
  <si>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</si>
  <si>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</si>
  <si>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</si>
  <si>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</si>
  <si>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</si>
  <si>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</si>
  <si>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</si>
  <si>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</si>
  <si>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</si>
  <si>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</si>
  <si>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</si>
  <si>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</si>
  <si>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</si>
  <si>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</si>
  <si>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</si>
  <si>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</si>
  <si>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</si>
  <si>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</si>
  <si>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</si>
  <si>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</si>
  <si>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</si>
  <si>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</si>
  <si>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</si>
  <si>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</si>
  <si>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</si>
  <si>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</si>
  <si>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</si>
  <si>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</si>
  <si>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</si>
  <si>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</si>
  <si>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</si>
  <si>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</si>
  <si>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</si>
  <si>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</si>
  <si>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</si>
  <si>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</si>
  <si>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</si>
  <si>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</si>
  <si>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</si>
  <si>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</si>
  <si>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</si>
  <si>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</si>
  <si>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</si>
  <si>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</si>
  <si>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</si>
  <si>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</si>
  <si>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</si>
  <si>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</si>
  <si>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</si>
  <si>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</si>
  <si>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</si>
  <si>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</si>
  <si>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</si>
  <si>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</si>
  <si>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</si>
  <si>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</si>
  <si>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</si>
  <si>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</si>
  <si>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</si>
  <si>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</si>
  <si>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</si>
  <si>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</si>
  <si>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</si>
  <si>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</si>
  <si>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</si>
  <si>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</si>
  <si>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</si>
  <si>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</si>
  <si>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</si>
  <si>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</si>
  <si>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</si>
  <si>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</si>
  <si>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</si>
  <si>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</si>
  <si>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</si>
  <si>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</si>
  <si>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</si>
  <si>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</si>
  <si>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</si>
  <si>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</si>
  <si>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</si>
  <si>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</si>
  <si>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</si>
  <si>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</si>
  <si>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</si>
  <si>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</si>
  <si>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</si>
  <si>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</si>
  <si>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</si>
  <si>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</si>
  <si>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</si>
  <si>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</si>
  <si>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</si>
  <si>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</si>
  <si>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</si>
  <si>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</si>
  <si>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</si>
  <si>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</si>
  <si>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</si>
  <si>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</si>
  <si>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</si>
  <si>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</si>
  <si>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</si>
  <si>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</si>
  <si>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</si>
  <si>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</si>
  <si>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</si>
  <si>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</si>
  <si>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</si>
  <si>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</si>
  <si>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</si>
  <si>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</si>
  <si>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</si>
  <si>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</si>
  <si>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</si>
  <si>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</si>
  <si>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</si>
  <si>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</si>
  <si>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</si>
  <si>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</si>
  <si>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</si>
  <si>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</si>
  <si>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</si>
  <si>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</si>
  <si>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</si>
  <si>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</si>
  <si>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</si>
  <si>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</si>
  <si>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</si>
  <si>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</si>
  <si>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</si>
  <si>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</si>
  <si>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</si>
  <si>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</si>
  <si>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</si>
  <si>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</si>
  <si>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</si>
  <si>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</si>
  <si>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</si>
  <si>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</si>
  <si>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</si>
  <si>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</si>
  <si>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</si>
  <si>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</si>
  <si>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</si>
  <si>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</si>
  <si>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</si>
  <si>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</si>
  <si>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</si>
  <si>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</si>
  <si>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</si>
  <si>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</si>
  <si>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</si>
  <si>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</si>
  <si>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</si>
  <si>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</si>
  <si>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</si>
  <si>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</si>
  <si>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</si>
  <si>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</si>
  <si>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</si>
  <si>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</si>
  <si>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</si>
  <si>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</si>
  <si>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</si>
  <si>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</si>
  <si>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</si>
  <si>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</si>
  <si>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</si>
  <si>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</si>
  <si>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</si>
  <si>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</si>
  <si>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</si>
  <si>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</si>
  <si>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</si>
  <si>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</si>
  <si>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</si>
  <si>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</si>
  <si>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</si>
  <si>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</si>
  <si>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</si>
  <si>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</si>
  <si>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</si>
  <si>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</si>
  <si>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</si>
  <si>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</si>
  <si>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</si>
  <si>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</si>
  <si>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</si>
  <si>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</si>
  <si>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</si>
  <si>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</si>
  <si>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</si>
  <si>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</si>
  <si>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</si>
  <si>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</si>
  <si>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</si>
  <si>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</si>
  <si>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</si>
  <si>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</si>
  <si>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</si>
  <si>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</si>
  <si>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</si>
  <si>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</si>
  <si>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</si>
  <si>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</si>
  <si>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</si>
  <si>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</si>
  <si>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</si>
  <si>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</si>
  <si>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</si>
  <si>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</si>
  <si>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</si>
  <si>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</si>
  <si>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</si>
  <si>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</si>
  <si>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</si>
  <si>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</si>
  <si>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</si>
  <si>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</si>
  <si>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</si>
  <si>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</si>
  <si>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</si>
  <si>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</si>
  <si>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</si>
  <si>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</si>
  <si>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</si>
  <si>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</si>
  <si>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</si>
  <si>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</si>
  <si>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</si>
  <si>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</si>
  <si>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</si>
  <si>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</si>
  <si>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</si>
  <si>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</si>
  <si>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</si>
  <si>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</si>
  <si>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</si>
  <si>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</si>
  <si>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</si>
  <si>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</si>
  <si>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</si>
  <si>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</si>
  <si>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</si>
  <si>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</si>
  <si>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</si>
  <si>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</si>
  <si>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</si>
  <si>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</si>
  <si>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</si>
  <si>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</si>
  <si>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</si>
  <si>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</si>
  <si>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</si>
  <si>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</si>
  <si>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</si>
  <si>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</si>
  <si>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</si>
  <si>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</si>
  <si>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</si>
  <si>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</si>
  <si>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</si>
  <si>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</si>
  <si>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</si>
  <si>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</si>
  <si>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</si>
  <si>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</si>
  <si>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</si>
  <si>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</si>
  <si>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</si>
  <si>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</si>
  <si>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</si>
  <si>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</si>
  <si>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</si>
  <si>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</si>
  <si>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</si>
  <si>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</si>
  <si>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</si>
  <si>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</si>
  <si>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</si>
  <si>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</si>
  <si>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</si>
  <si>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</si>
  <si>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</si>
  <si>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</si>
  <si>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</si>
  <si>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</si>
  <si>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</si>
  <si>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</si>
  <si>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</si>
  <si>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</si>
  <si>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</si>
  <si>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</si>
  <si>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</si>
  <si>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</si>
  <si>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</si>
  <si>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</si>
  <si>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</si>
  <si>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</si>
  <si>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</si>
  <si>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</si>
  <si>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</si>
  <si>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</si>
  <si>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</si>
  <si>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</si>
  <si>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</si>
  <si>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</si>
  <si>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</si>
  <si>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</si>
  <si>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</si>
  <si>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</si>
  <si>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</si>
  <si>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</si>
  <si>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</si>
  <si>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</si>
  <si>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</si>
  <si>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</si>
  <si>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</si>
  <si>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</si>
  <si>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</si>
  <si>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</si>
  <si>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</si>
  <si>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</si>
  <si>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</si>
  <si>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</si>
  <si>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</si>
  <si>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</si>
  <si>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</si>
  <si>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</si>
  <si>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</si>
  <si>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</si>
  <si>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</si>
  <si>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</si>
  <si>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</si>
  <si>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</si>
  <si>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</si>
  <si>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</si>
  <si>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</si>
  <si>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</si>
  <si>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</si>
  <si>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</si>
  <si>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</si>
  <si>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</si>
  <si>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</si>
  <si>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</si>
  <si>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</si>
  <si>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</si>
  <si>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</si>
  <si>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</si>
  <si>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</si>
  <si>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</si>
  <si>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</si>
  <si>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</si>
  <si>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</si>
  <si>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</si>
  <si>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</si>
  <si>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</si>
  <si>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</si>
  <si>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</si>
  <si>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</si>
  <si>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</si>
  <si>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</si>
  <si>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</si>
  <si>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</si>
  <si>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</si>
  <si>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</si>
  <si>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</si>
  <si>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</si>
  <si>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</si>
  <si>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</si>
  <si>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</si>
  <si>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</si>
  <si>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</si>
  <si>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</si>
  <si>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</si>
  <si>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</si>
  <si>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</si>
  <si>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</si>
  <si>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</si>
  <si>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</si>
  <si>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</si>
  <si>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</si>
  <si>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</si>
  <si>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</si>
  <si>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</si>
  <si>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</si>
  <si>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</si>
  <si>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</si>
  <si>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</si>
  <si>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</si>
  <si>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</si>
  <si>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</si>
  <si>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</si>
  <si>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</si>
  <si>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</si>
  <si>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</si>
  <si>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</si>
  <si>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</si>
  <si>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</si>
  <si>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</si>
  <si>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</si>
  <si>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</si>
  <si>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</si>
  <si>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</si>
  <si>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</si>
  <si>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</si>
  <si>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</si>
  <si>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</si>
  <si>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</si>
  <si>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</si>
  <si>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</si>
  <si>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</si>
  <si>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</si>
  <si>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</si>
  <si>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</si>
  <si>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</si>
  <si>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</si>
  <si>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</si>
  <si>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</si>
  <si>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</si>
  <si>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</si>
  <si>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</si>
  <si>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</si>
  <si>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</si>
  <si>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</si>
  <si>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</si>
  <si>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</si>
  <si>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</si>
  <si>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</si>
  <si>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</si>
  <si>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</si>
  <si>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</si>
  <si>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</si>
  <si>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</si>
  <si>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</si>
  <si>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</si>
  <si>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</si>
  <si>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</si>
  <si>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</si>
  <si>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</si>
  <si>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</si>
  <si>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</si>
  <si>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</si>
  <si>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</si>
  <si>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</si>
  <si>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</si>
  <si>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</si>
  <si>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</si>
  <si>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</si>
  <si>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</si>
  <si>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</si>
  <si>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</si>
  <si>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</si>
  <si>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</si>
  <si>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</si>
  <si>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</si>
  <si>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</si>
  <si>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</si>
  <si>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</si>
  <si>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</si>
  <si>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</si>
  <si>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</si>
  <si>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</si>
  <si>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</si>
  <si>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</si>
  <si>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</si>
  <si>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</si>
  <si>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</si>
  <si>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</si>
  <si>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</si>
  <si>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</si>
  <si>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</si>
  <si>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</si>
  <si>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</si>
  <si>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</si>
  <si>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</si>
  <si>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</si>
  <si>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</si>
  <si>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</si>
  <si>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</si>
  <si>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</si>
  <si>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</si>
  <si>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</si>
  <si>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</si>
  <si>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</si>
  <si>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</si>
  <si>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</si>
  <si>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</si>
  <si>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</si>
  <si>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</si>
  <si>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</si>
  <si>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</si>
  <si>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</si>
  <si>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</si>
  <si>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</si>
  <si>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</si>
  <si>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</si>
  <si>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</si>
  <si>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</si>
  <si>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</si>
  <si>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</si>
  <si>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</si>
  <si>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</si>
  <si>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</si>
  <si>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</si>
  <si>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</si>
  <si>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</si>
  <si>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</si>
  <si>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</si>
  <si>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</si>
  <si>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</si>
  <si>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</si>
  <si>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</si>
  <si>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</si>
  <si>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</si>
  <si>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</si>
  <si>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</si>
  <si>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</si>
  <si>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</si>
  <si>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</si>
  <si>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</si>
  <si>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</si>
  <si>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</si>
  <si>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</si>
  <si>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</si>
  <si>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</si>
  <si>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</si>
  <si>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</si>
  <si>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</si>
  <si>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</si>
  <si>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</si>
  <si>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</si>
  <si>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</si>
  <si>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</si>
  <si>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</si>
  <si>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</si>
  <si>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</si>
  <si>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</si>
  <si>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</si>
  <si>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</si>
  <si>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</si>
  <si>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</si>
  <si>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</si>
  <si>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</si>
  <si>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</si>
  <si>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</si>
  <si>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</si>
  <si>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</si>
  <si>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</si>
  <si>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</si>
  <si>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</si>
  <si>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</si>
  <si>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</si>
  <si>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</si>
  <si>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</si>
  <si>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</si>
  <si>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</si>
  <si>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</si>
  <si>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</si>
  <si>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</si>
  <si>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</si>
  <si>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</si>
  <si>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</si>
  <si>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</si>
  <si>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</si>
  <si>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</si>
  <si>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</si>
  <si>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</si>
  <si>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</si>
  <si>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</si>
  <si>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</si>
  <si>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</si>
  <si>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</si>
  <si>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</si>
  <si>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</si>
  <si>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</si>
  <si>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</si>
  <si>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</si>
  <si>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</si>
  <si>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</si>
  <si>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</si>
  <si>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</si>
  <si>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</si>
  <si>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</si>
  <si>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</si>
  <si>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</si>
  <si>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</si>
  <si>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</si>
  <si>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</si>
  <si>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</si>
  <si>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</si>
  <si>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</si>
  <si>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</si>
  <si>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</si>
  <si>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</si>
  <si>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</si>
  <si>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</si>
  <si>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</si>
  <si>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</si>
  <si>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</si>
  <si>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</si>
  <si>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</si>
  <si>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</si>
  <si>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</si>
  <si>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</si>
  <si>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</si>
  <si>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</si>
  <si>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</si>
  <si>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</si>
  <si>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</si>
  <si>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</si>
  <si>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</si>
  <si>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</si>
  <si>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</si>
  <si>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</si>
  <si>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</si>
  <si>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</si>
  <si>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</si>
  <si>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</si>
  <si>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</si>
  <si>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</si>
  <si>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</si>
  <si>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</si>
  <si>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</si>
  <si>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</si>
  <si>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</si>
  <si>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</si>
  <si>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</si>
  <si>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</si>
  <si>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</si>
  <si>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</si>
  <si>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</si>
  <si>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</si>
  <si>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</si>
  <si>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</si>
  <si>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</si>
  <si>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</si>
  <si>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</si>
  <si>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</si>
  <si>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</si>
  <si>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</si>
  <si>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</si>
  <si>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</si>
  <si>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</si>
  <si>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</si>
  <si>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</si>
  <si>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</si>
  <si>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</si>
  <si>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</si>
  <si>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</si>
  <si>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</si>
  <si>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</si>
  <si>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</si>
  <si>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</si>
  <si>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</si>
  <si>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</si>
  <si>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</si>
  <si>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</si>
  <si>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</si>
  <si>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</si>
  <si>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</si>
  <si>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</si>
  <si>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</si>
  <si>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</si>
  <si>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</si>
  <si>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</si>
  <si>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</si>
  <si>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</si>
  <si>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</si>
  <si>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</si>
  <si>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</si>
  <si>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</si>
  <si>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</si>
  <si>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</si>
  <si>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</si>
  <si>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</si>
  <si>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</si>
  <si>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</si>
  <si>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</si>
  <si>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</si>
  <si>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</si>
  <si>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</si>
  <si>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</si>
  <si>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</si>
  <si>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</si>
  <si>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</si>
  <si>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</si>
  <si>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</si>
  <si>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</si>
  <si>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</si>
  <si>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</si>
  <si>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</si>
  <si>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</si>
  <si>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</si>
  <si>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</si>
  <si>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</si>
  <si>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</si>
  <si>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</si>
  <si>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</si>
  <si>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</si>
  <si>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</si>
  <si>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</si>
  <si>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</si>
  <si>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</si>
  <si>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</si>
  <si>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</si>
  <si>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</si>
  <si>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</si>
  <si>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</si>
  <si>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</si>
  <si>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</si>
  <si>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</si>
  <si>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</si>
  <si>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</si>
  <si>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</si>
  <si>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</si>
  <si>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</si>
  <si>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</si>
  <si>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</si>
  <si>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</si>
  <si>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</si>
  <si>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</si>
  <si>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</si>
  <si>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</si>
  <si>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</si>
  <si>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</si>
  <si>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</si>
  <si>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</si>
  <si>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</si>
  <si>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</si>
  <si>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</si>
  <si>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</si>
  <si>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</si>
  <si>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</si>
  <si>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</si>
  <si>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</si>
  <si>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</si>
  <si>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</si>
  <si>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</si>
  <si>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</si>
  <si>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</si>
  <si>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</si>
  <si>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</si>
  <si>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</si>
  <si>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</si>
  <si>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</si>
  <si>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</si>
  <si>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</si>
  <si>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</si>
  <si>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</si>
  <si>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</si>
  <si>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</si>
  <si>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</si>
  <si>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</si>
  <si>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</si>
  <si>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</si>
  <si>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</si>
  <si>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</si>
  <si>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</si>
  <si>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</si>
  <si>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</si>
  <si>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</si>
  <si>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</si>
  <si>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</si>
  <si>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</si>
  <si>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</si>
  <si>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</si>
  <si>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</si>
  <si>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</si>
  <si>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</si>
  <si>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</si>
  <si>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</si>
  <si>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</si>
  <si>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</si>
  <si>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</si>
  <si>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</si>
  <si>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</si>
  <si>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</si>
  <si>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</si>
  <si>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</si>
  <si>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</si>
  <si>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</si>
  <si>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</si>
  <si>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</si>
  <si>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</si>
  <si>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</si>
  <si>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</si>
  <si>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</si>
  <si>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</si>
  <si>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</si>
  <si>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</si>
  <si>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</si>
  <si>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</si>
  <si>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</si>
  <si>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</si>
  <si>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</si>
  <si>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</si>
  <si>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</si>
  <si>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</si>
  <si>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</si>
  <si>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</si>
  <si>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</si>
  <si>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</si>
  <si>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</si>
  <si>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</si>
  <si>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</si>
  <si>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</si>
  <si>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</si>
  <si>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</si>
  <si>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</si>
  <si>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</si>
  <si>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</si>
  <si>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</si>
  <si>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</si>
  <si>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</si>
  <si>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</si>
  <si>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</si>
  <si>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</si>
  <si>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</si>
  <si>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</si>
  <si>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</si>
  <si>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</si>
  <si>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</si>
  <si>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</si>
  <si>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</si>
  <si>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</si>
  <si>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</si>
  <si>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</si>
  <si>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</si>
  <si>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</si>
  <si>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</si>
  <si>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</si>
  <si>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</si>
  <si>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</si>
  <si>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</si>
  <si>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</si>
  <si>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</si>
  <si>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</si>
  <si>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</si>
  <si>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</si>
  <si>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</si>
  <si>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</si>
  <si>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</si>
  <si>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</si>
  <si>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</si>
  <si>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</si>
  <si>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</si>
  <si>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</si>
  <si>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</si>
  <si>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</si>
  <si>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</si>
  <si>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</si>
  <si>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</si>
  <si>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</si>
  <si>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</si>
  <si>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</si>
  <si>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</si>
  <si>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</si>
  <si>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</si>
  <si>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</si>
  <si>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</si>
  <si>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</si>
  <si>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</si>
  <si>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</si>
  <si>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</si>
  <si>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</si>
  <si>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</si>
  <si>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</si>
  <si>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</si>
  <si>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</si>
  <si>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</si>
  <si>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</si>
  <si>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</si>
  <si>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</si>
  <si>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</si>
  <si>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</si>
  <si>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</si>
  <si>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</si>
  <si>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</si>
  <si>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</si>
  <si>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</si>
  <si>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</si>
  <si>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</si>
  <si>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</si>
  <si>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</si>
  <si>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</si>
  <si>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</si>
  <si>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</si>
  <si>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</si>
  <si>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</si>
  <si>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</si>
  <si>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</si>
  <si>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</si>
  <si>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</si>
  <si>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</si>
  <si>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</si>
  <si>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</si>
  <si>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</si>
  <si>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</si>
  <si>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</si>
  <si>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</si>
  <si>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</si>
  <si>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</si>
  <si>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</si>
  <si>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</si>
  <si>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</si>
  <si>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</si>
  <si>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</si>
  <si>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</si>
  <si>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</si>
  <si>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</si>
  <si>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</si>
  <si>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</si>
  <si>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</si>
  <si>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</si>
  <si>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</si>
  <si>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</si>
  <si>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</si>
  <si>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</si>
  <si>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</si>
  <si>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</si>
  <si>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</si>
  <si>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</si>
  <si>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</si>
  <si>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</si>
  <si>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</si>
  <si>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</si>
  <si>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</si>
  <si>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</si>
  <si>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</si>
  <si>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</si>
  <si>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</si>
  <si>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</si>
  <si>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</si>
  <si>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</si>
  <si>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</si>
  <si>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</si>
  <si>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</si>
  <si>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</si>
  <si>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</si>
  <si>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</si>
  <si>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</si>
  <si>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</si>
  <si>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</si>
  <si>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</si>
  <si>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</si>
  <si>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</si>
  <si>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</si>
  <si>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</si>
  <si>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</si>
  <si>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</si>
  <si>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</si>
  <si>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</si>
  <si>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</si>
  <si>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</si>
  <si>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</si>
  <si>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</si>
  <si>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</si>
  <si>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</si>
  <si>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</si>
  <si>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</si>
  <si>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</si>
  <si>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</si>
  <si>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</si>
  <si>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</si>
  <si>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</si>
  <si>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</si>
  <si>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</si>
  <si>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</si>
  <si>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</si>
  <si>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</si>
  <si>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</si>
  <si>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</si>
  <si>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</si>
  <si>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</si>
  <si>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</si>
  <si>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</si>
  <si>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</si>
  <si>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</si>
  <si>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</si>
  <si>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</si>
  <si>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</si>
  <si>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</si>
  <si>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</si>
  <si>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</si>
  <si>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</si>
  <si>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</si>
  <si>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</si>
  <si>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</si>
  <si>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</si>
  <si>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</si>
  <si>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</si>
  <si>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</si>
  <si>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</si>
  <si>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</si>
  <si>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</si>
  <si>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</si>
  <si>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</si>
  <si>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</si>
  <si>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</si>
  <si>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</si>
  <si>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</si>
  <si>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</si>
  <si>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</si>
  <si>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</si>
  <si>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</si>
  <si>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</si>
  <si>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</si>
  <si>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</si>
  <si>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</si>
  <si>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</si>
  <si>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</si>
  <si>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</si>
  <si>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</si>
  <si>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</si>
  <si>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</si>
  <si>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</si>
  <si>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</si>
  <si>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</si>
  <si>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</si>
  <si>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</si>
  <si>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</si>
  <si>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</si>
  <si>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</si>
  <si>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</si>
  <si>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</si>
  <si>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</si>
  <si>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</si>
  <si>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</si>
  <si>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</si>
  <si>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</si>
  <si>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</si>
  <si>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</si>
  <si>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</si>
  <si>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</si>
  <si>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</si>
  <si>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</si>
  <si>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</si>
  <si>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</si>
  <si>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</si>
  <si>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</si>
  <si>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</si>
  <si>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</si>
  <si>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</si>
  <si>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</si>
  <si>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</si>
  <si>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</si>
  <si>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</si>
  <si>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</si>
  <si>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</si>
  <si>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</si>
  <si>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</si>
  <si>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</si>
  <si>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</si>
  <si>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</si>
  <si>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</si>
  <si>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</si>
  <si>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</si>
  <si>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</si>
  <si>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</si>
  <si>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</si>
  <si>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</si>
  <si>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</si>
  <si>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</si>
  <si>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</si>
  <si>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</si>
  <si>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</si>
  <si>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</si>
  <si>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</si>
  <si>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</si>
  <si>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</si>
  <si>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</si>
  <si>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</si>
  <si>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</si>
  <si>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</si>
  <si>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</si>
  <si>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</si>
  <si>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</si>
  <si>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</si>
  <si>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</si>
  <si>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</si>
  <si>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</si>
  <si>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</si>
  <si>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</si>
  <si>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</si>
  <si>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</si>
  <si>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</si>
  <si>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</si>
  <si>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</si>
  <si>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</si>
  <si>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</si>
  <si>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</si>
  <si>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</si>
  <si>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</si>
  <si>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</si>
  <si>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</si>
  <si>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</si>
  <si>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</si>
  <si>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</si>
  <si>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</si>
  <si>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</si>
  <si>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</si>
  <si>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</si>
  <si>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</si>
  <si>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</si>
  <si>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</si>
  <si>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</si>
  <si>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</si>
  <si>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</si>
  <si>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</si>
  <si>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</si>
  <si>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</si>
  <si>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</si>
  <si>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</si>
  <si>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</si>
  <si>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</si>
  <si>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</si>
  <si>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</si>
  <si>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</si>
  <si>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</si>
  <si>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</si>
  <si>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</si>
  <si>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</si>
  <si>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</si>
  <si>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</si>
  <si>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</si>
  <si>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</si>
  <si>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</si>
  <si>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</si>
  <si>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</si>
  <si>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</si>
  <si>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</si>
  <si>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</si>
  <si>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</si>
  <si>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</si>
  <si>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</si>
  <si>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</si>
  <si>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</si>
  <si>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</si>
  <si>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</si>
  <si>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</si>
  <si>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</si>
  <si>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</si>
  <si>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</si>
  <si>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</si>
  <si>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</si>
  <si>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</si>
  <si>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</si>
  <si>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</si>
  <si>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</si>
  <si>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</si>
  <si>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</si>
  <si>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</si>
  <si>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</si>
  <si>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</si>
  <si>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</si>
  <si>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</si>
  <si>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</si>
  <si>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</si>
  <si>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</si>
  <si>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</si>
  <si>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</si>
  <si>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</si>
  <si>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</si>
  <si>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</si>
  <si>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</si>
  <si>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</si>
  <si>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</si>
  <si>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</si>
  <si>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</si>
  <si>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</si>
  <si>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</si>
  <si>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</si>
  <si>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</si>
  <si>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</si>
  <si>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</si>
  <si>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</si>
  <si>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</si>
  <si>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</si>
  <si>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</si>
  <si>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</si>
  <si>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</si>
  <si>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</si>
  <si>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</si>
  <si>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</si>
  <si>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</si>
  <si>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</si>
  <si>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</si>
  <si>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</si>
  <si>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</si>
  <si>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</si>
  <si>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</si>
  <si>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</si>
  <si>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</si>
  <si>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</si>
  <si>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</si>
  <si>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</si>
  <si>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</si>
  <si>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</si>
  <si>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</si>
  <si>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</si>
  <si>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</si>
  <si>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</si>
  <si>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</si>
  <si>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</si>
  <si>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</si>
  <si>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</si>
  <si>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</si>
  <si>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</si>
  <si>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</si>
  <si>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</si>
  <si>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</si>
  <si>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</si>
  <si>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</si>
  <si>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</si>
  <si>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</si>
  <si>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</si>
  <si>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</si>
  <si>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</si>
  <si>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</si>
  <si>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</si>
  <si>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</si>
  <si>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</si>
  <si>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</si>
  <si>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</si>
  <si>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</si>
  <si>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</si>
  <si>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</si>
  <si>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</si>
  <si>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</si>
  <si>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</si>
  <si>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</si>
  <si>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</si>
  <si>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</si>
  <si>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</si>
  <si>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</si>
  <si>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</si>
  <si>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</si>
  <si>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</si>
  <si>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</si>
  <si>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</si>
  <si>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</si>
  <si>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</si>
  <si>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</si>
  <si>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</si>
  <si>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</si>
  <si>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</si>
  <si>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</si>
  <si>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</si>
  <si>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</si>
  <si>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</si>
  <si>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</si>
  <si>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</si>
  <si>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</si>
  <si>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</si>
  <si>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</si>
  <si>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</si>
  <si>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</si>
  <si>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</si>
  <si>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</si>
  <si>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</si>
  <si>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</si>
  <si>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</si>
  <si>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</si>
  <si>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</si>
  <si>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</si>
  <si>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</si>
  <si>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</si>
  <si>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</si>
  <si>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</si>
  <si>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</si>
  <si>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</si>
  <si>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</si>
  <si>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</si>
  <si>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</si>
  <si>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</si>
  <si>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</si>
  <si>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</si>
  <si>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</si>
  <si>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</si>
  <si>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</si>
  <si>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</si>
  <si>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</si>
  <si>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</si>
  <si>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</si>
  <si>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</si>
  <si>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</si>
  <si>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</si>
  <si>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</si>
  <si>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</si>
  <si>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</si>
  <si>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</si>
  <si>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</si>
  <si>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</si>
  <si>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</si>
  <si>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</si>
  <si>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</si>
  <si>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</si>
  <si>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</si>
  <si>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</si>
  <si>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</si>
  <si>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</si>
  <si>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</si>
  <si>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</si>
  <si>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</si>
  <si>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</si>
  <si>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</si>
  <si>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</si>
  <si>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</si>
  <si>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</si>
  <si>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</si>
  <si>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</si>
  <si>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</si>
  <si>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</si>
  <si>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</si>
  <si>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</si>
  <si>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</si>
  <si>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</si>
  <si>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</si>
  <si>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</si>
  <si>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</si>
  <si>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</si>
  <si>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</si>
  <si>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</si>
  <si>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</si>
  <si>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</si>
  <si>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</si>
  <si>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</si>
  <si>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</si>
  <si>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</si>
  <si>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</si>
  <si>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</si>
  <si>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</si>
  <si>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</si>
  <si>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</si>
  <si>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</si>
  <si>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</si>
  <si>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</si>
  <si>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</si>
  <si>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</si>
  <si>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</si>
  <si>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</si>
  <si>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</si>
  <si>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</si>
  <si>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</si>
  <si>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</si>
  <si>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</si>
  <si>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</si>
  <si>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</si>
  <si>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</si>
  <si>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</si>
  <si>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</si>
  <si>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</si>
  <si>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</si>
  <si>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</si>
  <si>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</si>
  <si>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</si>
  <si>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</si>
  <si>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</si>
  <si>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</si>
  <si>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</si>
  <si>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</si>
  <si>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</si>
  <si>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</si>
  <si>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</si>
  <si>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</si>
  <si>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</si>
  <si>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</si>
  <si>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</si>
  <si>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</si>
  <si>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</si>
  <si>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</si>
  <si>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</si>
  <si>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</si>
  <si>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</si>
  <si>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</si>
  <si>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</si>
  <si>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</si>
  <si>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</si>
  <si>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</si>
  <si>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</si>
  <si>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</si>
  <si>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</si>
  <si>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</si>
  <si>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</si>
  <si>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</si>
  <si>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</si>
  <si>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</si>
  <si>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</si>
  <si>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</si>
  <si>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</si>
  <si>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</si>
  <si>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</si>
  <si>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</si>
  <si>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</si>
  <si>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</si>
  <si>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</si>
  <si>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</si>
  <si>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</si>
  <si>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</si>
  <si>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</si>
  <si>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</si>
  <si>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</si>
  <si>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</si>
  <si>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</si>
  <si>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</si>
  <si>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</si>
  <si>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</si>
  <si>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</si>
  <si>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</si>
  <si>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</si>
  <si>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</si>
  <si>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</si>
  <si>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</si>
  <si>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</si>
  <si>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</si>
  <si>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</si>
  <si>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</si>
  <si>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</si>
  <si>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</si>
  <si>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</si>
  <si>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</si>
  <si>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</si>
  <si>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</si>
  <si>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</si>
  <si>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</si>
  <si>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</si>
  <si>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</si>
  <si>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</si>
  <si>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</si>
  <si>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</si>
  <si>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</si>
  <si>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</si>
  <si>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</si>
  <si>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</si>
  <si>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</si>
  <si>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</si>
  <si>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</si>
  <si>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</si>
  <si>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</si>
  <si>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</si>
  <si>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</si>
  <si>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</si>
  <si>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</si>
  <si>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</si>
  <si>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</si>
  <si>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</si>
  <si>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</si>
  <si>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</si>
  <si>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</si>
  <si>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</si>
  <si>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</si>
  <si>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</si>
  <si>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</si>
  <si>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</si>
  <si>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</si>
  <si>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</si>
  <si>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</si>
  <si>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</si>
  <si>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</si>
  <si>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</si>
  <si>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</si>
  <si>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</si>
  <si>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</si>
  <si>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</si>
  <si>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</si>
  <si>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</si>
  <si>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</si>
  <si>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</si>
  <si>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</si>
  <si>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</si>
  <si>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</si>
  <si>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</si>
  <si>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</si>
  <si>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</si>
  <si>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</si>
  <si>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</si>
  <si>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</si>
  <si>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</si>
  <si>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</si>
  <si>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</si>
  <si>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</si>
  <si>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</si>
  <si>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</si>
  <si>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</si>
  <si>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</si>
  <si>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</si>
  <si>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</si>
  <si>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</si>
  <si>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</si>
  <si>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</si>
  <si>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</si>
  <si>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</si>
  <si>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</si>
  <si>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</si>
  <si>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</si>
  <si>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</si>
  <si>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</si>
  <si>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</si>
  <si>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</si>
  <si>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</si>
  <si>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</si>
  <si>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</si>
  <si>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</si>
  <si>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</si>
  <si>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</si>
  <si>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</si>
  <si>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</si>
  <si>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</si>
  <si>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</si>
  <si>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</si>
  <si>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</si>
  <si>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</si>
  <si>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</si>
  <si>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</si>
  <si>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</si>
  <si>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</si>
  <si>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</si>
  <si>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</si>
  <si>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</si>
  <si>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</si>
  <si>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</si>
  <si>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</si>
  <si>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</si>
  <si>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</si>
  <si>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</si>
  <si>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</si>
  <si>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</si>
  <si>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</si>
  <si>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</si>
  <si>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</si>
  <si>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</si>
  <si>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</si>
  <si>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</si>
  <si>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</si>
  <si>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</si>
  <si>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</si>
  <si>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</si>
  <si>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</si>
  <si>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</si>
  <si>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</si>
  <si>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</si>
  <si>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</si>
  <si>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</si>
  <si>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</si>
  <si>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</si>
  <si>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</si>
  <si>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</si>
  <si>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</si>
  <si>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</si>
  <si>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</si>
  <si>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</si>
  <si>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</si>
  <si>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</si>
  <si>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</si>
  <si>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</si>
  <si>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</si>
  <si>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</si>
  <si>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</si>
  <si>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</si>
  <si>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</si>
  <si>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</si>
  <si>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</si>
  <si>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</si>
  <si>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</si>
  <si>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</si>
  <si>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</si>
  <si>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</si>
  <si>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</si>
  <si>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</si>
  <si>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</si>
  <si>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</si>
  <si>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</si>
  <si>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</si>
  <si>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</si>
  <si>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</si>
  <si>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</si>
  <si>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</si>
  <si>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</si>
  <si>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</si>
  <si>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</si>
  <si>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</si>
  <si>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</si>
  <si>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</si>
  <si>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</si>
  <si>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</si>
  <si>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</si>
  <si>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</si>
  <si>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</si>
  <si>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</si>
  <si>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</si>
  <si>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</si>
  <si>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</si>
  <si>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</si>
  <si>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</si>
  <si>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</si>
  <si>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</si>
  <si>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</si>
  <si>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</si>
  <si>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</si>
  <si>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</si>
  <si>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</si>
  <si>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</si>
  <si>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</si>
  <si>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</si>
  <si>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</si>
  <si>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</si>
  <si>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</si>
  <si>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</si>
  <si>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</si>
  <si>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</si>
  <si>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</si>
  <si>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</si>
  <si>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</si>
  <si>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</si>
  <si>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</si>
  <si>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</si>
  <si>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</si>
  <si>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</si>
  <si>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</si>
  <si>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</si>
  <si>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</si>
  <si>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</si>
  <si>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</si>
  <si>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</si>
  <si>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</si>
  <si>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</si>
  <si>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</si>
  <si>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</si>
  <si>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</si>
  <si>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</si>
  <si>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</si>
  <si>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</si>
  <si>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</si>
  <si>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</si>
  <si>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</si>
  <si>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</si>
  <si>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</si>
  <si>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</si>
  <si>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</si>
  <si>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</si>
  <si>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</si>
  <si>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</si>
  <si>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</si>
  <si>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</si>
  <si>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</si>
  <si>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</si>
  <si>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</si>
  <si>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</si>
  <si>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</si>
  <si>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</si>
  <si>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</si>
  <si>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</si>
  <si>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</si>
  <si>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</si>
  <si>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</si>
  <si>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</si>
  <si>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</si>
  <si>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</si>
  <si>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</si>
  <si>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</si>
  <si>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</si>
  <si>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</si>
  <si>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</si>
  <si>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</si>
  <si>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</si>
  <si>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</si>
  <si>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</si>
  <si>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</si>
  <si>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</si>
  <si>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</si>
  <si>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</si>
  <si>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</si>
  <si>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</si>
  <si>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</si>
  <si>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</si>
  <si>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</si>
  <si>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</si>
  <si>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</si>
  <si>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</si>
  <si>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</si>
  <si>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</si>
  <si>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</si>
  <si>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</si>
  <si>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</si>
  <si>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</si>
  <si>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</si>
  <si>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</si>
  <si>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</si>
  <si>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</si>
  <si>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</si>
  <si>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</si>
  <si>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</si>
  <si>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</si>
  <si>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</si>
  <si>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</si>
  <si>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</si>
  <si>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</si>
  <si>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</si>
  <si>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</si>
  <si>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</si>
  <si>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</si>
  <si>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</si>
  <si>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</si>
  <si>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</si>
  <si>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</si>
  <si>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</si>
  <si>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</si>
  <si>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</si>
  <si>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</si>
  <si>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</si>
  <si>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</si>
  <si>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</si>
  <si>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</si>
  <si>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</si>
  <si>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</si>
  <si>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</si>
  <si>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</si>
  <si>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</si>
  <si>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</si>
  <si>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</si>
  <si>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</si>
  <si>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</si>
  <si>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</si>
  <si>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</si>
  <si>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</si>
  <si>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</si>
  <si>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</si>
  <si>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</si>
  <si>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</si>
  <si>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</si>
  <si>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</si>
  <si>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</si>
  <si>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</si>
  <si>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</si>
  <si>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</si>
  <si>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</si>
  <si>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</si>
  <si>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</si>
  <si>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</si>
  <si>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</si>
  <si>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</si>
  <si>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</si>
  <si>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</si>
  <si>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</si>
  <si>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</si>
  <si>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</si>
  <si>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</si>
  <si>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</si>
  <si>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</si>
  <si>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</si>
  <si>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</si>
  <si>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</si>
  <si>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</si>
  <si>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</si>
  <si>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</si>
  <si>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</si>
  <si>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</si>
  <si>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</si>
  <si>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</si>
  <si>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</si>
  <si>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</si>
  <si>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</si>
  <si>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</si>
  <si>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</si>
  <si>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</si>
  <si>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</si>
  <si>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</si>
  <si>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</si>
  <si>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</si>
  <si>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</si>
  <si>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</si>
  <si>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</si>
  <si>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</si>
  <si>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</si>
  <si>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</si>
  <si>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</si>
  <si>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</si>
  <si>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</si>
  <si>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</si>
  <si>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</si>
  <si>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</si>
  <si>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</si>
  <si>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</si>
  <si>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</si>
  <si>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</si>
  <si>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</si>
  <si>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</si>
  <si>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</si>
  <si>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</si>
  <si>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</si>
  <si>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</si>
  <si>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</si>
  <si>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</si>
  <si>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</si>
  <si>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</si>
  <si>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</si>
  <si>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</si>
  <si>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</si>
  <si>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</si>
  <si>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</si>
  <si>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</si>
  <si>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</si>
  <si>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</si>
  <si>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</si>
  <si>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</si>
  <si>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</si>
  <si>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</si>
  <si>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</si>
  <si>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</si>
  <si>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</si>
  <si>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and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</si>
  <si>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</si>
  <si>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</si>
  <si>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</si>
  <si>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</si>
  <si>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</si>
  <si>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</si>
  <si>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</si>
  <si>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</si>
  <si>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</si>
  <si>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</si>
  <si>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</si>
  <si>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</si>
  <si>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</si>
  <si>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</si>
  <si>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</si>
  <si>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</si>
  <si>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</si>
  <si>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</si>
  <si>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</si>
  <si>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</si>
  <si>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</si>
  <si>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</si>
  <si>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</si>
  <si>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</si>
  <si>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</si>
  <si>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people</t>
  </si>
  <si>
    <t>food trucks</t>
  </si>
  <si>
    <t>photography</t>
  </si>
  <si>
    <t>photobooks</t>
  </si>
  <si>
    <t>world music</t>
  </si>
  <si>
    <t>translation</t>
  </si>
  <si>
    <t>podcasts</t>
  </si>
  <si>
    <t>nature</t>
  </si>
  <si>
    <t>art books</t>
  </si>
  <si>
    <t>places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</si>
  <si>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</si>
  <si>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</si>
  <si>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</si>
  <si>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</si>
  <si>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</si>
  <si>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</si>
  <si>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</si>
  <si>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</si>
  <si>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</si>
  <si>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</si>
  <si>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</si>
  <si>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</si>
  <si>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</si>
  <si>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</si>
  <si>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</si>
  <si>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</si>
  <si>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</si>
  <si>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</si>
  <si>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</si>
  <si>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</si>
  <si>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</si>
  <si>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</si>
  <si>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</si>
  <si>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</si>
  <si>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</si>
  <si>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</si>
  <si>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</si>
  <si>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</si>
  <si>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</si>
  <si>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</si>
  <si>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</si>
  <si>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of Successes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</si>
  <si>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</si>
  <si>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</si>
  <si>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</si>
  <si>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</si>
  <si>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</si>
  <si>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</si>
  <si>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</si>
  <si>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</si>
  <si>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</si>
  <si>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</si>
  <si>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</si>
  <si>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</si>
  <si>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</si>
  <si>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</si>
  <si>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</si>
  <si>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</si>
  <si>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</si>
  <si>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</si>
  <si>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Ended Conversion</t>
  </si>
  <si>
    <t>Date Created Conversion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</si>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</sst>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[HW_1.xlsx]Category Statistics!PivotTable1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20</c:v>
                </c:pt>
                <c:pt idx="6">
                  <c:v>10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C-4A48-B7B0-8D127DA7764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C-4A48-B7B0-8D127DA7764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C-4A48-B7B0-8D127DA7764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4C-4A48-B7B0-8D127DA77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780336"/>
        <c:axId val="400775088"/>
      </c:barChart>
      <c:catAx>
        <c:axId val="400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75088"/>
        <c:crosses val="autoZero"/>
        <c:auto val="1"/>
        <c:lblAlgn val="ctr"/>
        <c:lblOffset val="100"/>
        <c:noMultiLvlLbl val="0"/>
      </c:catAx>
      <c:valAx>
        <c:axId val="4007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[HW_1.xlsx]Sub-Category Statistics!PivotTable2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Statistics'!$A$6:$A$46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 Statistics'!$B$6:$B$46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4-4ABE-9187-5668D41E1F2F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Statistics'!$A$6:$A$46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 Statistics'!$C$6:$C$46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4-4ABE-9187-5668D41E1F2F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Statistics'!$A$6:$A$46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 Statistics'!$D$6:$D$46</c:f>
              <c:numCache>
                <c:formatCode>General</c:formatCode>
                <c:ptCount val="40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4-4ABE-9187-5668D41E1F2F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Statistics'!$A$6:$A$46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podcasts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'Sub-Category Statistics'!$E$6:$E$46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20</c:v>
                </c:pt>
                <c:pt idx="25">
                  <c:v>40</c:v>
                </c:pt>
                <c:pt idx="27">
                  <c:v>280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4-4ABE-9187-5668D41E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143448"/>
        <c:axId val="487142464"/>
      </c:barChart>
      <c:catAx>
        <c:axId val="48714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42464"/>
        <c:crosses val="autoZero"/>
        <c:auto val="1"/>
        <c:lblAlgn val="ctr"/>
        <c:lblOffset val="100"/>
        <c:noMultiLvlLbl val="0"/>
      </c:catAx>
      <c:valAx>
        <c:axId val="4871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4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[HW_1.xlsx]Monthly and Annual Statistics!PivotTable3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and Annual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0-4CB3-81A9-EFA4F42E69DA}"/>
            </c:ext>
          </c:extLst>
        </c:ser>
        <c:ser>
          <c:idx val="1"/>
          <c:order val="1"/>
          <c:tx>
            <c:strRef>
              <c:f>'Monthly and Annual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0-4CB3-81A9-EFA4F42E69DA}"/>
            </c:ext>
          </c:extLst>
        </c:ser>
        <c:ser>
          <c:idx val="2"/>
          <c:order val="2"/>
          <c:tx>
            <c:strRef>
              <c:f>'Monthly and Annual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and Annual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and Annual Statistics'!$D$6:$D$18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0-4CB3-81A9-EFA4F42E6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154928"/>
        <c:axId val="487153288"/>
      </c:lineChart>
      <c:catAx>
        <c:axId val="48715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53288"/>
        <c:crosses val="autoZero"/>
        <c:auto val="1"/>
        <c:lblAlgn val="ctr"/>
        <c:lblOffset val="100"/>
        <c:noMultiLvlLbl val="0"/>
      </c:catAx>
      <c:valAx>
        <c:axId val="48715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5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Cost Statistics'!$F$1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Cost Statistics'!$A$2:$A$13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Cost Statistics'!$F$2:$F$13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C-492B-B092-5B5A9BDB3B27}"/>
            </c:ext>
          </c:extLst>
        </c:ser>
        <c:ser>
          <c:idx val="1"/>
          <c:order val="1"/>
          <c:tx>
            <c:strRef>
              <c:f>'Goal Cost Statistics'!$G$1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Cost Statistics'!$A$2:$A$13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Cost Statistics'!$G$2:$G$13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C-492B-B092-5B5A9BDB3B27}"/>
            </c:ext>
          </c:extLst>
        </c:ser>
        <c:ser>
          <c:idx val="2"/>
          <c:order val="2"/>
          <c:tx>
            <c:strRef>
              <c:f>'Goal Cost Statistics'!$H$1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Cost Statistics'!$A$2:$A$13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Cost Statistics'!$H$2:$H$13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C-492B-B092-5B5A9BDB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196896"/>
        <c:axId val="418190664"/>
      </c:lineChart>
      <c:catAx>
        <c:axId val="4181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0664"/>
        <c:crosses val="autoZero"/>
        <c:auto val="1"/>
        <c:lblAlgn val="ctr"/>
        <c:lblOffset val="100"/>
        <c:noMultiLvlLbl val="0"/>
      </c:catAx>
      <c:valAx>
        <c:axId val="41819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106680</xdr:rowOff>
    </xdr:from>
    <xdr:to>
      <xdr:col>17</xdr:col>
      <xdr:colOff>129540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C3C38-54F4-4A11-B385-1CE3F808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76200</xdr:rowOff>
    </xdr:from>
    <xdr:to>
      <xdr:col>19</xdr:col>
      <xdr:colOff>533400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1642D-0D33-49BA-9287-3AC700ADA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</xdr:row>
      <xdr:rowOff>152400</xdr:rowOff>
    </xdr:from>
    <xdr:to>
      <xdr:col>15</xdr:col>
      <xdr:colOff>38100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7C05D-A191-4489-A41D-DAA75420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13</xdr:row>
      <xdr:rowOff>114300</xdr:rowOff>
    </xdr:from>
    <xdr:to>
      <xdr:col>6</xdr:col>
      <xdr:colOff>579120</xdr:colOff>
      <xdr:row>39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715B6-C78C-4CFE-9695-909577BFD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01.386966203703" createdVersion="6" refreshedVersion="6" minRefreshableVersion="3" recordCount="4114" xr:uid="{50398BE4-85B2-44E5-B8F3-79E22E910418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10">
        <s v="Film and Video"/>
        <s v="theater"/>
        <s v="technology"/>
        <s v="publishing"/>
        <s v="music"/>
        <s v="journalism"/>
        <s v="games"/>
        <s v="food"/>
        <s v="photography"/>
        <s v="food " u="1"/>
      </sharedItems>
    </cacheField>
    <cacheField name="Sub-Category" numFmtId="0">
      <sharedItems count="4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01.401829745373" createdVersion="6" refreshedVersion="6" minRefreshableVersion="3" recordCount="4114" xr:uid="{D7662630-2207-4D98-A7D0-A7140D73490B}">
  <cacheSource type="worksheet">
    <worksheetSource ref="A1:T4115" sheet="Kickstarter 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and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tion" numFmtId="164">
      <sharedItems containsSemiMixedTypes="0" containsNonDate="0" containsDate="1" containsString="0" minDate="2009-08-10T19:26:00" maxDate="2017-05-03T19:12:00"/>
    </cacheField>
    <cacheField name="Months (Date Created Converst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t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t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8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8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8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8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8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8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8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8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8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8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8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8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8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8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8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8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8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3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.0132000000000001"/>
    <n v="53.893617021276597"/>
    <x v="4"/>
    <s v="rock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.0431999999999999"/>
    <n v="66.871794871794876"/>
    <x v="4"/>
    <s v="rock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.6713333333333331"/>
    <n v="63.102362204724407"/>
    <x v="4"/>
    <s v="rock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.9413333333333334"/>
    <n v="36.628930817610062"/>
    <x v="4"/>
    <s v="rock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.203802"/>
    <n v="34.005706214689269"/>
    <x v="4"/>
    <s v="rock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.2200090909090908"/>
    <n v="28.553404255319148"/>
    <x v="4"/>
    <s v="rock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"/>
    <n v="10"/>
    <x v="4"/>
    <s v="rock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"/>
    <n v="18.75"/>
    <x v="4"/>
    <s v="rock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.1990000000000001"/>
    <n v="41.704347826086959"/>
    <x v="4"/>
    <s v="rock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.55175"/>
    <n v="46.669172932330824"/>
    <x v="4"/>
    <s v="rock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.3045"/>
    <n v="37.271428571428572"/>
    <x v="4"/>
    <s v="rock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.0497142857142858"/>
    <n v="59.258064516129032"/>
    <x v="4"/>
    <s v="rock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"/>
    <n v="30"/>
    <x v="4"/>
    <s v="rock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.1822050359712231"/>
    <n v="65.8623246492986"/>
    <x v="4"/>
    <s v="rock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.0344827586206897"/>
    <n v="31.914893617021278"/>
    <x v="4"/>
    <s v="rock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.1800000000000002"/>
    <n v="19.464285714285715"/>
    <x v="4"/>
    <s v="rock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"/>
    <n v="50"/>
    <x v="4"/>
    <s v="rock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.4400583333333332"/>
    <n v="22.737763157894737"/>
    <x v="4"/>
    <s v="rock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.0467500000000001"/>
    <n v="42.724489795918366"/>
    <x v="4"/>
    <s v="rock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1.25E-3"/>
    <n v="5"/>
    <x v="3"/>
    <s v="translation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0.05"/>
    <n v="100"/>
    <x v="3"/>
    <s v="translation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2E-3"/>
    <n v="1"/>
    <x v="3"/>
    <s v="translation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2E-3"/>
    <n v="6"/>
    <x v="3"/>
    <s v="translation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1E-3"/>
    <n v="100"/>
    <x v="3"/>
    <s v="translation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1E-3"/>
    <n v="7.5"/>
    <x v="3"/>
    <s v="translation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0.03"/>
    <n v="75"/>
    <x v="3"/>
    <s v="translation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0.105"/>
    <n v="225"/>
    <x v="3"/>
    <s v="translation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s v="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s v="podcasts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.1508"/>
    <n v="76.72"/>
    <x v="3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odcasts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6.7000000000000002E-3"/>
    <n v="67"/>
    <x v="8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8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6E-2"/>
    <n v="42.5"/>
    <x v="8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1E-3"/>
    <n v="10"/>
    <x v="8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000000000000001E-2"/>
    <n v="100"/>
    <x v="8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0.21249999999999999"/>
    <n v="108.05084745762711"/>
    <x v="8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4E-2"/>
    <n v="26.923076923076923"/>
    <x v="8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0.13639999999999999"/>
    <n v="155"/>
    <x v="8"/>
    <s v="art books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8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0.41399999999999998"/>
    <n v="47.769230769230766"/>
    <x v="8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6.6115702479338841E-3"/>
    <n v="20"/>
    <x v="8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0.05"/>
    <n v="41.666666666666664"/>
    <x v="8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7E-2"/>
    <n v="74.333333333333329"/>
    <x v="8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9E-2"/>
    <n v="84.333333333333329"/>
    <x v="8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0.2291"/>
    <n v="65.457142857142856"/>
    <x v="8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0.13"/>
    <n v="65"/>
    <x v="8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5.4999999999999997E-3"/>
    <n v="27.5"/>
    <x v="8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0.10806536636794939"/>
    <n v="51.25"/>
    <x v="8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8.4008400840084006E-3"/>
    <n v="14"/>
    <x v="8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8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4B855-391F-4F19-80BC-0BA7E6C156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m="1" x="9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5777A-0062-4E7C-A333-3E5C561F20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m="1" x="9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12"/>
        <item x="36"/>
        <item x="17"/>
        <item x="39"/>
        <item x="23"/>
        <item x="9"/>
        <item x="30"/>
        <item x="19"/>
        <item x="25"/>
        <item x="6"/>
        <item x="22"/>
        <item x="26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18FCE-8592-4BCA-8522-66FB493051E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(Date Created Conversion)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BC18-A3DA-4DFD-883F-0398DAC3DDCC}">
  <dimension ref="A2:F15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6" t="s">
        <v>8223</v>
      </c>
      <c r="B2" t="s">
        <v>8362</v>
      </c>
    </row>
    <row r="4" spans="1:6" x14ac:dyDescent="0.3">
      <c r="A4" s="6" t="s">
        <v>8361</v>
      </c>
      <c r="B4" s="6" t="s">
        <v>8359</v>
      </c>
    </row>
    <row r="5" spans="1:6" x14ac:dyDescent="0.3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8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">
      <c r="A7" s="8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">
      <c r="A8" s="8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">
      <c r="A9" s="8" t="s">
        <v>8330</v>
      </c>
      <c r="B9" s="7">
        <v>24</v>
      </c>
      <c r="C9" s="7"/>
      <c r="D9" s="7"/>
      <c r="E9" s="7"/>
      <c r="F9" s="7">
        <v>24</v>
      </c>
    </row>
    <row r="10" spans="1:6" x14ac:dyDescent="0.3">
      <c r="A10" s="8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8" t="s">
        <v>8338</v>
      </c>
      <c r="B11" s="7">
        <v>20</v>
      </c>
      <c r="C11" s="7">
        <v>117</v>
      </c>
      <c r="D11" s="7"/>
      <c r="E11" s="7">
        <v>103</v>
      </c>
      <c r="F11" s="7">
        <v>240</v>
      </c>
    </row>
    <row r="12" spans="1:6" x14ac:dyDescent="0.3">
      <c r="A12" s="8" t="s">
        <v>8322</v>
      </c>
      <c r="B12" s="7">
        <v>10</v>
      </c>
      <c r="C12" s="7">
        <v>127</v>
      </c>
      <c r="D12" s="7"/>
      <c r="E12" s="7">
        <v>80</v>
      </c>
      <c r="F12" s="7">
        <v>217</v>
      </c>
    </row>
    <row r="13" spans="1:6" x14ac:dyDescent="0.3">
      <c r="A13" s="8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8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8" t="s">
        <v>8360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E513-67E0-4532-BC5F-195546378B43}">
  <dimension ref="A1:F46"/>
  <sheetViews>
    <sheetView topLeftCell="A12" workbookViewId="0">
      <selection activeCell="E29" sqref="E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8362</v>
      </c>
    </row>
    <row r="2" spans="1:6" x14ac:dyDescent="0.3">
      <c r="A2" s="6" t="s">
        <v>8308</v>
      </c>
      <c r="B2" t="s">
        <v>8362</v>
      </c>
    </row>
    <row r="4" spans="1:6" x14ac:dyDescent="0.3">
      <c r="A4" s="6" t="s">
        <v>8361</v>
      </c>
      <c r="B4" s="6" t="s">
        <v>8359</v>
      </c>
    </row>
    <row r="5" spans="1:6" x14ac:dyDescent="0.3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8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8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8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8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8" t="s">
        <v>8353</v>
      </c>
      <c r="B10" s="7"/>
      <c r="C10" s="7"/>
      <c r="D10" s="7"/>
      <c r="E10" s="7">
        <v>40</v>
      </c>
      <c r="F10" s="7">
        <v>40</v>
      </c>
    </row>
    <row r="11" spans="1:6" x14ac:dyDescent="0.3">
      <c r="A11" s="8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8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8" t="s">
        <v>8329</v>
      </c>
      <c r="B13" s="7"/>
      <c r="C13" s="7"/>
      <c r="D13" s="7"/>
      <c r="E13" s="7">
        <v>40</v>
      </c>
      <c r="F13" s="7">
        <v>40</v>
      </c>
    </row>
    <row r="14" spans="1:6" x14ac:dyDescent="0.3">
      <c r="A14" s="8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8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8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8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8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8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8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8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8" t="s">
        <v>8334</v>
      </c>
      <c r="B22" s="7"/>
      <c r="C22" s="7">
        <v>40</v>
      </c>
      <c r="D22" s="7"/>
      <c r="E22" s="7"/>
      <c r="F22" s="7">
        <v>40</v>
      </c>
    </row>
    <row r="23" spans="1:6" x14ac:dyDescent="0.3">
      <c r="A23" s="8" t="s">
        <v>8358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8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">
      <c r="A25" s="8" t="s">
        <v>8323</v>
      </c>
      <c r="B25" s="7"/>
      <c r="C25" s="7"/>
      <c r="D25" s="7"/>
      <c r="E25" s="7">
        <v>60</v>
      </c>
      <c r="F25" s="7">
        <v>60</v>
      </c>
    </row>
    <row r="26" spans="1:6" x14ac:dyDescent="0.3">
      <c r="A26" s="8" t="s">
        <v>8336</v>
      </c>
      <c r="B26" s="7"/>
      <c r="C26" s="7">
        <v>20</v>
      </c>
      <c r="D26" s="7"/>
      <c r="E26" s="7"/>
      <c r="F26" s="7">
        <v>20</v>
      </c>
    </row>
    <row r="27" spans="1:6" x14ac:dyDescent="0.3">
      <c r="A27" s="8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8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">
      <c r="A29" s="8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8" t="s">
        <v>8342</v>
      </c>
      <c r="B30" s="7"/>
      <c r="C30" s="7"/>
      <c r="D30" s="7"/>
      <c r="E30" s="7">
        <v>20</v>
      </c>
      <c r="F30" s="7">
        <v>20</v>
      </c>
    </row>
    <row r="31" spans="1:6" x14ac:dyDescent="0.3">
      <c r="A31" s="8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8" t="s">
        <v>8352</v>
      </c>
      <c r="B32" s="7"/>
      <c r="C32" s="7">
        <v>20</v>
      </c>
      <c r="D32" s="7"/>
      <c r="E32" s="7"/>
      <c r="F32" s="7">
        <v>20</v>
      </c>
    </row>
    <row r="33" spans="1:6" x14ac:dyDescent="0.3">
      <c r="A33" s="8" t="s">
        <v>8326</v>
      </c>
      <c r="B33" s="7"/>
      <c r="C33" s="7"/>
      <c r="D33" s="7"/>
      <c r="E33" s="7">
        <v>280</v>
      </c>
      <c r="F33" s="7">
        <v>280</v>
      </c>
    </row>
    <row r="34" spans="1:6" x14ac:dyDescent="0.3">
      <c r="A34" s="8" t="s">
        <v>8313</v>
      </c>
      <c r="B34" s="7">
        <v>40</v>
      </c>
      <c r="C34" s="7"/>
      <c r="D34" s="7"/>
      <c r="E34" s="7"/>
      <c r="F34" s="7">
        <v>40</v>
      </c>
    </row>
    <row r="35" spans="1:6" x14ac:dyDescent="0.3">
      <c r="A35" s="8" t="s">
        <v>8312</v>
      </c>
      <c r="B35" s="7"/>
      <c r="C35" s="7"/>
      <c r="D35" s="7"/>
      <c r="E35" s="7">
        <v>60</v>
      </c>
      <c r="F35" s="7">
        <v>60</v>
      </c>
    </row>
    <row r="36" spans="1:6" x14ac:dyDescent="0.3">
      <c r="A36" s="8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8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8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8" t="s">
        <v>8350</v>
      </c>
      <c r="B39" s="7"/>
      <c r="C39" s="7"/>
      <c r="D39" s="7"/>
      <c r="E39" s="7">
        <v>80</v>
      </c>
      <c r="F39" s="7">
        <v>80</v>
      </c>
    </row>
    <row r="40" spans="1:6" x14ac:dyDescent="0.3">
      <c r="A40" s="8" t="s">
        <v>8311</v>
      </c>
      <c r="B40" s="7"/>
      <c r="C40" s="7"/>
      <c r="D40" s="7"/>
      <c r="E40" s="7">
        <v>60</v>
      </c>
      <c r="F40" s="7">
        <v>60</v>
      </c>
    </row>
    <row r="41" spans="1:6" x14ac:dyDescent="0.3">
      <c r="A41" s="8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8" t="s">
        <v>8333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8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8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8" t="s">
        <v>8340</v>
      </c>
      <c r="B45" s="7">
        <v>20</v>
      </c>
      <c r="C45" s="7"/>
      <c r="D45" s="7"/>
      <c r="E45" s="7"/>
      <c r="F45" s="7">
        <v>20</v>
      </c>
    </row>
    <row r="46" spans="1:6" x14ac:dyDescent="0.3">
      <c r="A46" s="8" t="s">
        <v>8360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84EA-3E8F-43F4-ACE6-ED303FF9FE95}">
  <dimension ref="A1:E18"/>
  <sheetViews>
    <sheetView workbookViewId="0">
      <selection activeCell="B17" sqref="B17"/>
    </sheetView>
  </sheetViews>
  <sheetFormatPr defaultRowHeight="14.4" x14ac:dyDescent="0.3"/>
  <cols>
    <col min="1" max="1" width="28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8362</v>
      </c>
    </row>
    <row r="2" spans="1:5" x14ac:dyDescent="0.3">
      <c r="A2" s="6" t="s">
        <v>8398</v>
      </c>
      <c r="B2" t="s">
        <v>8362</v>
      </c>
    </row>
    <row r="4" spans="1:5" x14ac:dyDescent="0.3">
      <c r="A4" s="6" t="s">
        <v>8361</v>
      </c>
      <c r="B4" s="6" t="s">
        <v>8359</v>
      </c>
    </row>
    <row r="5" spans="1:5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">
      <c r="A6" s="8" t="s">
        <v>8370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8" t="s">
        <v>8371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8" t="s">
        <v>8372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8" t="s">
        <v>8373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8" t="s">
        <v>8364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8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8" t="s">
        <v>8365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8" t="s">
        <v>8366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8" t="s">
        <v>8367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8" t="s">
        <v>8368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8" t="s">
        <v>8369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8" t="s">
        <v>8375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8" t="s">
        <v>8360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55" zoomScaleNormal="55" workbookViewId="0">
      <selection activeCell="S1" sqref="S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88671875" customWidth="1"/>
    <col min="16" max="16" width="24.77734375" customWidth="1"/>
    <col min="17" max="17" width="17.44140625" customWidth="1"/>
    <col min="18" max="18" width="19.21875" customWidth="1"/>
    <col min="19" max="19" width="31" customWidth="1"/>
    <col min="20" max="20" width="32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8397</v>
      </c>
      <c r="T1" s="9" t="s">
        <v>8396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 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 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IFERROR(E67/L67, 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IFERROR(E131/L131, 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IFERROR(E195/L195, 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IFERROR(E259/L259, 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IFERROR(E323/L323, 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IFERROR(E387/L387, 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IFERROR(E451/L451, 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IFERROR(E515/L515, 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IFERROR(E579/L579, 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IFERROR(E643/L643, 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IFERROR(E707/L707, 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IFERROR(E771/L771, 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IFERROR(E835/L835, 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IFERROR(E899/L899, 0)</f>
        <v>0</v>
      </c>
      <c r="Q899" t="s">
        <v>8325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IFERROR(E963/L963, 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IFERROR(E1027/L1027, 0)</f>
        <v>71.848571428571432</v>
      </c>
      <c r="Q1027" t="s">
        <v>8325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IFERROR(E1091/L1091, 0)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8335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8335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8335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IFERROR(E1155/L1155, 0)</f>
        <v>50</v>
      </c>
      <c r="Q1155" t="s">
        <v>8335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8335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8335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8335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8335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8335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8335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8335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IFERROR(E1219/L1219, 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IFERROR(E1283/L1283, 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IFERROR(E1347/L1347, 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IFERROR(E1411/L1411, 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IFERROR(E1475/L1475, 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IFERROR(E1539/L1539, 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8338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8338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8338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8338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8338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8338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8338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8338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8338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8338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8338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8338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8338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8338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8338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8338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8338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8338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8338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8338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IFERROR(E1603/L1603, 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IFERROR(E1667/L1667, 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IFERROR(E1731/L1731, 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IFERROR(E1795/L1795, 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IFERROR(E1859/L1859, 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IFERROR(E1923/L1923, 0)</f>
        <v>54</v>
      </c>
      <c r="Q1923" t="s">
        <v>8325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8336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8336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8336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8336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IFERROR(E1987/L1987, 0)</f>
        <v>12.75</v>
      </c>
      <c r="Q1987" t="s">
        <v>8338</v>
      </c>
      <c r="R1987" t="s">
        <v>8336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8336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8336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8336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8336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8336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8336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8336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8336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8336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8336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8336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8336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8336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8336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8336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IFERROR(E2051/L2051, 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IFERROR(E2115/L2115, 0)</f>
        <v>68.598130841121488</v>
      </c>
      <c r="Q2115" t="s">
        <v>8325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IFERROR(E2179/L2179, 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IFERROR(E2243/L2243, 0)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IFERROR(E2307/L2307, 0)</f>
        <v>109.10778443113773</v>
      </c>
      <c r="Q2307" t="s">
        <v>8325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IFERROR(E2371/L2371, 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8335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8335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8335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8335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8335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8335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IFERROR(E2435/L2435, 0)</f>
        <v>0</v>
      </c>
      <c r="Q2435" t="s">
        <v>8335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8335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8335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IFERROR(E2499/L2499, 0)</f>
        <v>80.551071428571419</v>
      </c>
      <c r="Q2499" t="s">
        <v>8325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IFERROR(E2563/L2563, 0)</f>
        <v>0</v>
      </c>
      <c r="Q2563" t="s">
        <v>8335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8335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8335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8335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8335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8335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8335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8335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8335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8335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8335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8335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8335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8335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IFERROR(E2627/L2627, 0)</f>
        <v>27.576923076923077</v>
      </c>
      <c r="Q2627" t="s">
        <v>8319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8335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8335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IFERROR(E2691/L2691, 0)</f>
        <v>1</v>
      </c>
      <c r="Q2691" t="s">
        <v>8335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8335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IFERROR(E2755/L2755, 0)</f>
        <v>47.5</v>
      </c>
      <c r="Q2755" t="s">
        <v>8322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IFERROR(E2819/L2819, 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IFERROR(E2883/L2883, 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IFERROR(E2947/L2947, 0)</f>
        <v>0</v>
      </c>
      <c r="Q2947" t="s">
        <v>8317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IFERROR(E3011/L3011, 0)</f>
        <v>233.8984375</v>
      </c>
      <c r="Q3011" t="s">
        <v>8317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IFERROR(E3075/L3075, 0)</f>
        <v>92.142857142857139</v>
      </c>
      <c r="Q3075" t="s">
        <v>8317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IFERROR(E3139/L3139, 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IFERROR(E3203/L3203, 0)</f>
        <v>12.5</v>
      </c>
      <c r="Q3203" t="s">
        <v>8317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IFERROR(E3267/L3267, 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IFERROR(E3331/L3331, 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IFERROR(E3395/L3395, 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IFERROR(E3459/L3459, 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IFERROR(E3523/L3523, 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IFERROR(E3587/L3587, 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IFERROR(E3651/L3651, 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IFERROR(E3715/L3715, 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IFERROR(E3779/L3779, 0)</f>
        <v>48.542372881355931</v>
      </c>
      <c r="Q3779" t="s">
        <v>8317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IFERROR(E3843/L3843, 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IFERROR(E3907/L3907, 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IFERROR(E3971/L3971, 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IFERROR(E4035/L4035, 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IFERROR(E4099/L4099, 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ontainsText" dxfId="3" priority="8" operator="containsText" text="successful">
      <formula>NOT(ISERROR(SEARCH("successful",F1)))</formula>
    </cfRule>
    <cfRule type="containsText" dxfId="2" priority="7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1" operator="containsText" text="live">
      <formula>NOT(ISERROR(SEARCH("live",F1)))</formula>
    </cfRule>
  </conditionalFormatting>
  <conditionalFormatting sqref="O1:O4115">
    <cfRule type="colorScale" priority="5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P1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R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F75DA-0223-43E8-A56B-829D2489985F}">
  <dimension ref="A1:H13"/>
  <sheetViews>
    <sheetView tabSelected="1" topLeftCell="D1" workbookViewId="0">
      <selection activeCell="E2" sqref="E2"/>
    </sheetView>
  </sheetViews>
  <sheetFormatPr defaultRowHeight="14.4" x14ac:dyDescent="0.3"/>
  <cols>
    <col min="1" max="1" width="26.5546875" bestFit="1" customWidth="1"/>
    <col min="2" max="2" width="20.109375" customWidth="1"/>
    <col min="3" max="3" width="15.33203125" customWidth="1"/>
    <col min="4" max="4" width="18.6640625" customWidth="1"/>
    <col min="5" max="5" width="15.33203125" customWidth="1"/>
    <col min="6" max="6" width="18.88671875" customWidth="1"/>
    <col min="7" max="7" width="15.33203125" customWidth="1"/>
    <col min="8" max="8" width="16.5546875" customWidth="1"/>
  </cols>
  <sheetData>
    <row r="1" spans="1:8" x14ac:dyDescent="0.3">
      <c r="A1" s="9" t="s">
        <v>8376</v>
      </c>
      <c r="B1" s="9" t="s">
        <v>8377</v>
      </c>
      <c r="C1" s="9" t="s">
        <v>8378</v>
      </c>
      <c r="D1" s="9" t="s">
        <v>8379</v>
      </c>
      <c r="E1" s="9" t="s">
        <v>8380</v>
      </c>
      <c r="F1" s="9" t="s">
        <v>8381</v>
      </c>
      <c r="G1" s="9" t="s">
        <v>8382</v>
      </c>
      <c r="H1" s="9" t="s">
        <v>8383</v>
      </c>
    </row>
    <row r="2" spans="1:8" x14ac:dyDescent="0.3">
      <c r="A2" t="s">
        <v>8384</v>
      </c>
      <c r="B2">
        <f>COUNTIFS('Kickstarter Table'!$F:$F,"successful",'Kickstarter Table'!$D:$D,"&lt;1000")</f>
        <v>322</v>
      </c>
      <c r="C2">
        <f>COUNTIFS('Kickstarter Table'!$F:$F,"failed",'Kickstarter Table'!$D:$D,"&lt;1000")</f>
        <v>113</v>
      </c>
      <c r="D2">
        <f>COUNTIFS('Kickstarter Table'!$F:$F,"canceled",'Kickstarter Table'!$D:$D,"&lt;1000")</f>
        <v>18</v>
      </c>
      <c r="E2">
        <f>SUM(B2:D2)</f>
        <v>453</v>
      </c>
      <c r="F2" s="11">
        <f>B2/$E$2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8385</v>
      </c>
      <c r="B3">
        <f>COUNTIFS('Kickstarter Table'!$F:$F,"successful",'Kickstarter Table'!$D:$D,"&gt;=1000", 'Kickstarter Table'!$D:$D,"&lt;=4999")</f>
        <v>932</v>
      </c>
      <c r="C3">
        <f>COUNTIFS('Kickstarter Table'!$F:$F,"failed",'Kickstarter Table'!$D:$D,"&gt;=1000", 'Kickstarter Table'!$D:$D,"&lt;=4999")</f>
        <v>420</v>
      </c>
      <c r="D3">
        <f>COUNTIFS('Kickstarter Table'!$F:$F,"canceled",'Kickstarter Table'!$D:$D,"&gt;=1000", 'Kickstarter Table'!$D:$D,"&lt;=4999")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8386</v>
      </c>
      <c r="B4">
        <f>COUNTIFS('Kickstarter Table'!$F:$F,"successful",'Kickstarter Table'!$D:$D,"&gt;=5000", 'Kickstarter Table'!$D:$D,"&lt;=9999")</f>
        <v>381</v>
      </c>
      <c r="C4">
        <f>COUNTIFS('Kickstarter Table'!$F:$F,"failed",'Kickstarter Table'!$D:$D,"&gt;=5000", 'Kickstarter Table'!$D:$D,"&lt;=9999")</f>
        <v>283</v>
      </c>
      <c r="D4">
        <f>COUNTIFS('Kickstarter Table'!$F:$F,"canceled",'Kickstarter Table'!$D:$D,"&gt;=5000", 'Kickstarter Table'!$D:$D,"&lt;=9999")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8387</v>
      </c>
      <c r="B5">
        <f>COUNTIFS('Kickstarter Table'!$F:$F,"successful",'Kickstarter Table'!$D:$D,"&gt;=10000", 'Kickstarter Table'!$D:$D,"&lt;=14999")</f>
        <v>168</v>
      </c>
      <c r="C5">
        <f>COUNTIFS('Kickstarter Table'!$F:$F,"failed",'Kickstarter Table'!$D:$D,"&gt;=10000", 'Kickstarter Table'!$D:$D,"&lt;=14999")</f>
        <v>144</v>
      </c>
      <c r="D5">
        <f>COUNTIFS('Kickstarter Table'!$F:$F,"canceled",'Kickstarter Table'!$D:$D,"&gt;=10000", 'Kickstarter Table'!$D:$D,"&lt;=14999")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8388</v>
      </c>
      <c r="B6">
        <f>COUNTIFS('Kickstarter Table'!$F:$F,"successful",'Kickstarter Table'!$D:$D,"&gt;=15000", 'Kickstarter Table'!$D:$D,"&lt;=19999")</f>
        <v>94</v>
      </c>
      <c r="C6">
        <f>COUNTIFS('Kickstarter Table'!$F:$F,"failed",'Kickstarter Table'!$D:$D,"&gt;=15000", 'Kickstarter Table'!$D:$D,"&lt;=19999")</f>
        <v>90</v>
      </c>
      <c r="D6">
        <f>COUNTIFS('Kickstarter Table'!$F:$F,"canceled",'Kickstarter Table'!$D:$D,"&gt;=15000", 'Kickstarter Table'!$D:$D,"&lt;=19999")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8389</v>
      </c>
      <c r="B7">
        <f>COUNTIFS('Kickstarter Table'!$F:$F,"successful",'Kickstarter Table'!$D:$D,"&gt;=20000", 'Kickstarter Table'!$D:$D,"&lt;=24999")</f>
        <v>62</v>
      </c>
      <c r="C7">
        <f>COUNTIFS('Kickstarter Table'!$F:$F,"failed",'Kickstarter Table'!$D:$D,"&gt;=20000", 'Kickstarter Table'!$D:$D,"&lt;=24999")</f>
        <v>72</v>
      </c>
      <c r="D7">
        <f>COUNTIFS('Kickstarter Table'!$F:$F,"canceled",'Kickstarter Table'!$D:$D,"&gt;=20000", 'Kickstarter Table'!$D:$D,"&lt;=24999")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8390</v>
      </c>
      <c r="B8">
        <f>COUNTIFS('Kickstarter Table'!$F:$F,"successful",'Kickstarter Table'!$D:$D,"&gt;=25000", 'Kickstarter Table'!$D:$D,"&lt;=29999")</f>
        <v>55</v>
      </c>
      <c r="C8">
        <f>COUNTIFS('Kickstarter Table'!$F:$F,"failed",'Kickstarter Table'!$D:$D,"&gt;=25000", 'Kickstarter Table'!$D:$D,"&lt;=29999")</f>
        <v>64</v>
      </c>
      <c r="D8">
        <f>COUNTIFS('Kickstarter Table'!$F:$F,"canceled",'Kickstarter Table'!$D:$D,"&gt;=25000", 'Kickstarter Table'!$D:$D,"&lt;=29999")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8391</v>
      </c>
      <c r="B9">
        <f>COUNTIFS('Kickstarter Table'!$F:$F,"successful",'Kickstarter Table'!$D:$D,"&gt;=30000", 'Kickstarter Table'!$D:$D,"&lt;=34999")</f>
        <v>32</v>
      </c>
      <c r="C9">
        <f>COUNTIFS('Kickstarter Table'!$F:$F,"failed",'Kickstarter Table'!$D:$D,"&gt;=30000", 'Kickstarter Table'!$D:$D,"&lt;=34999")</f>
        <v>37</v>
      </c>
      <c r="D9">
        <f>COUNTIFS('Kickstarter Table'!$F:$F,"canceled",'Kickstarter Table'!$D:$D,"&gt;=30000", 'Kickstarter Table'!$D:$D,"&lt;=34999")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8392</v>
      </c>
      <c r="B10">
        <f>COUNTIFS('Kickstarter Table'!$F:$F,"successful",'Kickstarter Table'!$D:$D,"&gt;=35000", 'Kickstarter Table'!$D:$D,"&lt;=39999")</f>
        <v>26</v>
      </c>
      <c r="C10">
        <f>COUNTIFS('Kickstarter Table'!$F:$F,"failed",'Kickstarter Table'!$D:$D,"&gt;=35000", 'Kickstarter Table'!$D:$D,"&lt;=39999")</f>
        <v>22</v>
      </c>
      <c r="D10">
        <f>COUNTIFS('Kickstarter Table'!$F:$F,"canceled",'Kickstarter Table'!$D:$D,"&gt;=35000", 'Kickstarter Table'!$D:$D,"&lt;=39999")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8393</v>
      </c>
      <c r="B11">
        <f>COUNTIFS('Kickstarter Table'!$F:$F,"successful",'Kickstarter Table'!$D:$D,"&gt;=40000", 'Kickstarter Table'!$D:$D,"&lt;=44999")</f>
        <v>21</v>
      </c>
      <c r="C11">
        <f>COUNTIFS('Kickstarter Table'!$F:$F,"failed",'Kickstarter Table'!$D:$D,"&gt;=40000", 'Kickstarter Table'!$D:$D,"&lt;=44999")</f>
        <v>16</v>
      </c>
      <c r="D11">
        <f>COUNTIFS('Kickstarter Table'!$F:$F,"canceled",'Kickstarter Table'!$D:$D,"&gt;=40000", 'Kickstarter Table'!$D:$D,"&lt;=44999")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8394</v>
      </c>
      <c r="B12">
        <f>COUNTIFS('Kickstarter Table'!$F:$F,"successful",'Kickstarter Table'!$D:$D,"&gt;=45000", 'Kickstarter Table'!$D:$D,"&lt;=49999")</f>
        <v>6</v>
      </c>
      <c r="C12">
        <f>COUNTIFS('Kickstarter Table'!$F:$F,"failed",'Kickstarter Table'!$D:$D,"&gt;=45000", 'Kickstarter Table'!$D:$D,"&lt;=49999")</f>
        <v>11</v>
      </c>
      <c r="D12">
        <f>COUNTIFS('Kickstarter Table'!$F:$F,"canceled",'Kickstarter Table'!$D:$D,"&gt;=45000", 'Kickstarter Table'!$D:$D,"&lt;=49999")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8395</v>
      </c>
      <c r="B13">
        <f>COUNTIFS('Kickstarter Table'!$F:$F,"successful",'Kickstarter Table'!$D:$D,"&gt;=50000")</f>
        <v>86</v>
      </c>
      <c r="C13">
        <f>COUNTIFS('Kickstarter Table'!$F:$F,"failed",'Kickstarter Table'!$D:$D,"&gt;=50000")</f>
        <v>258</v>
      </c>
      <c r="D13">
        <f>COUNTIFS('Kickstarter Table'!$F:$F,"canceled",'Kickstarter Table'!$D:$D,"&gt;=50000")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Sub-Category Statistics</vt:lpstr>
      <vt:lpstr>Monthly and Annual Statistics</vt:lpstr>
      <vt:lpstr>Kickstarter Table</vt:lpstr>
      <vt:lpstr>Goal Cost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2019-08-26T02:35:53Z</dcterms:modified>
</cp:coreProperties>
</file>