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pinto/Desktop/"/>
    </mc:Choice>
  </mc:AlternateContent>
  <xr:revisionPtr revIDLastSave="0" documentId="8_{74B2E3F0-63C9-BC49-887B-8AD9951B6E18}" xr6:coauthVersionLast="40" xr6:coauthVersionMax="40" xr10:uidLastSave="{00000000-0000-0000-0000-000000000000}"/>
  <bookViews>
    <workbookView xWindow="-360" yWindow="3600" windowWidth="27640" windowHeight="15440" xr2:uid="{3B770614-A1B7-2449-91AF-91DB3D20261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5" i="1" l="1"/>
  <c r="CH5" i="1"/>
  <c r="CF5" i="1"/>
  <c r="CG5" i="1" s="1"/>
  <c r="CD5" i="1"/>
  <c r="CC5" i="1"/>
  <c r="AI5" i="1"/>
  <c r="AK5" i="1" s="1"/>
  <c r="X5" i="1"/>
  <c r="W5" i="1"/>
  <c r="U5" i="1"/>
  <c r="T5" i="1"/>
  <c r="R5" i="1"/>
  <c r="Q5" i="1"/>
  <c r="O5" i="1"/>
  <c r="N5" i="1"/>
  <c r="P5" i="1" s="1"/>
  <c r="CH4" i="1"/>
  <c r="CG4" i="1"/>
  <c r="AI4" i="1"/>
  <c r="AM4" i="1" s="1"/>
  <c r="X4" i="1"/>
  <c r="W4" i="1"/>
  <c r="U4" i="1"/>
  <c r="T4" i="1"/>
  <c r="R4" i="1"/>
  <c r="Q4" i="1"/>
  <c r="O4" i="1"/>
  <c r="N4" i="1"/>
  <c r="S5" i="1" l="1"/>
  <c r="V5" i="1" s="1"/>
  <c r="AK4" i="1"/>
  <c r="AL5" i="1"/>
  <c r="P4" i="1"/>
  <c r="S4" i="1" s="1"/>
  <c r="V4" i="1" s="1"/>
  <c r="AM5" i="1"/>
  <c r="AL4" i="1"/>
  <c r="J4" i="1" l="1"/>
  <c r="Y4" i="1"/>
  <c r="Y5" i="1"/>
  <c r="J5" i="1"/>
  <c r="K4" i="1" l="1"/>
  <c r="K5" i="1"/>
</calcChain>
</file>

<file path=xl/sharedStrings.xml><?xml version="1.0" encoding="utf-8"?>
<sst xmlns="http://schemas.openxmlformats.org/spreadsheetml/2006/main" count="60" uniqueCount="56">
  <si>
    <t>CORRELATIVE</t>
  </si>
  <si>
    <t xml:space="preserve">AGE </t>
  </si>
  <si>
    <t>SIZE</t>
  </si>
  <si>
    <t>GRADE</t>
  </si>
  <si>
    <t>N LVI</t>
  </si>
  <si>
    <t>RISK 5TIER PRE-TEST</t>
  </si>
  <si>
    <t>RISK  5TIER POST-TEST</t>
  </si>
  <si>
    <t>BAYES THEOREM 1</t>
  </si>
  <si>
    <t>+</t>
  </si>
  <si>
    <t>-</t>
  </si>
  <si>
    <t xml:space="preserve"> CHANCE OF HAVING LVI </t>
  </si>
  <si>
    <t>PR(LVI)</t>
  </si>
  <si>
    <r>
      <t>CHANCE OF HAVING LVI GIVEN  AGE</t>
    </r>
    <r>
      <rPr>
        <b/>
        <u/>
        <sz val="12"/>
        <color theme="1"/>
        <rFont val="Calibri (Body)_x0000_"/>
      </rPr>
      <t xml:space="preserve"> &gt;</t>
    </r>
    <r>
      <rPr>
        <sz val="12"/>
        <color theme="1"/>
        <rFont val="Calibri (Body)_x0000_"/>
      </rPr>
      <t>50</t>
    </r>
  </si>
  <si>
    <t>PR(LVI NEGATIVE)</t>
  </si>
  <si>
    <t>PR(AGE|PR(LVI))</t>
  </si>
  <si>
    <t>PR(AGE|PR(LVI NEGATIVE))</t>
  </si>
  <si>
    <t>CHANCE OF HAVING LVI ACCORDING SIZE</t>
  </si>
  <si>
    <t>PR(SIZE|PR(LVI))</t>
  </si>
  <si>
    <t>PR(SIZE|PR(LVI NEGATIVE))</t>
  </si>
  <si>
    <t>BAYES THEOREM 2</t>
  </si>
  <si>
    <t>CHANCE OF HAVING LVI ACCORDING GRADE</t>
  </si>
  <si>
    <t>PR(GRADE|PR(LVI))</t>
  </si>
  <si>
    <t>PR(GRADE|PR(LVI NEGATIVE))</t>
  </si>
  <si>
    <t>BAYES THEOREM 3</t>
  </si>
  <si>
    <t>CHANCE OF HAVING LVI ACCORDING NUMBER OF IMAGES LVI REPORTED</t>
  </si>
  <si>
    <t>PR(NUMBER LVI|PR(LVI))</t>
  </si>
  <si>
    <t>PR(NUMBER LVI|PR(LII NEGATIVE))</t>
  </si>
  <si>
    <t>BAYES THEOREM 4</t>
  </si>
  <si>
    <t xml:space="preserve">LVI RISK PRE-TEST MIN </t>
  </si>
  <si>
    <t xml:space="preserve">LVI RISK PRE-TEST MAX </t>
  </si>
  <si>
    <t>INTERVAL</t>
  </si>
  <si>
    <t>SECOND INTERVAL</t>
  </si>
  <si>
    <t>THIRD INTERVAL</t>
  </si>
  <si>
    <t>FOURTH INTERVAL</t>
  </si>
  <si>
    <t xml:space="preserve">BELOW 50 YEARS LVI POS  </t>
  </si>
  <si>
    <t xml:space="preserve">BELOW 50 YEARS LVI NEG  </t>
  </si>
  <si>
    <t>BELOW  1 CM  LVI POS</t>
  </si>
  <si>
    <t>BELOW  1 CM  LVI NEG</t>
  </si>
  <si>
    <t xml:space="preserve">1-2 CM  LVI POS </t>
  </si>
  <si>
    <t>1-2 CM  LVI NEG</t>
  </si>
  <si>
    <t xml:space="preserve">2-5 CM LVI POS </t>
  </si>
  <si>
    <t xml:space="preserve">G1 LVI POS </t>
  </si>
  <si>
    <t>2-5 CM LVI NEG</t>
  </si>
  <si>
    <t>G1  LVI NEG</t>
  </si>
  <si>
    <t>G2 LVI NEG</t>
  </si>
  <si>
    <t xml:space="preserve">G2  LVI POS </t>
  </si>
  <si>
    <t xml:space="preserve">G3  LVI POS </t>
  </si>
  <si>
    <t xml:space="preserve">G3  LVI NEG </t>
  </si>
  <si>
    <t xml:space="preserve">N IMAGES LVI=0, LVI NEG  </t>
  </si>
  <si>
    <t xml:space="preserve">N IMAGES LVI=0, LVI POS </t>
  </si>
  <si>
    <t>N IMAGES LVI=2-3,LVI NEG</t>
  </si>
  <si>
    <t>N IMAGES LVI=1-2, LVI POS</t>
  </si>
  <si>
    <t xml:space="preserve">N IMAGES LVI=1-2, LVI NEG </t>
  </si>
  <si>
    <t xml:space="preserve">N IMAGES LVI=2-3, LVI POS </t>
  </si>
  <si>
    <t xml:space="preserve">N IMAGES LVI&gt;4, LVI NEG </t>
  </si>
  <si>
    <t xml:space="preserve">N IMAGES LVI&gt;4,  LVI POS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</si>
</sst>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(Body)_x0000_"/>
    </font>
    <font>
      <b/>
      <u/>
      <sz val="12"/>
      <color theme="1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rgb="FFECA6FF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/>
    <xf numFmtId="0" fontId="0" fillId="2" borderId="1" xfId="0" applyFill="1" applyBorder="1" applyProtection="1"/>
    <xf numFmtId="0" fontId="0" fillId="2" borderId="0" xfId="0" applyFill="1" applyBorder="1" applyProtection="1"/>
    <xf numFmtId="0" fontId="0" fillId="0" borderId="0" xfId="0" applyProtection="1">
      <protection locked="0"/>
    </xf>
    <xf numFmtId="0" fontId="0" fillId="0" borderId="0" xfId="0" applyAlignment="1">
      <alignment horizontal="left" shrinkToFit="1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0" fontId="0" fillId="3" borderId="1" xfId="0" applyFill="1" applyBorder="1" applyProtection="1"/>
    <xf numFmtId="0" fontId="0" fillId="0" borderId="0" xfId="0" applyNumberFormat="1" applyProtection="1">
      <protection locked="0"/>
    </xf>
    <xf numFmtId="0" fontId="0" fillId="0" borderId="0" xfId="0" applyAlignment="1" applyProtection="1">
      <alignment horizontal="left" shrinkToFit="1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 patternType="solid"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 patternType="solid"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 patternType="solid"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LISH"/>
      <sheetName val="ENGLISH (2)"/>
      <sheetName val="Formula"/>
    </sheetNames>
    <definedNames>
      <definedName name="BUTTON1"/>
      <definedName name="Module2.BUTTON2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61E9-81FA-6548-A606-FC6037994CC3}">
  <dimension ref="A1:CI5"/>
  <sheetViews>
    <sheetView tabSelected="1" workbookViewId="0">
      <selection activeCell="BH2" sqref="BH2"/>
    </sheetView>
  </sheetViews>
  <sheetFormatPr baseColWidth="10" defaultRowHeight="16"/>
  <cols>
    <col min="13" max="13" width="16.33203125" bestFit="1" customWidth="1"/>
    <col min="14" max="14" width="18" customWidth="1"/>
    <col min="15" max="15" width="24.6640625" customWidth="1"/>
    <col min="16" max="16" width="21.5" customWidth="1"/>
    <col min="17" max="17" width="19.6640625" customWidth="1"/>
    <col min="18" max="18" width="23.5" customWidth="1"/>
    <col min="19" max="20" width="24.1640625" customWidth="1"/>
    <col min="21" max="21" width="28.6640625" customWidth="1"/>
    <col min="22" max="22" width="25.33203125" customWidth="1"/>
    <col min="23" max="23" width="37.33203125" customWidth="1"/>
    <col min="24" max="24" width="42.6640625" customWidth="1"/>
    <col min="25" max="25" width="22.33203125" customWidth="1"/>
    <col min="26" max="26" width="22.1640625" customWidth="1"/>
    <col min="32" max="32" width="19.83203125" customWidth="1"/>
    <col min="33" max="33" width="19.33203125" customWidth="1"/>
    <col min="37" max="37" width="17.33203125" customWidth="1"/>
    <col min="38" max="38" width="15.33203125" customWidth="1"/>
    <col min="39" max="39" width="19.33203125" customWidth="1"/>
    <col min="40" max="40" width="22.5" customWidth="1"/>
    <col min="41" max="41" width="23.5" customWidth="1"/>
    <col min="42" max="42" width="20.1640625" customWidth="1"/>
    <col min="43" max="43" width="19.83203125" customWidth="1"/>
    <col min="44" max="44" width="20.33203125" customWidth="1"/>
    <col min="45" max="45" width="19.1640625" customWidth="1"/>
    <col min="46" max="46" width="21.5" customWidth="1"/>
    <col min="47" max="47" width="19" customWidth="1"/>
    <col min="48" max="48" width="13.1640625" customWidth="1"/>
    <col min="49" max="49" width="10.83203125" customWidth="1"/>
    <col min="53" max="53" width="12" customWidth="1"/>
    <col min="54" max="54" width="26.83203125" customWidth="1"/>
    <col min="55" max="55" width="25.83203125" customWidth="1"/>
    <col min="56" max="56" width="25.1640625" customWidth="1"/>
    <col min="57" max="57" width="24.6640625" customWidth="1"/>
    <col min="58" max="58" width="25" customWidth="1"/>
    <col min="59" max="59" width="24.6640625" customWidth="1"/>
    <col min="60" max="60" width="25.5" customWidth="1"/>
  </cols>
  <sheetData>
    <row r="1" spans="1:87" ht="17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I1" s="1"/>
      <c r="J1" s="3" t="s">
        <v>5</v>
      </c>
      <c r="K1" s="2" t="s">
        <v>6</v>
      </c>
      <c r="L1" s="4" t="s">
        <v>10</v>
      </c>
      <c r="M1" s="4"/>
      <c r="N1" s="13" t="s">
        <v>12</v>
      </c>
      <c r="O1" s="14"/>
      <c r="P1" s="4" t="s">
        <v>7</v>
      </c>
      <c r="Q1" s="14" t="s">
        <v>16</v>
      </c>
      <c r="R1" s="14"/>
      <c r="S1" s="4" t="s">
        <v>19</v>
      </c>
      <c r="T1" s="14" t="s">
        <v>20</v>
      </c>
      <c r="U1" s="14"/>
      <c r="V1" s="4" t="s">
        <v>23</v>
      </c>
      <c r="W1" s="14" t="s">
        <v>24</v>
      </c>
      <c r="X1" s="14"/>
      <c r="Y1" s="4" t="s">
        <v>27</v>
      </c>
      <c r="AD1" s="4"/>
      <c r="AE1" s="4"/>
      <c r="AF1" s="4" t="s">
        <v>28</v>
      </c>
      <c r="AG1" s="4" t="s">
        <v>29</v>
      </c>
      <c r="AI1" s="4" t="s">
        <v>30</v>
      </c>
      <c r="AK1" s="4" t="s">
        <v>31</v>
      </c>
      <c r="AL1" s="4" t="s">
        <v>32</v>
      </c>
      <c r="AM1" s="4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42</v>
      </c>
      <c r="AV1" t="s">
        <v>43</v>
      </c>
      <c r="AW1" t="s">
        <v>41</v>
      </c>
      <c r="AX1" t="s">
        <v>44</v>
      </c>
      <c r="AY1" t="s">
        <v>45</v>
      </c>
      <c r="AZ1" t="s">
        <v>46</v>
      </c>
      <c r="BA1" t="s">
        <v>47</v>
      </c>
      <c r="BB1" s="4" t="s">
        <v>49</v>
      </c>
      <c r="BC1" s="4" t="s">
        <v>48</v>
      </c>
      <c r="BD1" s="4" t="s">
        <v>51</v>
      </c>
      <c r="BE1" s="4" t="s">
        <v>52</v>
      </c>
      <c r="BF1" s="4" t="s">
        <v>53</v>
      </c>
      <c r="BG1" s="4" t="s">
        <v>50</v>
      </c>
      <c r="BH1" s="4" t="s">
        <v>55</v>
      </c>
      <c r="BI1" s="4" t="s">
        <v>54</v>
      </c>
      <c r="BJ1" s="5"/>
      <c r="CC1" s="4"/>
      <c r="CD1" s="4"/>
      <c r="CE1" s="4"/>
      <c r="CF1" s="4"/>
      <c r="CG1" s="4"/>
      <c r="CH1" s="4"/>
      <c r="CI1" s="4"/>
    </row>
    <row r="2" spans="1:87" ht="17" thickBot="1">
      <c r="A2" s="1"/>
      <c r="B2" s="3"/>
      <c r="C2" s="3"/>
      <c r="D2" s="3"/>
      <c r="E2" s="3"/>
      <c r="I2" s="1"/>
      <c r="J2" s="3"/>
      <c r="K2" s="2"/>
      <c r="L2" s="4" t="s">
        <v>8</v>
      </c>
      <c r="M2" s="4" t="s">
        <v>9</v>
      </c>
      <c r="N2" s="11" t="s">
        <v>8</v>
      </c>
      <c r="O2" s="12" t="s">
        <v>9</v>
      </c>
      <c r="P2" s="4"/>
      <c r="Q2" s="12" t="s">
        <v>8</v>
      </c>
      <c r="R2" s="12" t="s">
        <v>9</v>
      </c>
      <c r="S2" s="4"/>
      <c r="T2" s="12"/>
      <c r="U2" s="12"/>
      <c r="V2" s="4"/>
      <c r="W2" s="12"/>
      <c r="X2" s="12"/>
      <c r="Y2" s="4"/>
      <c r="AD2" s="4"/>
      <c r="AE2" s="4"/>
      <c r="AF2" s="4"/>
      <c r="AG2" s="4"/>
      <c r="AI2" s="4"/>
      <c r="AK2" s="4"/>
      <c r="AL2" s="4"/>
      <c r="BB2" s="4"/>
      <c r="BC2" s="4"/>
      <c r="BD2" s="4"/>
      <c r="BE2" s="4"/>
      <c r="BF2" s="4"/>
      <c r="BG2" s="4"/>
      <c r="BH2" s="4"/>
      <c r="BI2" s="4"/>
      <c r="BJ2" s="5"/>
      <c r="CC2" s="4"/>
      <c r="CD2" s="4"/>
      <c r="CE2" s="4"/>
      <c r="CF2" s="4"/>
      <c r="CG2" s="4"/>
      <c r="CH2" s="4"/>
      <c r="CI2" s="4"/>
    </row>
    <row r="3" spans="1:87" ht="17" thickBot="1">
      <c r="A3" s="1"/>
      <c r="B3" s="3"/>
      <c r="C3" s="3"/>
      <c r="D3" s="3"/>
      <c r="E3" s="3"/>
      <c r="I3" s="1"/>
      <c r="J3" s="3"/>
      <c r="K3" s="2"/>
      <c r="L3" t="s">
        <v>11</v>
      </c>
      <c r="M3" s="4" t="s">
        <v>13</v>
      </c>
      <c r="N3" s="11" t="s">
        <v>14</v>
      </c>
      <c r="O3" s="11" t="s">
        <v>15</v>
      </c>
      <c r="P3" s="4"/>
      <c r="Q3" s="12" t="s">
        <v>17</v>
      </c>
      <c r="R3" s="12" t="s">
        <v>18</v>
      </c>
      <c r="S3" s="4"/>
      <c r="T3" s="12" t="s">
        <v>21</v>
      </c>
      <c r="U3" s="12" t="s">
        <v>22</v>
      </c>
      <c r="V3" s="4"/>
      <c r="W3" s="12" t="s">
        <v>25</v>
      </c>
      <c r="X3" s="12" t="s">
        <v>26</v>
      </c>
      <c r="Y3" s="4"/>
      <c r="AD3" s="4"/>
      <c r="AE3" s="4"/>
      <c r="AF3" s="4"/>
      <c r="AG3" s="4"/>
      <c r="AI3" s="4"/>
      <c r="AK3" s="4"/>
      <c r="AL3" s="4"/>
      <c r="AM3" s="4"/>
      <c r="BB3" s="4"/>
      <c r="BC3" s="4"/>
      <c r="BD3" s="4"/>
      <c r="BE3" s="4"/>
      <c r="BF3" s="4"/>
      <c r="BG3" s="4"/>
      <c r="BH3" s="4"/>
      <c r="BI3" s="4"/>
      <c r="BJ3" s="5"/>
      <c r="CC3" s="4"/>
      <c r="CD3" s="4"/>
      <c r="CE3" s="4"/>
      <c r="CF3" s="4"/>
      <c r="CG3" s="4"/>
      <c r="CH3" s="4"/>
      <c r="CI3" s="4"/>
    </row>
    <row r="4" spans="1:87" ht="17" customHeight="1" thickBot="1">
      <c r="A4" s="1">
        <v>1</v>
      </c>
      <c r="B4" s="6">
        <v>50</v>
      </c>
      <c r="C4" s="6">
        <v>3</v>
      </c>
      <c r="D4" s="6">
        <v>3</v>
      </c>
      <c r="E4" s="6">
        <v>3</v>
      </c>
      <c r="I4" s="1"/>
      <c r="J4" s="8" t="str">
        <f t="shared" ref="J4:J5" si="0">IF(V4&lt;AI4,"VERY LOW",IF(V4&lt;AK4,"LOW",IF(V4&lt;AL4,"INTERMEDIATE",IF(V4&lt;AM4,"HIGH","VERY HIGH"))))</f>
        <v>HIGH</v>
      </c>
      <c r="K4" s="8" t="str">
        <f t="shared" ref="K4:K5" si="1">IF(Y4&lt;AI4,"VERY LOW",IF(Y4&lt;AK4,"LOW",IF(Y4&lt;AL4,"INTERMEDIATE",IF(Y4&lt;AM4,"HIGH","VERY HIGH"))))</f>
        <v>VERY HIGH</v>
      </c>
      <c r="L4" s="1">
        <v>0.29616998950682055</v>
      </c>
      <c r="M4" s="1">
        <v>0.70383001049317939</v>
      </c>
      <c r="N4" s="1">
        <f t="shared" ref="N4:N5" si="2">IF(B4=0,"NO DATA",IF(B4&lt;51,AN4,SUM(1-AN4)))</f>
        <v>0.50088652482269502</v>
      </c>
      <c r="O4" s="1">
        <f t="shared" ref="O4:O5" si="3">IF(B4=0,"NO DATA",IF(B4&lt;51,AO4,SUM(1-AO4)))</f>
        <v>0.37673026561915451</v>
      </c>
      <c r="P4" s="1">
        <f t="shared" ref="P4:P5" si="4">N4*L4/((N4*L4)+(O4*M4))</f>
        <v>0.35875930911137743</v>
      </c>
      <c r="Q4" s="1">
        <f t="shared" ref="Q4:Q5" si="5">IF(C4=0,"NO DATA",IF(C4&gt;2,AT4,IF(C4&gt;1,AR4,AP4)))</f>
        <v>0.48949771689497718</v>
      </c>
      <c r="R4" s="1">
        <f t="shared" ref="R4:R5" si="6">IF(C4=0,"NO DATA",IF(C4&gt;2,AU4,IF(C4&gt;1,AS4,AQ4)))</f>
        <v>0.26976744186046514</v>
      </c>
      <c r="S4" s="1">
        <f t="shared" ref="S4:S5" si="7">Q4*P4/((Q4*P4)+(R4*(1-P4)))</f>
        <v>0.50376652191018489</v>
      </c>
      <c r="T4" s="1">
        <f t="shared" ref="T4:T5" si="8">IF(D4=1,AV4,IF(D4=2,AX4,IF(D4=3,AZ4,"NO DATA")))</f>
        <v>0.59423274974253348</v>
      </c>
      <c r="U4" s="1">
        <f t="shared" ref="U4:U5" si="9">IF(D4=1,AW4,IF(D4=2,AY4,IF(D4=3,BA4,"NO DATA")))</f>
        <v>0.37215411558669004</v>
      </c>
      <c r="V4" s="1">
        <f t="shared" ref="V4:V5" si="10">T4*S4/((T4*S4)+(U4*(1-S4)))</f>
        <v>0.61846296598655015</v>
      </c>
      <c r="W4" s="1">
        <f t="shared" ref="W4:W5" si="11">IF(E4="","NO DATA",IF(E4=0,BB4,IF(E4&lt;3,BD4,IF(E4&lt;4,BF4,BH4))))</f>
        <v>0.12</v>
      </c>
      <c r="X4" s="1">
        <f t="shared" ref="X4:X5" si="12">IF(E4="","NO DATA",IF(E4=0,BC4,IF(E4&lt;3,BE4,IF(E4&lt;4,BG4,BI4))))</f>
        <v>3.125E-2</v>
      </c>
      <c r="Y4" s="1">
        <f t="shared" ref="Y4:Y5" si="13">W4*V4/((W4*V4)+(X4*(1-V4)))</f>
        <v>0.86158314690619697</v>
      </c>
      <c r="AD4" s="4"/>
      <c r="AE4" s="4"/>
      <c r="AF4" s="4">
        <v>1.9268631411084802E-3</v>
      </c>
      <c r="AG4" s="4">
        <v>1</v>
      </c>
      <c r="AI4" s="4">
        <f t="shared" ref="AI4:AI5" si="14">SUM(AG4-AF4)/5</f>
        <v>0.19961462737177832</v>
      </c>
      <c r="AK4" s="4">
        <f t="shared" ref="AJ4:AK5" si="15">AI4*2</f>
        <v>0.39922925474355664</v>
      </c>
      <c r="AL4" s="4">
        <f t="shared" ref="AL4:AL5" si="16">AI4*3</f>
        <v>0.59884388211533501</v>
      </c>
      <c r="AM4" s="4">
        <f t="shared" ref="AM4:AM5" si="17">AI4*4</f>
        <v>0.79845850948711328</v>
      </c>
      <c r="AN4" s="4">
        <v>0.50088652482269502</v>
      </c>
      <c r="AO4" s="4">
        <v>0.37673026561915451</v>
      </c>
      <c r="AP4" s="9">
        <v>7.6712328767123292E-2</v>
      </c>
      <c r="AQ4" s="4">
        <v>0.22945736434108527</v>
      </c>
      <c r="AR4" s="4">
        <v>0.43378995433789952</v>
      </c>
      <c r="AS4" s="4">
        <v>0.50077519379844959</v>
      </c>
      <c r="AT4" s="4">
        <v>0.48949771689497718</v>
      </c>
      <c r="AU4" s="4">
        <v>0.26976744186046514</v>
      </c>
      <c r="AV4" s="4">
        <v>7.4150360453141093E-2</v>
      </c>
      <c r="AW4" s="4">
        <v>0.24080560420315236</v>
      </c>
      <c r="AX4" s="4">
        <v>0.33161688980432547</v>
      </c>
      <c r="AY4" s="4">
        <v>0.38704028021015763</v>
      </c>
      <c r="AZ4" s="4">
        <v>0.59423274974253348</v>
      </c>
      <c r="BA4" s="4">
        <v>0.37215411558669004</v>
      </c>
      <c r="BB4" s="4">
        <v>0.04</v>
      </c>
      <c r="BC4" s="4">
        <v>0.71875</v>
      </c>
      <c r="BD4" s="4">
        <v>0.44</v>
      </c>
      <c r="BE4" s="4">
        <v>0.25</v>
      </c>
      <c r="BF4" s="4">
        <v>0.12</v>
      </c>
      <c r="BG4" s="4">
        <v>3.125E-2</v>
      </c>
      <c r="BH4" s="4">
        <v>0.4</v>
      </c>
      <c r="BI4" s="4">
        <v>0</v>
      </c>
      <c r="BJ4" s="10"/>
      <c r="CC4" s="4">
        <v>6.8778794798031964E-2</v>
      </c>
      <c r="CD4" s="4">
        <v>99</v>
      </c>
      <c r="CE4" s="4">
        <v>0</v>
      </c>
      <c r="CF4" s="4">
        <v>0.3858449883556177</v>
      </c>
      <c r="CG4" s="4">
        <f>BINOMDIST(CE4,CD4,CF4,FALSE)</f>
        <v>1.0952720719609521E-21</v>
      </c>
      <c r="CH4" s="4">
        <f>IF(CI4=CE4,CC4,)</f>
        <v>0</v>
      </c>
      <c r="CI4" s="4">
        <v>41</v>
      </c>
    </row>
    <row r="5" spans="1:87" ht="17" thickBot="1">
      <c r="A5" s="1">
        <v>2</v>
      </c>
      <c r="B5" s="6">
        <v>50</v>
      </c>
      <c r="C5" s="6">
        <v>3</v>
      </c>
      <c r="D5" s="6">
        <v>3</v>
      </c>
      <c r="E5" s="6">
        <v>3</v>
      </c>
      <c r="F5" s="7"/>
      <c r="I5" s="1"/>
      <c r="J5" s="8" t="str">
        <f t="shared" si="0"/>
        <v>HIGH</v>
      </c>
      <c r="K5" s="8" t="str">
        <f t="shared" si="1"/>
        <v>VERY HIGH</v>
      </c>
      <c r="L5" s="1">
        <v>0.29616998950682055</v>
      </c>
      <c r="M5" s="1">
        <v>0.70383001049317939</v>
      </c>
      <c r="N5" s="1">
        <f t="shared" si="2"/>
        <v>0.50088652482269502</v>
      </c>
      <c r="O5" s="1">
        <f t="shared" si="3"/>
        <v>0.37673026561915451</v>
      </c>
      <c r="P5" s="1">
        <f t="shared" si="4"/>
        <v>0.35875930911137743</v>
      </c>
      <c r="Q5" s="1">
        <f t="shared" si="5"/>
        <v>0.48949771689497718</v>
      </c>
      <c r="R5" s="1">
        <f t="shared" si="6"/>
        <v>0.26976744186046514</v>
      </c>
      <c r="S5" s="1">
        <f t="shared" si="7"/>
        <v>0.50376652191018489</v>
      </c>
      <c r="T5" s="1">
        <f t="shared" si="8"/>
        <v>0.59423274974253348</v>
      </c>
      <c r="U5" s="1">
        <f t="shared" si="9"/>
        <v>0.37215411558669004</v>
      </c>
      <c r="V5" s="1">
        <f t="shared" si="10"/>
        <v>0.61846296598655015</v>
      </c>
      <c r="W5" s="1">
        <f t="shared" si="11"/>
        <v>0.12</v>
      </c>
      <c r="X5" s="1">
        <f t="shared" si="12"/>
        <v>3.125E-2</v>
      </c>
      <c r="Y5" s="1">
        <f t="shared" si="13"/>
        <v>0.86158314690619697</v>
      </c>
      <c r="AD5" s="4"/>
      <c r="AE5" s="4"/>
      <c r="AF5" s="4">
        <v>1.9268631411084802E-3</v>
      </c>
      <c r="AG5" s="4">
        <v>1</v>
      </c>
      <c r="AI5" s="4">
        <f t="shared" si="14"/>
        <v>0.19961462737177832</v>
      </c>
      <c r="AK5" s="4">
        <f t="shared" si="15"/>
        <v>0.39922925474355664</v>
      </c>
      <c r="AL5" s="4">
        <f t="shared" si="16"/>
        <v>0.59884388211533501</v>
      </c>
      <c r="AM5" s="4">
        <f t="shared" si="17"/>
        <v>0.79845850948711328</v>
      </c>
      <c r="AN5" s="4">
        <v>0.50088652482269502</v>
      </c>
      <c r="AO5" s="4">
        <v>0.37673026561915451</v>
      </c>
      <c r="AP5" s="9">
        <v>7.6712328767123292E-2</v>
      </c>
      <c r="AQ5" s="4">
        <v>0.22945736434108527</v>
      </c>
      <c r="AR5" s="4">
        <v>0.43378995433789952</v>
      </c>
      <c r="AS5" s="4">
        <v>0.50077519379844959</v>
      </c>
      <c r="AT5" s="4">
        <v>0.48949771689497718</v>
      </c>
      <c r="AU5" s="4">
        <v>0.26976744186046514</v>
      </c>
      <c r="AV5" s="4">
        <v>7.4150360453141093E-2</v>
      </c>
      <c r="AW5" s="4">
        <v>0.24080560420315236</v>
      </c>
      <c r="AX5" s="4">
        <v>0.33161688980432547</v>
      </c>
      <c r="AY5" s="4">
        <v>0.38704028021015763</v>
      </c>
      <c r="AZ5" s="4">
        <v>0.59423274974253348</v>
      </c>
      <c r="BA5" s="4">
        <v>0.37215411558669004</v>
      </c>
      <c r="BB5" s="4">
        <v>0.04</v>
      </c>
      <c r="BC5" s="4">
        <v>0.71875</v>
      </c>
      <c r="BD5" s="4">
        <v>0.44</v>
      </c>
      <c r="BE5" s="4">
        <v>0.25</v>
      </c>
      <c r="BF5" s="4">
        <v>0.12</v>
      </c>
      <c r="BG5" s="4">
        <v>3.125E-2</v>
      </c>
      <c r="BH5" s="4">
        <v>0.4</v>
      </c>
      <c r="BI5" s="4">
        <v>0</v>
      </c>
      <c r="BJ5" s="10"/>
      <c r="CC5" s="4">
        <f>CC4</f>
        <v>6.8778794798031964E-2</v>
      </c>
      <c r="CD5" s="4">
        <f>CD4</f>
        <v>99</v>
      </c>
      <c r="CE5" s="4">
        <v>1</v>
      </c>
      <c r="CF5" s="4">
        <f>CF4</f>
        <v>0.3858449883556177</v>
      </c>
      <c r="CG5" s="4">
        <f t="shared" ref="CG5" si="18">BINOMDIST(CE5,CD5,CF5,FALSE)</f>
        <v>6.8122734410858887E-20</v>
      </c>
      <c r="CH5" s="4">
        <f t="shared" ref="CH5" si="19">IF(CI5=CE5,CC5,)</f>
        <v>0</v>
      </c>
      <c r="CI5" s="4">
        <f>CI4</f>
        <v>41</v>
      </c>
    </row>
  </sheetData>
  <mergeCells count="4">
    <mergeCell ref="N1:O1"/>
    <mergeCell ref="Q1:R1"/>
    <mergeCell ref="T1:U1"/>
    <mergeCell ref="W1:X1"/>
  </mergeCells>
  <conditionalFormatting sqref="K4:K5">
    <cfRule type="cellIs" dxfId="29" priority="21" operator="equal">
      <formula>"VERY LOW"</formula>
    </cfRule>
    <cfRule type="cellIs" dxfId="28" priority="22" operator="equal">
      <formula>"LOW"</formula>
    </cfRule>
    <cfRule type="cellIs" dxfId="27" priority="23" operator="equal">
      <formula>"INTERMEDIATE"</formula>
    </cfRule>
    <cfRule type="cellIs" dxfId="26" priority="24" operator="equal">
      <formula>"HIGH"</formula>
    </cfRule>
    <cfRule type="cellIs" dxfId="25" priority="25" operator="equal">
      <formula>"VERY HIGH"</formula>
    </cfRule>
  </conditionalFormatting>
  <conditionalFormatting sqref="K5">
    <cfRule type="cellIs" dxfId="24" priority="16" operator="equal">
      <formula>"MUY BAJO"</formula>
    </cfRule>
    <cfRule type="cellIs" dxfId="23" priority="17" operator="equal">
      <formula>"BAJO"</formula>
    </cfRule>
    <cfRule type="cellIs" dxfId="22" priority="18" operator="equal">
      <formula>"INTERMEDIO"</formula>
    </cfRule>
    <cfRule type="cellIs" dxfId="21" priority="19" operator="equal">
      <formula>"ALTO"</formula>
    </cfRule>
    <cfRule type="cellIs" dxfId="20" priority="20" operator="equal">
      <formula>"MUY ALTO"</formula>
    </cfRule>
  </conditionalFormatting>
  <conditionalFormatting sqref="J4:J5">
    <cfRule type="cellIs" dxfId="13" priority="1" operator="equal">
      <formula>"VERY LOW"</formula>
    </cfRule>
    <cfRule type="cellIs" dxfId="12" priority="2" operator="equal">
      <formula>"LOW"</formula>
    </cfRule>
    <cfRule type="cellIs" dxfId="11" priority="3" operator="equal">
      <formula>"INTERMEDIATE"</formula>
    </cfRule>
    <cfRule type="cellIs" dxfId="10" priority="4" operator="equal">
      <formula>"HIGH"</formula>
    </cfRule>
    <cfRule type="cellIs" dxfId="9" priority="5" operator="equal">
      <formula>"VERY HIGH"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Ignacio Pinto Ahumada</dc:creator>
  <cp:lastModifiedBy>Pablo Ignacio Pinto Ahumada</cp:lastModifiedBy>
  <dcterms:created xsi:type="dcterms:W3CDTF">2018-11-21T10:17:27Z</dcterms:created>
  <dcterms:modified xsi:type="dcterms:W3CDTF">2018-11-22T19:33:57Z</dcterms:modified>
</cp:coreProperties>
</file>