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Epulapp\Documents\Cours\4A\S2\Optimisation Lineaire\projetoptidiscrete\analyse\"/>
    </mc:Choice>
  </mc:AlternateContent>
  <xr:revisionPtr revIDLastSave="0" documentId="13_ncr:1_{9AD261C1-7A06-4B17-A36D-729207CCDA5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nalyse_Total" sheetId="1" r:id="rId1"/>
    <sheet name="Analyse_Amélioration" sheetId="2" r:id="rId2"/>
    <sheet name="Analyse_Datasets" sheetId="3" r:id="rId3"/>
    <sheet name="Meilleure_Fitness_Dataset" sheetId="4" r:id="rId4"/>
  </sheets>
  <externalReferences>
    <externalReference r:id="rId5"/>
  </externalReferences>
  <calcPr calcId="191029"/>
</workbook>
</file>

<file path=xl/calcChain.xml><?xml version="1.0" encoding="utf-8"?>
<calcChain xmlns="http://schemas.openxmlformats.org/spreadsheetml/2006/main">
  <c r="G29" i="4" l="1"/>
  <c r="G28" i="4"/>
  <c r="G27" i="4"/>
  <c r="G26" i="4"/>
  <c r="G25" i="4"/>
  <c r="G24" i="4"/>
  <c r="G23" i="4"/>
  <c r="G22" i="4"/>
  <c r="G21" i="4"/>
  <c r="G20" i="4"/>
  <c r="I11" i="4"/>
  <c r="I10" i="4"/>
  <c r="I9" i="4"/>
  <c r="I8" i="4"/>
  <c r="I7" i="4"/>
  <c r="I6" i="4"/>
  <c r="I5" i="4"/>
  <c r="I4" i="4"/>
  <c r="I3" i="4"/>
  <c r="I2" i="4"/>
  <c r="Q22" i="3"/>
  <c r="Q23" i="3"/>
  <c r="Q24" i="3"/>
  <c r="Q25" i="3"/>
  <c r="Q26" i="3"/>
  <c r="Q27" i="3"/>
  <c r="Q28" i="3"/>
  <c r="Q29" i="3"/>
  <c r="Q30" i="3"/>
  <c r="Q31" i="3"/>
  <c r="O22" i="3"/>
  <c r="O23" i="3"/>
  <c r="O24" i="3"/>
  <c r="O25" i="3"/>
  <c r="O26" i="3"/>
  <c r="O27" i="3"/>
  <c r="O28" i="3"/>
  <c r="O29" i="3"/>
  <c r="O30" i="3"/>
  <c r="O31" i="3"/>
  <c r="N22" i="3"/>
  <c r="N23" i="3"/>
  <c r="N24" i="3"/>
  <c r="N25" i="3"/>
  <c r="N26" i="3"/>
  <c r="N27" i="3"/>
  <c r="N28" i="3"/>
  <c r="N29" i="3"/>
  <c r="N30" i="3"/>
  <c r="N31" i="3"/>
  <c r="Q5" i="3"/>
  <c r="Q6" i="3"/>
  <c r="Q7" i="3"/>
  <c r="Q8" i="3"/>
  <c r="Q9" i="3"/>
  <c r="Q10" i="3"/>
  <c r="Q11" i="3"/>
  <c r="Q12" i="3"/>
  <c r="Q13" i="3"/>
  <c r="Q14" i="3"/>
  <c r="O5" i="3"/>
  <c r="O6" i="3"/>
  <c r="O7" i="3"/>
  <c r="O8" i="3"/>
  <c r="O9" i="3"/>
  <c r="O10" i="3"/>
  <c r="O11" i="3"/>
  <c r="O12" i="3"/>
  <c r="O13" i="3"/>
  <c r="O14" i="3"/>
  <c r="N5" i="3"/>
  <c r="N6" i="3"/>
  <c r="N7" i="3"/>
  <c r="N8" i="3"/>
  <c r="N9" i="3"/>
  <c r="N10" i="3"/>
  <c r="N11" i="3"/>
  <c r="N12" i="3"/>
  <c r="N13" i="3"/>
  <c r="N14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N7" i="2"/>
  <c r="N6" i="2"/>
  <c r="M7" i="2"/>
  <c r="M6" i="2"/>
  <c r="A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N14" i="1"/>
  <c r="M14" i="1"/>
  <c r="N13" i="1"/>
  <c r="M13" i="1"/>
  <c r="N12" i="1"/>
  <c r="M12" i="1"/>
  <c r="N11" i="1"/>
  <c r="M11" i="1"/>
  <c r="N10" i="1"/>
  <c r="M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P5" i="3" l="1"/>
  <c r="P9" i="3"/>
  <c r="P10" i="3"/>
  <c r="P13" i="3"/>
  <c r="P24" i="3"/>
  <c r="P27" i="3"/>
  <c r="P28" i="3"/>
  <c r="P6" i="3"/>
  <c r="P14" i="3"/>
  <c r="P25" i="3"/>
  <c r="P29" i="3"/>
  <c r="P11" i="3"/>
  <c r="P22" i="3"/>
  <c r="P26" i="3"/>
  <c r="P30" i="3"/>
  <c r="P12" i="3"/>
  <c r="P31" i="3"/>
  <c r="P8" i="3"/>
  <c r="P23" i="3"/>
  <c r="P7" i="3"/>
</calcChain>
</file>

<file path=xl/sharedStrings.xml><?xml version="1.0" encoding="utf-8"?>
<sst xmlns="http://schemas.openxmlformats.org/spreadsheetml/2006/main" count="1332" uniqueCount="34">
  <si>
    <t>data101.vrp</t>
  </si>
  <si>
    <t>Recuit</t>
  </si>
  <si>
    <t>data102.vrp</t>
  </si>
  <si>
    <t>data1101.vrp</t>
  </si>
  <si>
    <t>data1102.vrp</t>
  </si>
  <si>
    <t>data111.vrp</t>
  </si>
  <si>
    <t>data112.vrp</t>
  </si>
  <si>
    <t>data1201.vrp</t>
  </si>
  <si>
    <t>data1202.vrp</t>
  </si>
  <si>
    <t>data201.vrp</t>
  </si>
  <si>
    <t>data202.vrp</t>
  </si>
  <si>
    <t>Tabou</t>
  </si>
  <si>
    <t>Dataset</t>
  </si>
  <si>
    <t>Nombre de clients</t>
  </si>
  <si>
    <t>Algo</t>
  </si>
  <si>
    <t>Nombre de voisins générés</t>
  </si>
  <si>
    <t>Nombre de camions minimal</t>
  </si>
  <si>
    <t>Nombre de camions final</t>
  </si>
  <si>
    <t>Fitness de base</t>
  </si>
  <si>
    <t>Fitness finale</t>
  </si>
  <si>
    <t>% Amélioration</t>
  </si>
  <si>
    <t>Temps d'executions (s)</t>
  </si>
  <si>
    <t xml:space="preserve"> </t>
  </si>
  <si>
    <t>Moyenne Fitness finale</t>
  </si>
  <si>
    <t>Moyenne Amélioration</t>
  </si>
  <si>
    <t>Moyenne Voisins générés</t>
  </si>
  <si>
    <t>Moyenne Camions</t>
  </si>
  <si>
    <t>Temps d'execution</t>
  </si>
  <si>
    <t>Meilleure Amélioration</t>
  </si>
  <si>
    <t>Meilleure Fitness</t>
  </si>
  <si>
    <t>Moyenne Fitness</t>
  </si>
  <si>
    <t>Meilleur Fitness</t>
  </si>
  <si>
    <t>Moyenne Amelioration</t>
  </si>
  <si>
    <t>Moyenne voisins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</si>
</sst>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/>
      <top style="thin">
        <color theme="5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0" fontId="0" fillId="2" borderId="8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Moyenne de</a:t>
            </a:r>
            <a:r>
              <a:rPr lang="fr-FR" baseline="0"/>
              <a:t> Fitness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Recuit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Analyse_Datasets!$M$22:$M$31</c:f>
              <c:strCache>
                <c:ptCount val="10"/>
                <c:pt idx="0">
                  <c:v>data101.vrp</c:v>
                </c:pt>
                <c:pt idx="1">
                  <c:v>data102.vrp</c:v>
                </c:pt>
                <c:pt idx="2">
                  <c:v>data1101.vrp</c:v>
                </c:pt>
                <c:pt idx="3">
                  <c:v>data1102.vrp</c:v>
                </c:pt>
                <c:pt idx="4">
                  <c:v>data111.vrp</c:v>
                </c:pt>
                <c:pt idx="5">
                  <c:v>data112.vrp</c:v>
                </c:pt>
                <c:pt idx="6">
                  <c:v>data1201.vrp</c:v>
                </c:pt>
                <c:pt idx="7">
                  <c:v>data1202.vrp</c:v>
                </c:pt>
                <c:pt idx="8">
                  <c:v>data201.vrp</c:v>
                </c:pt>
                <c:pt idx="9">
                  <c:v>data202.vrp</c:v>
                </c:pt>
              </c:strCache>
            </c:strRef>
          </c:cat>
          <c:val>
            <c:numRef>
              <c:f>Analyse_Datasets!$N$22:$N$31</c:f>
              <c:numCache>
                <c:formatCode>General</c:formatCode>
                <c:ptCount val="10"/>
                <c:pt idx="0">
                  <c:v>1874.1116394163564</c:v>
                </c:pt>
                <c:pt idx="1">
                  <c:v>1707.747846009793</c:v>
                </c:pt>
                <c:pt idx="2">
                  <c:v>1990.093874366142</c:v>
                </c:pt>
                <c:pt idx="3">
                  <c:v>1778.5910060529422</c:v>
                </c:pt>
                <c:pt idx="4">
                  <c:v>1287.8490502140937</c:v>
                </c:pt>
                <c:pt idx="5">
                  <c:v>1143.1332419516352</c:v>
                </c:pt>
                <c:pt idx="6">
                  <c:v>1648.7353756572636</c:v>
                </c:pt>
                <c:pt idx="7">
                  <c:v>1451.7984068802093</c:v>
                </c:pt>
                <c:pt idx="8">
                  <c:v>1462.8884873942438</c:v>
                </c:pt>
                <c:pt idx="9">
                  <c:v>1258.07454150736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00-47C4-B929-A107CC7B302A}"/>
            </c:ext>
          </c:extLst>
        </c:ser>
        <c:ser>
          <c:idx val="1"/>
          <c:order val="1"/>
          <c:tx>
            <c:v>Tabou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Analyse_Datasets!$M$22:$M$31</c:f>
              <c:strCache>
                <c:ptCount val="10"/>
                <c:pt idx="0">
                  <c:v>data101.vrp</c:v>
                </c:pt>
                <c:pt idx="1">
                  <c:v>data102.vrp</c:v>
                </c:pt>
                <c:pt idx="2">
                  <c:v>data1101.vrp</c:v>
                </c:pt>
                <c:pt idx="3">
                  <c:v>data1102.vrp</c:v>
                </c:pt>
                <c:pt idx="4">
                  <c:v>data111.vrp</c:v>
                </c:pt>
                <c:pt idx="5">
                  <c:v>data112.vrp</c:v>
                </c:pt>
                <c:pt idx="6">
                  <c:v>data1201.vrp</c:v>
                </c:pt>
                <c:pt idx="7">
                  <c:v>data1202.vrp</c:v>
                </c:pt>
                <c:pt idx="8">
                  <c:v>data201.vrp</c:v>
                </c:pt>
                <c:pt idx="9">
                  <c:v>data202.vrp</c:v>
                </c:pt>
              </c:strCache>
            </c:strRef>
          </c:cat>
          <c:val>
            <c:numRef>
              <c:f>Analyse_Datasets!$N$5:$N$14</c:f>
              <c:numCache>
                <c:formatCode>General</c:formatCode>
                <c:ptCount val="10"/>
                <c:pt idx="0">
                  <c:v>2799.0850918672877</c:v>
                </c:pt>
                <c:pt idx="1">
                  <c:v>2525.7930076740026</c:v>
                </c:pt>
                <c:pt idx="2">
                  <c:v>3075.550601323991</c:v>
                </c:pt>
                <c:pt idx="3">
                  <c:v>2717.5362636109553</c:v>
                </c:pt>
                <c:pt idx="4">
                  <c:v>1880.1479374317937</c:v>
                </c:pt>
                <c:pt idx="5">
                  <c:v>1722.4017819938738</c:v>
                </c:pt>
                <c:pt idx="6">
                  <c:v>2722.3191666547345</c:v>
                </c:pt>
                <c:pt idx="7">
                  <c:v>2493.2047514192541</c:v>
                </c:pt>
                <c:pt idx="8">
                  <c:v>1981.1773714479236</c:v>
                </c:pt>
                <c:pt idx="9">
                  <c:v>2234.9125121099896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00-47C4-B929-A107CC7B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767167"/>
        <c:axId val="1355695791"/>
      </c:lineChart>
      <c:catAx>
        <c:axId val="141176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DATASETS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5695791"/>
        <c:crosses val="autoZero"/>
        <c:auto val="1"/>
        <c:lblAlgn val="ctr"/>
        <c:lblOffset val="100"/>
        <c:noMultiLvlLbl val="0"/>
      </c:catAx>
      <c:valAx>
        <c:axId val="1355695791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176716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32</xdr:row>
      <xdr:rowOff>90487</xdr:rowOff>
    </xdr:from>
    <xdr:to>
      <xdr:col>16</xdr:col>
      <xdr:colOff>700087</xdr:colOff>
      <xdr:row>50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F1BFE2C-2EE2-4C78-AD13-DE01CFA6D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ulapp/Desktop/Analyse/fu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yse_Total"/>
      <sheetName val="Analyse_Amelioration"/>
      <sheetName val="Analyse_Datasets"/>
      <sheetName val="Meilleure_Fitness_Datasets"/>
      <sheetName val="fusion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11DF42-B5C7-491B-A346-5303BAE33917}" name="Tableau1" displayName="Tableau1" ref="A1:J201" totalsRowShown="0">
  <autoFilter ref="A1:J201" xr:uid="{3624D940-58AB-49E7-A8F8-84BF63C112C2}"/>
  <tableColumns count="10">
    <tableColumn id="1" xr3:uid="{6A7D7EBC-5BC6-43A7-9BD0-A9C7F88DA6FF}" name="Dataset"/>
    <tableColumn id="2" xr3:uid="{A4E51B4D-C2D9-4BE2-B001-0F3499BD141E}" name="Nombre de clients"/>
    <tableColumn id="3" xr3:uid="{B0D80F2B-E9CA-4CE2-A585-6E78405AF95E}" name="Algo"/>
    <tableColumn id="4" xr3:uid="{E7E2CFE5-A65B-4D42-B208-CA6CBA3FDE3F}" name="Nombre de voisins générés"/>
    <tableColumn id="5" xr3:uid="{0E1399D3-3DEB-4B95-A543-A322C1FAF2F6}" name="Nombre de camions minimal"/>
    <tableColumn id="6" xr3:uid="{932E125E-E703-4E63-A159-1A80AEACB85D}" name="Nombre de camions final"/>
    <tableColumn id="7" xr3:uid="{1FBF54F4-6684-4EA5-AE1D-6412C84461DD}" name="Fitness de base"/>
    <tableColumn id="8" xr3:uid="{6ACD0085-AD4E-41D8-8FB6-84E9CECE94CA}" name="Fitness finale"/>
    <tableColumn id="9" xr3:uid="{3AA811BC-9AA3-41AA-B134-9A93C83B64EC}" name="% Amélioration">
      <calculatedColumnFormula xml:space="preserve"> 100 - Tableau1[[#This Row],[Fitness finale]] / Tableau1[[#This Row],[Fitness de base]] * 100</calculatedColumnFormula>
    </tableColumn>
    <tableColumn id="10" xr3:uid="{67608EA6-F45C-41F7-946B-EFA8617B6760}" name="Temps d'executions (s)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A0AA07-274C-4596-8103-587C691641F1}" name="Tableau8" displayName="Tableau8" ref="L9:N14" totalsRowShown="0" headerRowDxfId="22" dataDxfId="21">
  <autoFilter ref="L9:N14" xr:uid="{DADFF554-7992-49DC-B57D-60C779A166E8}"/>
  <tableColumns count="3">
    <tableColumn id="1" xr3:uid="{4135CE96-A104-4ABA-AF42-78ED11CC5930}" name=" " dataDxfId="20"/>
    <tableColumn id="2" xr3:uid="{7E335FAD-29DE-4F15-A8A7-A0B0181863B3}" name="Tabou" dataDxfId="19"/>
    <tableColumn id="3" xr3:uid="{2A5D5118-AFD1-46A4-98EC-AC5EC5030057}" name="Recuit" dataDxfId="18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82B919-DEB4-4079-B514-37659C32F5EF}" name="Tableau14" displayName="Tableau14" ref="A1:J201" totalsRowShown="0">
  <autoFilter ref="A1:J201" xr:uid="{19C41860-2F68-4B0C-BB74-738F93828955}"/>
  <tableColumns count="10">
    <tableColumn id="1" xr3:uid="{F2E8BF8F-747A-4EE7-A253-4BADC06B41D1}" name="Dataset"/>
    <tableColumn id="2" xr3:uid="{126F3693-66C6-49F3-94E6-9EAE71A55A05}" name="Nombre de clients"/>
    <tableColumn id="3" xr3:uid="{6B712993-D90B-4CF3-B53C-73659CB0F570}" name="Algo"/>
    <tableColumn id="4" xr3:uid="{3D3E06FC-493E-48FC-B637-D6E7BA1188FF}" name="Nombre de voisins générés"/>
    <tableColumn id="5" xr3:uid="{DD338B08-315E-4049-9B39-BC2447BFD7A0}" name="Nombre de camions minimal"/>
    <tableColumn id="6" xr3:uid="{4EAC4591-6074-4ED3-A6CA-DCC3DD409342}" name="Nombre de camions final"/>
    <tableColumn id="7" xr3:uid="{D88FB831-397F-452C-AA8F-62F1385939C5}" name="Fitness de base"/>
    <tableColumn id="8" xr3:uid="{65621394-33AA-4961-83C6-1C7DFE11D7A3}" name="Fitness finale"/>
    <tableColumn id="9" xr3:uid="{E1ADB44F-2BA6-4B18-B3C7-6B2FFE62F9DC}" name="% Amélioration">
      <calculatedColumnFormula xml:space="preserve"> 100 - Tableau14[[#This Row],[Fitness finale]] / Tableau14[[#This Row],[Fitness de base]] * 100</calculatedColumnFormula>
    </tableColumn>
    <tableColumn id="10" xr3:uid="{C77352DD-54DA-4101-8038-09FC7F8834CB}" name="Temps d'executions (s)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15F336-664F-43CA-B4A7-317B9B1BC5E3}" name="Tableau76" displayName="Tableau76" ref="L5:N7" totalsRowShown="0" headerRowDxfId="17" dataDxfId="16" tableBorderDxfId="15">
  <autoFilter ref="L5:N7" xr:uid="{939D2013-4ACC-46BD-A0F5-3832E478F316}"/>
  <tableColumns count="3">
    <tableColumn id="1" xr3:uid="{A1FAE5D2-1116-4455-BC12-5BCC9216F51E}" name=" " dataDxfId="14"/>
    <tableColumn id="2" xr3:uid="{97E74CB4-E2A3-4B33-9AC6-0EBAD71D565B}" name="Tabou" dataDxfId="13">
      <calculatedColumnFormula>_xlfn.MINIFS([1]!Tableau13[Fitness finale],[1]!Tableau13[Algo],"Tabou")</calculatedColumnFormula>
    </tableColumn>
    <tableColumn id="3" xr3:uid="{07D3DDBC-A5B7-4CFB-BB70-2795449FB8C7}" name="Recuit" dataDxfId="12">
      <calculatedColumnFormula>_xlfn.MINIFS([1]!Tableau13[Fitness finale],[1]!Tableau13[Algo],"Recuit")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881035-39FB-4FCE-851B-168179494270}" name="Tableau147" displayName="Tableau147" ref="A1:J201" totalsRowShown="0">
  <autoFilter ref="A1:J201" xr:uid="{19339736-47CE-4F73-BF82-E060CE4C55D2}"/>
  <tableColumns count="10">
    <tableColumn id="1" xr3:uid="{631F7E69-D708-4DF5-8DA6-3D74762074C2}" name="Dataset"/>
    <tableColumn id="2" xr3:uid="{C3C8D088-032F-4E8E-8CFE-76CADC313F1F}" name="Nombre de clients"/>
    <tableColumn id="3" xr3:uid="{1DD1C58B-868B-4049-AE6C-AEC871A8875D}" name="Algo"/>
    <tableColumn id="4" xr3:uid="{07A3202E-D42D-45BE-81A4-33E8268DADAF}" name="Nombre de voisins générés"/>
    <tableColumn id="5" xr3:uid="{AE4DF92E-7C05-4520-8544-B006F49155AB}" name="Nombre de camions minimal"/>
    <tableColumn id="6" xr3:uid="{F1A65CBF-801B-4FCF-B086-F7C5DCD7AFF1}" name="Nombre de camions final"/>
    <tableColumn id="7" xr3:uid="{69822D4E-5F67-4B74-AE59-628E959B9F5B}" name="Fitness de base"/>
    <tableColumn id="8" xr3:uid="{40D1CE5D-2BDF-4D8A-915A-1C812784E428}" name="Fitness finale"/>
    <tableColumn id="9" xr3:uid="{92C3642C-75B1-411F-AF9A-9F03C666B586}" name="% Amélioration">
      <calculatedColumnFormula xml:space="preserve"> 100 - Tableau147[[#This Row],[Fitness finale]] / Tableau147[[#This Row],[Fitness de base]] * 100</calculatedColumnFormula>
    </tableColumn>
    <tableColumn id="10" xr3:uid="{BF3E0E6B-C9D3-4F7A-8A57-9E590AEA40C1}" name="Temps d'executions (s)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4284C1-7320-4C3F-A77D-C63B242E8751}" name="Tableau5" displayName="Tableau5" ref="M21:Q31" totalsRowShown="0" tableBorderDxfId="11">
  <autoFilter ref="M21:Q31" xr:uid="{9F3EBF76-D1F8-4E2E-8C67-510598D3EC2C}"/>
  <tableColumns count="5">
    <tableColumn id="1" xr3:uid="{DFFA21A6-15FA-4049-AE63-13586A6D276A}" name=" " dataDxfId="10"/>
    <tableColumn id="2" xr3:uid="{0AEB9C0E-06DE-48CD-8B8A-389EC2CDE73F}" name="Moyenne Fitness" dataDxfId="9">
      <calculatedColumnFormula>AVERAGEIFS(Tableau147[Fitness finale],Tableau147[Dataset],M22,Tableau147[Algo],"Tabou")</calculatedColumnFormula>
    </tableColumn>
    <tableColumn id="3" xr3:uid="{C04698C7-8091-4B74-AEB7-DE4F82701E2F}" name="Meilleur Fitness" dataDxfId="8">
      <calculatedColumnFormula>_xlfn.MINIFS(Tableau147[Fitness finale],Tableau147[Dataset],M22,Tableau147[Algo],"Tabou")</calculatedColumnFormula>
    </tableColumn>
    <tableColumn id="4" xr3:uid="{54EFADC7-63E5-427D-85EE-E0EDADBEF764}" name="Moyenne Amelioration" dataDxfId="7">
      <calculatedColumnFormula>AVERAGEIFS(Tableau147[% Amélioration],Tableau147[Dataset],M22,Tableau147[Algo],"Tabou")</calculatedColumnFormula>
    </tableColumn>
    <tableColumn id="5" xr3:uid="{784A2723-BB8E-4B24-955D-AF56A9A48F42}" name="Moyenne voisins" dataDxfId="6">
      <calculatedColumnFormula>AVERAGEIFS(Tableau147[Nombre de camions final],Tableau147[Dataset],M5,Tableau147[Algo],"Tabou")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80ED43-276E-449B-96D6-DC507140FD2D}" name="Tableau6" displayName="Tableau6" ref="M4:Q14" totalsRowShown="0" tableBorderDxfId="5">
  <autoFilter ref="M4:Q14" xr:uid="{5720216F-E8C9-454E-9D35-AD640A5D7731}"/>
  <tableColumns count="5">
    <tableColumn id="1" xr3:uid="{92A893DA-62A5-4982-B04B-1252C8DE7323}" name=" " dataDxfId="4"/>
    <tableColumn id="2" xr3:uid="{79FD5C33-BBDD-4F2A-AC4D-C169B3511D47}" name="Moyenne Fitness" dataDxfId="3">
      <calculatedColumnFormula>AVERAGEIFS(Tableau147[Fitness finale],Tableau147[Dataset],M5,Tableau147[Algo],"Recuit")</calculatedColumnFormula>
    </tableColumn>
    <tableColumn id="3" xr3:uid="{22DF3B4A-D4D7-437B-9A69-97EE70EF2005}" name="Meilleur Fitness" dataDxfId="2">
      <calculatedColumnFormula>_xlfn.MINIFS(Tableau147[Fitness finale],Tableau147[Dataset],M22,Tableau147[Algo],"Recuit")</calculatedColumnFormula>
    </tableColumn>
    <tableColumn id="4" xr3:uid="{B6E4ABA6-8CD2-4AB4-BCA4-D47F4FAEE503}" name="Moyenne Amelioration" dataDxfId="1">
      <calculatedColumnFormula>AVERAGEIFS(Tableau147[% Amélioration],Tableau147[Dataset],M5,Tableau147[Algo],"Recuit")</calculatedColumnFormula>
    </tableColumn>
    <tableColumn id="5" xr3:uid="{C65E0E70-30F0-4FFA-B25D-88FEA613E587}" name="Moyenne voisins" dataDxfId="0">
      <calculatedColumnFormula>AVERAGEIFS(Tableau147[Nombre de camions final],Tableau147[Dataset],M5,Tableau147[Algo],"Recuit")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C2E327-3F6A-4E93-A340-496EC7C0B4CD}" name="Tableau14710" displayName="Tableau14710" ref="A1:J11" totalsRowShown="0">
  <autoFilter ref="A1:J11" xr:uid="{E01BDEE4-850D-40AF-9E5D-5AA134D23714}"/>
  <sortState ref="A2:J11">
    <sortCondition ref="A2:A11"/>
    <sortCondition ref="H2:H11"/>
  </sortState>
  <tableColumns count="10">
    <tableColumn id="1" xr3:uid="{7D008EE5-8A36-4698-AF8A-666E32F0AAF9}" name="Dataset"/>
    <tableColumn id="2" xr3:uid="{8D3605AB-0C3D-4E0D-A30D-00F1DB0BC1CE}" name="Nombre de clients"/>
    <tableColumn id="3" xr3:uid="{4D3C229C-9C8D-41D6-B284-CDD98BF1C5E9}" name="Algo"/>
    <tableColumn id="4" xr3:uid="{185DA3CB-2D1C-425C-ADA3-7D47CAF56B71}" name="Nombre de voisins générés"/>
    <tableColumn id="5" xr3:uid="{E3681602-C72E-4E0A-B62F-6229868B8E13}" name="Nombre de camions minimal"/>
    <tableColumn id="6" xr3:uid="{D23A473A-3E04-4816-A197-ECE2F6AC0317}" name="Nombre de camions final"/>
    <tableColumn id="7" xr3:uid="{D55672B3-9E44-40B5-9836-2E0F80D91336}" name="Fitness de base"/>
    <tableColumn id="8" xr3:uid="{9A4702D4-B962-4A5D-B385-75F5730F158C}" name="Fitness finale"/>
    <tableColumn id="9" xr3:uid="{D0CB50E1-B50A-4448-B95B-836C9A3973AD}" name="% Amélioration">
      <calculatedColumnFormula xml:space="preserve"> 100 - Tableau14710[[#This Row],[Fitness finale]] / Tableau14710[[#This Row],[Fitness de base]] * 100</calculatedColumnFormula>
    </tableColumn>
    <tableColumn id="10" xr3:uid="{1120F549-2976-4CF2-B05E-6C0149190414}" name="Temps d'executions (s)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C30149-B2A6-456F-9D06-35EC53A7AA6D}" name="Tableau1471011" displayName="Tableau1471011" ref="A19:H29" totalsRowShown="0">
  <autoFilter ref="A19:H29" xr:uid="{4C83CF48-E558-4E9E-9215-1E25E63EEC99}"/>
  <sortState ref="A20:H29">
    <sortCondition ref="A4:A13"/>
    <sortCondition ref="F4:F13"/>
  </sortState>
  <tableColumns count="8">
    <tableColumn id="1" xr3:uid="{45192088-2C26-4834-B58D-A7CC6F9CD601}" name="Dataset"/>
    <tableColumn id="3" xr3:uid="{57AAD3AF-0271-4057-8BFA-0EBE51AFD241}" name="Algo"/>
    <tableColumn id="5" xr3:uid="{5644801E-2F4B-421E-AAB0-896D85F5CAAF}" name="Nombre de camions minimal"/>
    <tableColumn id="6" xr3:uid="{56891D1F-8CB0-4D0B-94FA-EE52980E208D}" name="Nombre de camions final"/>
    <tableColumn id="7" xr3:uid="{690F4606-9A35-4A46-BA70-79993D2B7C7B}" name="Fitness de base"/>
    <tableColumn id="8" xr3:uid="{9DC34406-D0C4-4EAC-8471-4F71D622DC9C}" name="Fitness finale"/>
    <tableColumn id="9" xr3:uid="{AA04E7E8-936A-42DF-939B-A73872316997}" name="% Amélioration">
      <calculatedColumnFormula xml:space="preserve"> 100 - Tableau1471011[[#This Row],[Fitness finale]] / Tableau1471011[[#This Row],[Fitness de base]] * 100</calculatedColumnFormula>
    </tableColumn>
    <tableColumn id="10" xr3:uid="{C1DB7D12-1810-4862-A3AC-826CD848BCB6}" name="Temps d'executions (s)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zoomScale="70" zoomScaleNormal="70" workbookViewId="0">
      <selection activeCell="A2" sqref="A2:J201"/>
    </sheetView>
  </sheetViews>
  <sheetFormatPr baseColWidth="10" defaultColWidth="9.140625" defaultRowHeight="15" x14ac:dyDescent="0.25"/>
  <cols>
    <col min="1" max="1" width="12.28515625" bestFit="1" customWidth="1"/>
    <col min="2" max="2" width="19.7109375" bestFit="1" customWidth="1"/>
    <col min="3" max="3" width="7.28515625" bestFit="1" customWidth="1"/>
    <col min="4" max="4" width="27.7109375" bestFit="1" customWidth="1"/>
    <col min="5" max="5" width="29.140625" bestFit="1" customWidth="1"/>
    <col min="6" max="6" width="25.7109375" bestFit="1" customWidth="1"/>
    <col min="7" max="7" width="16.85546875" bestFit="1" customWidth="1"/>
    <col min="8" max="8" width="15.140625" bestFit="1" customWidth="1"/>
    <col min="9" max="9" width="17" bestFit="1" customWidth="1"/>
    <col min="10" max="10" width="24" bestFit="1" customWidth="1"/>
    <col min="12" max="12" width="24.140625" bestFit="1" customWidth="1"/>
    <col min="13" max="14" width="12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4" x14ac:dyDescent="0.25">
      <c r="A2" t="s">
        <v>0</v>
      </c>
      <c r="B2">
        <v>100</v>
      </c>
      <c r="C2" t="s">
        <v>1</v>
      </c>
      <c r="D2">
        <v>4977280</v>
      </c>
      <c r="E2">
        <v>8</v>
      </c>
      <c r="F2">
        <v>41</v>
      </c>
      <c r="G2">
        <v>3828.2894397978621</v>
      </c>
      <c r="H2">
        <v>2808.6988101390371</v>
      </c>
      <c r="I2">
        <f xml:space="preserve"> 100 - Tableau1[[#This Row],[Fitness finale]] / Tableau1[[#This Row],[Fitness de base]] * 100</f>
        <v>26.633060161528974</v>
      </c>
      <c r="J2">
        <v>5010.0929999999998</v>
      </c>
    </row>
    <row r="3" spans="1:14" x14ac:dyDescent="0.25">
      <c r="A3" t="s">
        <v>0</v>
      </c>
      <c r="B3">
        <v>100</v>
      </c>
      <c r="C3" t="s">
        <v>1</v>
      </c>
      <c r="D3">
        <v>3324266</v>
      </c>
      <c r="E3">
        <v>8</v>
      </c>
      <c r="F3">
        <v>40</v>
      </c>
      <c r="G3">
        <v>3440.2667467331562</v>
      </c>
      <c r="H3">
        <v>2855.210546873368</v>
      </c>
      <c r="I3">
        <f xml:space="preserve"> 100 - Tableau1[[#This Row],[Fitness finale]] / Tableau1[[#This Row],[Fitness de base]] * 100</f>
        <v>17.006128969951291</v>
      </c>
      <c r="J3">
        <v>4693.6099999999997</v>
      </c>
    </row>
    <row r="4" spans="1:14" x14ac:dyDescent="0.25">
      <c r="A4" t="s">
        <v>0</v>
      </c>
      <c r="B4">
        <v>100</v>
      </c>
      <c r="C4" t="s">
        <v>1</v>
      </c>
      <c r="D4">
        <v>3472551</v>
      </c>
      <c r="E4">
        <v>8</v>
      </c>
      <c r="F4">
        <v>37</v>
      </c>
      <c r="G4">
        <v>3385.797266357114</v>
      </c>
      <c r="H4">
        <v>2786.5428558348099</v>
      </c>
      <c r="I4">
        <f xml:space="preserve"> 100 - Tableau1[[#This Row],[Fitness finale]] / Tableau1[[#This Row],[Fitness de base]] * 100</f>
        <v>17.699063569953822</v>
      </c>
      <c r="J4">
        <v>5002.6570000000002</v>
      </c>
    </row>
    <row r="5" spans="1:14" x14ac:dyDescent="0.25">
      <c r="A5" t="s">
        <v>0</v>
      </c>
      <c r="B5">
        <v>100</v>
      </c>
      <c r="C5" t="s">
        <v>1</v>
      </c>
      <c r="D5">
        <v>5925656</v>
      </c>
      <c r="E5">
        <v>8</v>
      </c>
      <c r="F5">
        <v>41</v>
      </c>
      <c r="G5">
        <v>3791.163821311447</v>
      </c>
      <c r="H5">
        <v>2772.026205030159</v>
      </c>
      <c r="I5">
        <f xml:space="preserve"> 100 - Tableau1[[#This Row],[Fitness finale]] / Tableau1[[#This Row],[Fitness de base]] * 100</f>
        <v>26.881919756470609</v>
      </c>
      <c r="J5">
        <v>5100.9470000000001</v>
      </c>
    </row>
    <row r="6" spans="1:14" x14ac:dyDescent="0.25">
      <c r="A6" t="s">
        <v>0</v>
      </c>
      <c r="B6">
        <v>100</v>
      </c>
      <c r="C6" t="s">
        <v>1</v>
      </c>
      <c r="D6">
        <v>3974894</v>
      </c>
      <c r="E6">
        <v>8</v>
      </c>
      <c r="F6">
        <v>39</v>
      </c>
      <c r="G6">
        <v>3410.125880002417</v>
      </c>
      <c r="H6">
        <v>2849.2398230713479</v>
      </c>
      <c r="I6">
        <f xml:space="preserve"> 100 - Tableau1[[#This Row],[Fitness finale]] / Tableau1[[#This Row],[Fitness de base]] * 100</f>
        <v>16.447664299438458</v>
      </c>
      <c r="J6">
        <v>5006.982</v>
      </c>
    </row>
    <row r="7" spans="1:14" x14ac:dyDescent="0.25">
      <c r="A7" t="s">
        <v>0</v>
      </c>
      <c r="B7">
        <v>100</v>
      </c>
      <c r="C7" t="s">
        <v>1</v>
      </c>
      <c r="D7">
        <v>4623332</v>
      </c>
      <c r="E7">
        <v>8</v>
      </c>
      <c r="F7">
        <v>41</v>
      </c>
      <c r="G7">
        <v>3573.2896914531862</v>
      </c>
      <c r="H7">
        <v>2744.2686608882191</v>
      </c>
      <c r="I7">
        <f xml:space="preserve"> 100 - Tableau1[[#This Row],[Fitness finale]] / Tableau1[[#This Row],[Fitness de base]] * 100</f>
        <v>23.200498760228442</v>
      </c>
      <c r="J7">
        <v>4987.973</v>
      </c>
    </row>
    <row r="8" spans="1:14" x14ac:dyDescent="0.25">
      <c r="A8" t="s">
        <v>0</v>
      </c>
      <c r="B8">
        <v>100</v>
      </c>
      <c r="C8" t="s">
        <v>1</v>
      </c>
      <c r="D8">
        <v>3573612</v>
      </c>
      <c r="E8">
        <v>8</v>
      </c>
      <c r="F8">
        <v>41</v>
      </c>
      <c r="G8">
        <v>3532.0501594431798</v>
      </c>
      <c r="H8">
        <v>3060.957844554619</v>
      </c>
      <c r="I8">
        <f xml:space="preserve"> 100 - Tableau1[[#This Row],[Fitness finale]] / Tableau1[[#This Row],[Fitness de base]] * 100</f>
        <v>13.337645096264083</v>
      </c>
      <c r="J8">
        <v>5065.9589999999998</v>
      </c>
    </row>
    <row r="9" spans="1:14" x14ac:dyDescent="0.25">
      <c r="A9" t="s">
        <v>0</v>
      </c>
      <c r="B9">
        <v>100</v>
      </c>
      <c r="C9" t="s">
        <v>1</v>
      </c>
      <c r="D9">
        <v>4890480</v>
      </c>
      <c r="E9">
        <v>8</v>
      </c>
      <c r="F9">
        <v>39</v>
      </c>
      <c r="G9">
        <v>3665.6965599166542</v>
      </c>
      <c r="H9">
        <v>2768.9727889909059</v>
      </c>
      <c r="I9">
        <f xml:space="preserve"> 100 - Tableau1[[#This Row],[Fitness finale]] / Tableau1[[#This Row],[Fitness de base]] * 100</f>
        <v>24.462575018651762</v>
      </c>
      <c r="J9">
        <v>4961.3810000000003</v>
      </c>
      <c r="L9" s="1" t="s">
        <v>22</v>
      </c>
      <c r="M9" s="1" t="s">
        <v>11</v>
      </c>
      <c r="N9" s="1" t="s">
        <v>1</v>
      </c>
    </row>
    <row r="10" spans="1:14" x14ac:dyDescent="0.25">
      <c r="A10" t="s">
        <v>0</v>
      </c>
      <c r="B10">
        <v>100</v>
      </c>
      <c r="C10" t="s">
        <v>1</v>
      </c>
      <c r="D10">
        <v>3820169</v>
      </c>
      <c r="E10">
        <v>8</v>
      </c>
      <c r="F10">
        <v>41</v>
      </c>
      <c r="G10">
        <v>3482.5776199309121</v>
      </c>
      <c r="H10">
        <v>2862.8146020050899</v>
      </c>
      <c r="I10">
        <f xml:space="preserve"> 100 - Tableau1[[#This Row],[Fitness finale]] / Tableau1[[#This Row],[Fitness de base]] * 100</f>
        <v>17.796100634739545</v>
      </c>
      <c r="J10">
        <v>5022.0230000000001</v>
      </c>
      <c r="L10" s="1" t="s">
        <v>23</v>
      </c>
      <c r="M10" s="1">
        <f>AVERAGEIF(Tableau1[Algo], "Tabou",Tableau1[Fitness finale])</f>
        <v>1560.3023469450031</v>
      </c>
      <c r="N10" s="1">
        <f>AVERAGEIF(Tableau1[Algo], "Recuit",Tableau1[Fitness finale])</f>
        <v>2415.2128485533799</v>
      </c>
    </row>
    <row r="11" spans="1:14" x14ac:dyDescent="0.25">
      <c r="A11" t="s">
        <v>0</v>
      </c>
      <c r="B11">
        <v>100</v>
      </c>
      <c r="C11" t="s">
        <v>1</v>
      </c>
      <c r="D11">
        <v>5351696</v>
      </c>
      <c r="E11">
        <v>8</v>
      </c>
      <c r="F11">
        <v>36</v>
      </c>
      <c r="G11">
        <v>3775.5535208334268</v>
      </c>
      <c r="H11">
        <v>2482.118781285325</v>
      </c>
      <c r="I11">
        <f xml:space="preserve"> 100 - Tableau1[[#This Row],[Fitness finale]] / Tableau1[[#This Row],[Fitness de base]] * 100</f>
        <v>34.258148703520035</v>
      </c>
      <c r="J11">
        <v>5036.53</v>
      </c>
      <c r="L11" s="1" t="s">
        <v>24</v>
      </c>
      <c r="M11" s="1">
        <f>AVERAGEIF(Tableau1[Algo], "Tabou", Tableau1[% Amélioration])</f>
        <v>59.101213458696641</v>
      </c>
      <c r="N11" s="1">
        <f>AVERAGEIF(Tableau1[Algo], "Recuit", Tableau1[% Amélioration])</f>
        <v>36.969693996394852</v>
      </c>
    </row>
    <row r="12" spans="1:14" x14ac:dyDescent="0.25">
      <c r="A12" t="s">
        <v>2</v>
      </c>
      <c r="B12">
        <v>100</v>
      </c>
      <c r="C12" t="s">
        <v>1</v>
      </c>
      <c r="D12">
        <v>4238988</v>
      </c>
      <c r="E12">
        <v>8</v>
      </c>
      <c r="F12">
        <v>34</v>
      </c>
      <c r="G12">
        <v>3617.5480069354671</v>
      </c>
      <c r="H12">
        <v>2712.6685235147388</v>
      </c>
      <c r="I12">
        <f xml:space="preserve"> 100 - Tableau1[[#This Row],[Fitness finale]] / Tableau1[[#This Row],[Fitness de base]] * 100</f>
        <v>25.013613687666819</v>
      </c>
      <c r="J12">
        <v>4991.2749999999996</v>
      </c>
      <c r="L12" s="1" t="s">
        <v>25</v>
      </c>
      <c r="M12" s="1">
        <f>AVERAGEIF(Tableau1[Algo], "Tabou", Tableau1[Nombre de voisins générés])</f>
        <v>2127673.36</v>
      </c>
      <c r="N12" s="1">
        <f>AVERAGEIF(Tableau1[Algo], "Recuit", Tableau1[Nombre de voisins générés])</f>
        <v>3794315.41</v>
      </c>
    </row>
    <row r="13" spans="1:14" x14ac:dyDescent="0.25">
      <c r="A13" t="s">
        <v>2</v>
      </c>
      <c r="B13">
        <v>100</v>
      </c>
      <c r="C13" t="s">
        <v>1</v>
      </c>
      <c r="D13">
        <v>3462102</v>
      </c>
      <c r="E13">
        <v>8</v>
      </c>
      <c r="F13">
        <v>29</v>
      </c>
      <c r="G13">
        <v>3459.574060869038</v>
      </c>
      <c r="H13">
        <v>2252.8256523572982</v>
      </c>
      <c r="I13">
        <f xml:space="preserve"> 100 - Tableau1[[#This Row],[Fitness finale]] / Tableau1[[#This Row],[Fitness de base]] * 100</f>
        <v>34.881415667933609</v>
      </c>
      <c r="J13">
        <v>5080.7950000000001</v>
      </c>
      <c r="L13" s="1" t="s">
        <v>26</v>
      </c>
      <c r="M13" s="1">
        <f>AVERAGEIF(Tableau1[Algo], "Tabou",Tableau1[Nombre de camions final])</f>
        <v>17.170000000000002</v>
      </c>
      <c r="N13" s="1">
        <f>AVERAGEIF(Tableau1[Algo], "Recuit", Tableau1[Nombre de camions final])</f>
        <v>24.35</v>
      </c>
    </row>
    <row r="14" spans="1:14" x14ac:dyDescent="0.25">
      <c r="A14" t="s">
        <v>2</v>
      </c>
      <c r="B14">
        <v>100</v>
      </c>
      <c r="C14" t="s">
        <v>1</v>
      </c>
      <c r="D14">
        <v>4360005</v>
      </c>
      <c r="E14">
        <v>8</v>
      </c>
      <c r="F14">
        <v>30</v>
      </c>
      <c r="G14">
        <v>3636.0435572534079</v>
      </c>
      <c r="H14">
        <v>2180.0536855650739</v>
      </c>
      <c r="I14">
        <f xml:space="preserve"> 100 - Tableau1[[#This Row],[Fitness finale]] / Tableau1[[#This Row],[Fitness de base]] * 100</f>
        <v>40.043246148243568</v>
      </c>
      <c r="J14">
        <v>5029.9449999999997</v>
      </c>
      <c r="L14" s="1" t="s">
        <v>27</v>
      </c>
      <c r="M14" s="1">
        <f>AVERAGEIF(Tableau1[Algo], "Tabou", Tableau1[Temps d''executions (s)])</f>
        <v>4859.0492199999999</v>
      </c>
      <c r="N14" s="1">
        <f>AVERAGEIF(Tableau1[Algo], "Recuit", Tableau1[Temps d''executions (s)])</f>
        <v>4972.0040700000009</v>
      </c>
    </row>
    <row r="15" spans="1:14" x14ac:dyDescent="0.25">
      <c r="A15" t="s">
        <v>2</v>
      </c>
      <c r="B15">
        <v>100</v>
      </c>
      <c r="C15" t="s">
        <v>1</v>
      </c>
      <c r="D15">
        <v>3617024</v>
      </c>
      <c r="E15">
        <v>8</v>
      </c>
      <c r="F15">
        <v>32</v>
      </c>
      <c r="G15">
        <v>3606.2208866068522</v>
      </c>
      <c r="H15">
        <v>2492.040304165384</v>
      </c>
      <c r="I15">
        <f xml:space="preserve"> 100 - Tableau1[[#This Row],[Fitness finale]] / Tableau1[[#This Row],[Fitness de base]] * 100</f>
        <v>30.896071468595409</v>
      </c>
      <c r="J15">
        <v>5015.01</v>
      </c>
    </row>
    <row r="16" spans="1:14" x14ac:dyDescent="0.25">
      <c r="A16" t="s">
        <v>2</v>
      </c>
      <c r="B16">
        <v>100</v>
      </c>
      <c r="C16" t="s">
        <v>1</v>
      </c>
      <c r="D16">
        <v>4663852</v>
      </c>
      <c r="E16">
        <v>8</v>
      </c>
      <c r="F16">
        <v>37</v>
      </c>
      <c r="G16">
        <v>3686.479635110084</v>
      </c>
      <c r="H16">
        <v>2779.4846475327599</v>
      </c>
      <c r="I16">
        <f xml:space="preserve"> 100 - Tableau1[[#This Row],[Fitness finale]] / Tableau1[[#This Row],[Fitness de base]] * 100</f>
        <v>24.603282192015683</v>
      </c>
      <c r="J16">
        <v>4951.0659999999998</v>
      </c>
    </row>
    <row r="17" spans="1:10" x14ac:dyDescent="0.25">
      <c r="A17" t="s">
        <v>2</v>
      </c>
      <c r="B17">
        <v>100</v>
      </c>
      <c r="C17" t="s">
        <v>1</v>
      </c>
      <c r="D17">
        <v>3762619</v>
      </c>
      <c r="E17">
        <v>8</v>
      </c>
      <c r="F17">
        <v>32</v>
      </c>
      <c r="G17">
        <v>3405.014692825262</v>
      </c>
      <c r="H17">
        <v>2554.8896960477409</v>
      </c>
      <c r="I17">
        <f xml:space="preserve"> 100 - Tableau1[[#This Row],[Fitness finale]] / Tableau1[[#This Row],[Fitness de base]] * 100</f>
        <v>24.966852523979639</v>
      </c>
      <c r="J17">
        <v>5080.0219999999999</v>
      </c>
    </row>
    <row r="18" spans="1:10" x14ac:dyDescent="0.25">
      <c r="A18" t="s">
        <v>2</v>
      </c>
      <c r="B18">
        <v>100</v>
      </c>
      <c r="C18" t="s">
        <v>1</v>
      </c>
      <c r="D18">
        <v>5385054</v>
      </c>
      <c r="E18">
        <v>8</v>
      </c>
      <c r="F18">
        <v>40</v>
      </c>
      <c r="G18">
        <v>3648.743428501572</v>
      </c>
      <c r="H18">
        <v>2900.7531554289631</v>
      </c>
      <c r="I18">
        <f xml:space="preserve"> 100 - Tableau1[[#This Row],[Fitness finale]] / Tableau1[[#This Row],[Fitness de base]] * 100</f>
        <v>20.499941630036332</v>
      </c>
      <c r="J18">
        <v>4989.3500000000004</v>
      </c>
    </row>
    <row r="19" spans="1:10" x14ac:dyDescent="0.25">
      <c r="A19" t="s">
        <v>2</v>
      </c>
      <c r="B19">
        <v>100</v>
      </c>
      <c r="C19" t="s">
        <v>1</v>
      </c>
      <c r="D19">
        <v>5175616</v>
      </c>
      <c r="E19">
        <v>8</v>
      </c>
      <c r="F19">
        <v>32</v>
      </c>
      <c r="G19">
        <v>3622.925691854392</v>
      </c>
      <c r="H19">
        <v>2409.0465366351668</v>
      </c>
      <c r="I19">
        <f xml:space="preserve"> 100 - Tableau1[[#This Row],[Fitness finale]] / Tableau1[[#This Row],[Fitness de base]] * 100</f>
        <v>33.50549413553945</v>
      </c>
      <c r="J19">
        <v>4924.3180000000002</v>
      </c>
    </row>
    <row r="20" spans="1:10" x14ac:dyDescent="0.25">
      <c r="A20" t="s">
        <v>2</v>
      </c>
      <c r="B20">
        <v>100</v>
      </c>
      <c r="C20" t="s">
        <v>1</v>
      </c>
      <c r="D20">
        <v>4069947</v>
      </c>
      <c r="E20">
        <v>8</v>
      </c>
      <c r="F20">
        <v>31</v>
      </c>
      <c r="G20">
        <v>3612.9991053319718</v>
      </c>
      <c r="H20">
        <v>2210.7853427439468</v>
      </c>
      <c r="I20">
        <f xml:space="preserve"> 100 - Tableau1[[#This Row],[Fitness finale]] / Tableau1[[#This Row],[Fitness de base]] * 100</f>
        <v>38.810243836448052</v>
      </c>
      <c r="J20">
        <v>5013.3310000000001</v>
      </c>
    </row>
    <row r="21" spans="1:10" x14ac:dyDescent="0.25">
      <c r="A21" t="s">
        <v>2</v>
      </c>
      <c r="B21">
        <v>100</v>
      </c>
      <c r="C21" t="s">
        <v>1</v>
      </c>
      <c r="D21">
        <v>4291072</v>
      </c>
      <c r="E21">
        <v>8</v>
      </c>
      <c r="F21">
        <v>37</v>
      </c>
      <c r="G21">
        <v>3481.1862438515941</v>
      </c>
      <c r="H21">
        <v>2765.3825327489549</v>
      </c>
      <c r="I21">
        <f xml:space="preserve"> 100 - Tableau1[[#This Row],[Fitness finale]] / Tableau1[[#This Row],[Fitness de base]] * 100</f>
        <v>20.562063071657775</v>
      </c>
      <c r="J21">
        <v>5059.3190000000004</v>
      </c>
    </row>
    <row r="22" spans="1:10" x14ac:dyDescent="0.25">
      <c r="A22" t="s">
        <v>3</v>
      </c>
      <c r="B22">
        <v>100</v>
      </c>
      <c r="C22" t="s">
        <v>1</v>
      </c>
      <c r="D22">
        <v>2292321</v>
      </c>
      <c r="E22">
        <v>9</v>
      </c>
      <c r="F22">
        <v>33</v>
      </c>
      <c r="G22">
        <v>4011.655820291719</v>
      </c>
      <c r="H22">
        <v>3054.028520798915</v>
      </c>
      <c r="I22">
        <f xml:space="preserve"> 100 - Tableau1[[#This Row],[Fitness finale]] / Tableau1[[#This Row],[Fitness de base]] * 100</f>
        <v>23.87112310704579</v>
      </c>
      <c r="J22">
        <v>4977.2299999999996</v>
      </c>
    </row>
    <row r="23" spans="1:10" x14ac:dyDescent="0.25">
      <c r="A23" t="s">
        <v>3</v>
      </c>
      <c r="B23">
        <v>100</v>
      </c>
      <c r="C23" t="s">
        <v>1</v>
      </c>
      <c r="D23">
        <v>2718312</v>
      </c>
      <c r="E23">
        <v>9</v>
      </c>
      <c r="F23">
        <v>32</v>
      </c>
      <c r="G23">
        <v>3856.3140051774608</v>
      </c>
      <c r="H23">
        <v>2879.6687661735791</v>
      </c>
      <c r="I23">
        <f xml:space="preserve"> 100 - Tableau1[[#This Row],[Fitness finale]] / Tableau1[[#This Row],[Fitness de base]] * 100</f>
        <v>25.325874337324308</v>
      </c>
      <c r="J23">
        <v>5083.5569999999998</v>
      </c>
    </row>
    <row r="24" spans="1:10" x14ac:dyDescent="0.25">
      <c r="A24" t="s">
        <v>3</v>
      </c>
      <c r="B24">
        <v>100</v>
      </c>
      <c r="C24" t="s">
        <v>1</v>
      </c>
      <c r="D24">
        <v>2879278</v>
      </c>
      <c r="E24">
        <v>9</v>
      </c>
      <c r="F24">
        <v>28</v>
      </c>
      <c r="G24">
        <v>4166.7463013312899</v>
      </c>
      <c r="H24">
        <v>2468.8338124570578</v>
      </c>
      <c r="I24">
        <f xml:space="preserve"> 100 - Tableau1[[#This Row],[Fitness finale]] / Tableau1[[#This Row],[Fitness de base]] * 100</f>
        <v>40.749120922762764</v>
      </c>
      <c r="J24">
        <v>5079.8180000000002</v>
      </c>
    </row>
    <row r="25" spans="1:10" x14ac:dyDescent="0.25">
      <c r="A25" t="s">
        <v>3</v>
      </c>
      <c r="B25">
        <v>100</v>
      </c>
      <c r="C25" t="s">
        <v>1</v>
      </c>
      <c r="D25">
        <v>3143822</v>
      </c>
      <c r="E25">
        <v>9</v>
      </c>
      <c r="F25">
        <v>33</v>
      </c>
      <c r="G25">
        <v>4131.1990804798916</v>
      </c>
      <c r="H25">
        <v>2810.5160346331932</v>
      </c>
      <c r="I25">
        <f xml:space="preserve"> 100 - Tableau1[[#This Row],[Fitness finale]] / Tableau1[[#This Row],[Fitness de base]] * 100</f>
        <v>31.968516164882672</v>
      </c>
      <c r="J25">
        <v>5076.1909999999998</v>
      </c>
    </row>
    <row r="26" spans="1:10" x14ac:dyDescent="0.25">
      <c r="A26" t="s">
        <v>3</v>
      </c>
      <c r="B26">
        <v>100</v>
      </c>
      <c r="C26" t="s">
        <v>1</v>
      </c>
      <c r="D26">
        <v>3392760</v>
      </c>
      <c r="E26">
        <v>9</v>
      </c>
      <c r="F26">
        <v>35</v>
      </c>
      <c r="G26">
        <v>4110.9221600931196</v>
      </c>
      <c r="H26">
        <v>3276.7456891060378</v>
      </c>
      <c r="I26">
        <f xml:space="preserve"> 100 - Tableau1[[#This Row],[Fitness finale]] / Tableau1[[#This Row],[Fitness de base]] * 100</f>
        <v>20.291711652555009</v>
      </c>
      <c r="J26">
        <v>4836.7759999999998</v>
      </c>
    </row>
    <row r="27" spans="1:10" x14ac:dyDescent="0.25">
      <c r="A27" t="s">
        <v>3</v>
      </c>
      <c r="B27">
        <v>100</v>
      </c>
      <c r="C27" t="s">
        <v>1</v>
      </c>
      <c r="D27">
        <v>3132012</v>
      </c>
      <c r="E27">
        <v>9</v>
      </c>
      <c r="F27">
        <v>30</v>
      </c>
      <c r="G27">
        <v>4172.4745959694637</v>
      </c>
      <c r="H27">
        <v>2798.9725599939329</v>
      </c>
      <c r="I27">
        <f xml:space="preserve"> 100 - Tableau1[[#This Row],[Fitness finale]] / Tableau1[[#This Row],[Fitness de base]] * 100</f>
        <v>32.918164134595557</v>
      </c>
      <c r="J27">
        <v>4995.6689999999999</v>
      </c>
    </row>
    <row r="28" spans="1:10" x14ac:dyDescent="0.25">
      <c r="A28" t="s">
        <v>3</v>
      </c>
      <c r="B28">
        <v>100</v>
      </c>
      <c r="C28" t="s">
        <v>1</v>
      </c>
      <c r="D28">
        <v>2912346</v>
      </c>
      <c r="E28">
        <v>9</v>
      </c>
      <c r="F28">
        <v>36</v>
      </c>
      <c r="G28">
        <v>4336.9271136493307</v>
      </c>
      <c r="H28">
        <v>3188.7366101117518</v>
      </c>
      <c r="I28">
        <f xml:space="preserve"> 100 - Tableau1[[#This Row],[Fitness finale]] / Tableau1[[#This Row],[Fitness de base]] * 100</f>
        <v>26.474747521671588</v>
      </c>
      <c r="J28">
        <v>5081.3410000000003</v>
      </c>
    </row>
    <row r="29" spans="1:10" x14ac:dyDescent="0.25">
      <c r="A29" t="s">
        <v>3</v>
      </c>
      <c r="B29">
        <v>100</v>
      </c>
      <c r="C29" t="s">
        <v>1</v>
      </c>
      <c r="D29">
        <v>2955512</v>
      </c>
      <c r="E29">
        <v>9</v>
      </c>
      <c r="F29">
        <v>40</v>
      </c>
      <c r="G29">
        <v>3994.8623123485281</v>
      </c>
      <c r="H29">
        <v>3938.8396755165709</v>
      </c>
      <c r="I29">
        <f xml:space="preserve"> 100 - Tableau1[[#This Row],[Fitness finale]] / Tableau1[[#This Row],[Fitness de base]] * 100</f>
        <v>1.4023671518987157</v>
      </c>
      <c r="J29">
        <v>4938.8670000000002</v>
      </c>
    </row>
    <row r="30" spans="1:10" x14ac:dyDescent="0.25">
      <c r="A30" t="s">
        <v>3</v>
      </c>
      <c r="B30">
        <v>100</v>
      </c>
      <c r="C30" t="s">
        <v>1</v>
      </c>
      <c r="D30">
        <v>3474502</v>
      </c>
      <c r="E30">
        <v>9</v>
      </c>
      <c r="F30">
        <v>36</v>
      </c>
      <c r="G30">
        <v>4239.4094040093514</v>
      </c>
      <c r="H30">
        <v>3324.6893955097612</v>
      </c>
      <c r="I30">
        <f xml:space="preserve"> 100 - Tableau1[[#This Row],[Fitness finale]] / Tableau1[[#This Row],[Fitness de base]] * 100</f>
        <v>21.576590541939851</v>
      </c>
      <c r="J30">
        <v>4904.893</v>
      </c>
    </row>
    <row r="31" spans="1:10" x14ac:dyDescent="0.25">
      <c r="A31" t="s">
        <v>3</v>
      </c>
      <c r="B31">
        <v>100</v>
      </c>
      <c r="C31" t="s">
        <v>1</v>
      </c>
      <c r="D31">
        <v>2660198</v>
      </c>
      <c r="E31">
        <v>9</v>
      </c>
      <c r="F31">
        <v>34</v>
      </c>
      <c r="G31">
        <v>3951.6514803910859</v>
      </c>
      <c r="H31">
        <v>3014.4749489391102</v>
      </c>
      <c r="I31">
        <f xml:space="preserve"> 100 - Tableau1[[#This Row],[Fitness finale]] / Tableau1[[#This Row],[Fitness de base]] * 100</f>
        <v>23.716072535810412</v>
      </c>
      <c r="J31">
        <v>5078.576</v>
      </c>
    </row>
    <row r="32" spans="1:10" x14ac:dyDescent="0.25">
      <c r="A32" t="s">
        <v>4</v>
      </c>
      <c r="B32">
        <v>100</v>
      </c>
      <c r="C32" t="s">
        <v>1</v>
      </c>
      <c r="D32">
        <v>4678128</v>
      </c>
      <c r="E32">
        <v>9</v>
      </c>
      <c r="F32">
        <v>28</v>
      </c>
      <c r="G32">
        <v>4636.7163478196171</v>
      </c>
      <c r="H32">
        <v>2693.6012486438631</v>
      </c>
      <c r="I32">
        <f xml:space="preserve"> 100 - Tableau1[[#This Row],[Fitness finale]] / Tableau1[[#This Row],[Fitness de base]] * 100</f>
        <v>41.907137582170407</v>
      </c>
      <c r="J32">
        <v>5078.3680000000004</v>
      </c>
    </row>
    <row r="33" spans="1:10" x14ac:dyDescent="0.25">
      <c r="A33" t="s">
        <v>4</v>
      </c>
      <c r="B33">
        <v>100</v>
      </c>
      <c r="C33" t="s">
        <v>1</v>
      </c>
      <c r="D33">
        <v>3057609</v>
      </c>
      <c r="E33">
        <v>9</v>
      </c>
      <c r="F33">
        <v>28</v>
      </c>
      <c r="G33">
        <v>3989.60679579512</v>
      </c>
      <c r="H33">
        <v>2521.3771940847641</v>
      </c>
      <c r="I33">
        <f xml:space="preserve"> 100 - Tableau1[[#This Row],[Fitness finale]] / Tableau1[[#This Row],[Fitness de base]] * 100</f>
        <v>36.80136105788192</v>
      </c>
      <c r="J33">
        <v>5067.7160000000003</v>
      </c>
    </row>
    <row r="34" spans="1:10" x14ac:dyDescent="0.25">
      <c r="A34" t="s">
        <v>4</v>
      </c>
      <c r="B34">
        <v>100</v>
      </c>
      <c r="C34" t="s">
        <v>1</v>
      </c>
      <c r="D34">
        <v>3145272</v>
      </c>
      <c r="E34">
        <v>9</v>
      </c>
      <c r="F34">
        <v>33</v>
      </c>
      <c r="G34">
        <v>4123.1321799869629</v>
      </c>
      <c r="H34">
        <v>3193.1835539393091</v>
      </c>
      <c r="I34">
        <f xml:space="preserve"> 100 - Tableau1[[#This Row],[Fitness finale]] / Tableau1[[#This Row],[Fitness de base]] * 100</f>
        <v>22.554421867954616</v>
      </c>
      <c r="J34">
        <v>4854.3760000000002</v>
      </c>
    </row>
    <row r="35" spans="1:10" x14ac:dyDescent="0.25">
      <c r="A35" t="s">
        <v>4</v>
      </c>
      <c r="B35">
        <v>100</v>
      </c>
      <c r="C35" t="s">
        <v>1</v>
      </c>
      <c r="D35">
        <v>3134700</v>
      </c>
      <c r="E35">
        <v>9</v>
      </c>
      <c r="F35">
        <v>34</v>
      </c>
      <c r="G35">
        <v>4529.5679935181124</v>
      </c>
      <c r="H35">
        <v>3376.1801988545021</v>
      </c>
      <c r="I35">
        <f xml:space="preserve"> 100 - Tableau1[[#This Row],[Fitness finale]] / Tableau1[[#This Row],[Fitness de base]] * 100</f>
        <v>25.463527566296122</v>
      </c>
      <c r="J35">
        <v>4647.9629999999997</v>
      </c>
    </row>
    <row r="36" spans="1:10" x14ac:dyDescent="0.25">
      <c r="A36" t="s">
        <v>4</v>
      </c>
      <c r="B36">
        <v>100</v>
      </c>
      <c r="C36" t="s">
        <v>1</v>
      </c>
      <c r="D36">
        <v>2451756</v>
      </c>
      <c r="E36">
        <v>9</v>
      </c>
      <c r="F36">
        <v>27</v>
      </c>
      <c r="G36">
        <v>3970.7785086719682</v>
      </c>
      <c r="H36">
        <v>2321.5025451427668</v>
      </c>
      <c r="I36">
        <f xml:space="preserve"> 100 - Tableau1[[#This Row],[Fitness finale]] / Tableau1[[#This Row],[Fitness de base]] * 100</f>
        <v>41.535330160754889</v>
      </c>
      <c r="J36">
        <v>5066.9350000000004</v>
      </c>
    </row>
    <row r="37" spans="1:10" x14ac:dyDescent="0.25">
      <c r="A37" t="s">
        <v>4</v>
      </c>
      <c r="B37">
        <v>100</v>
      </c>
      <c r="C37" t="s">
        <v>1</v>
      </c>
      <c r="D37">
        <v>2938491</v>
      </c>
      <c r="E37">
        <v>9</v>
      </c>
      <c r="F37">
        <v>28</v>
      </c>
      <c r="G37">
        <v>4382.3601299727234</v>
      </c>
      <c r="H37">
        <v>2666.850847136328</v>
      </c>
      <c r="I37">
        <f xml:space="preserve"> 100 - Tableau1[[#This Row],[Fitness finale]] / Tableau1[[#This Row],[Fitness de base]] * 100</f>
        <v>39.145785192397533</v>
      </c>
      <c r="J37">
        <v>4804.3969999999999</v>
      </c>
    </row>
    <row r="38" spans="1:10" x14ac:dyDescent="0.25">
      <c r="A38" t="s">
        <v>4</v>
      </c>
      <c r="B38">
        <v>100</v>
      </c>
      <c r="C38" t="s">
        <v>1</v>
      </c>
      <c r="D38">
        <v>3145003</v>
      </c>
      <c r="E38">
        <v>9</v>
      </c>
      <c r="F38">
        <v>33</v>
      </c>
      <c r="G38">
        <v>4434.2888350723433</v>
      </c>
      <c r="H38">
        <v>2979.4863397451259</v>
      </c>
      <c r="I38">
        <f xml:space="preserve"> 100 - Tableau1[[#This Row],[Fitness finale]] / Tableau1[[#This Row],[Fitness de base]] * 100</f>
        <v>32.808022874393643</v>
      </c>
      <c r="J38">
        <v>4842.9970000000003</v>
      </c>
    </row>
    <row r="39" spans="1:10" x14ac:dyDescent="0.25">
      <c r="A39" t="s">
        <v>4</v>
      </c>
      <c r="B39">
        <v>100</v>
      </c>
      <c r="C39" t="s">
        <v>1</v>
      </c>
      <c r="D39">
        <v>3416280</v>
      </c>
      <c r="E39">
        <v>9</v>
      </c>
      <c r="F39">
        <v>27</v>
      </c>
      <c r="G39">
        <v>4165.6070480883191</v>
      </c>
      <c r="H39">
        <v>2424.2760728351541</v>
      </c>
      <c r="I39">
        <f xml:space="preserve"> 100 - Tableau1[[#This Row],[Fitness finale]] / Tableau1[[#This Row],[Fitness de base]] * 100</f>
        <v>41.802574154283157</v>
      </c>
      <c r="J39">
        <v>5079.1629999999996</v>
      </c>
    </row>
    <row r="40" spans="1:10" x14ac:dyDescent="0.25">
      <c r="A40" t="s">
        <v>4</v>
      </c>
      <c r="B40">
        <v>100</v>
      </c>
      <c r="C40" t="s">
        <v>1</v>
      </c>
      <c r="D40">
        <v>3182650</v>
      </c>
      <c r="E40">
        <v>9</v>
      </c>
      <c r="F40">
        <v>26</v>
      </c>
      <c r="G40">
        <v>3785.1249343638729</v>
      </c>
      <c r="H40">
        <v>2262.5862960615032</v>
      </c>
      <c r="I40">
        <f xml:space="preserve"> 100 - Tableau1[[#This Row],[Fitness finale]] / Tableau1[[#This Row],[Fitness de base]] * 100</f>
        <v>40.224263787959934</v>
      </c>
      <c r="J40">
        <v>5075.174</v>
      </c>
    </row>
    <row r="41" spans="1:10" x14ac:dyDescent="0.25">
      <c r="A41" t="s">
        <v>4</v>
      </c>
      <c r="B41">
        <v>100</v>
      </c>
      <c r="C41" t="s">
        <v>1</v>
      </c>
      <c r="D41">
        <v>3816120</v>
      </c>
      <c r="E41">
        <v>9</v>
      </c>
      <c r="F41">
        <v>30</v>
      </c>
      <c r="G41">
        <v>4275.1395116816466</v>
      </c>
      <c r="H41">
        <v>2736.3183396662371</v>
      </c>
      <c r="I41">
        <f xml:space="preserve"> 100 - Tableau1[[#This Row],[Fitness finale]] / Tableau1[[#This Row],[Fitness de base]] * 100</f>
        <v>35.994642228882654</v>
      </c>
      <c r="J41">
        <v>5062.902</v>
      </c>
    </row>
    <row r="42" spans="1:10" x14ac:dyDescent="0.25">
      <c r="A42" t="s">
        <v>5</v>
      </c>
      <c r="B42">
        <v>100</v>
      </c>
      <c r="C42" t="s">
        <v>1</v>
      </c>
      <c r="D42">
        <v>4359988</v>
      </c>
      <c r="E42">
        <v>8</v>
      </c>
      <c r="F42">
        <v>23</v>
      </c>
      <c r="G42">
        <v>3387.0327056061869</v>
      </c>
      <c r="H42">
        <v>1942.2397229935241</v>
      </c>
      <c r="I42">
        <f xml:space="preserve"> 100 - Tableau1[[#This Row],[Fitness finale]] / Tableau1[[#This Row],[Fitness de base]] * 100</f>
        <v>42.656599690379551</v>
      </c>
      <c r="J42">
        <v>4989.3090000000002</v>
      </c>
    </row>
    <row r="43" spans="1:10" x14ac:dyDescent="0.25">
      <c r="A43" t="s">
        <v>5</v>
      </c>
      <c r="B43">
        <v>100</v>
      </c>
      <c r="C43" t="s">
        <v>1</v>
      </c>
      <c r="D43">
        <v>3591684</v>
      </c>
      <c r="E43">
        <v>8</v>
      </c>
      <c r="F43">
        <v>23</v>
      </c>
      <c r="G43">
        <v>3423.464414326007</v>
      </c>
      <c r="H43">
        <v>1817.6172929662421</v>
      </c>
      <c r="I43">
        <f xml:space="preserve"> 100 - Tableau1[[#This Row],[Fitness finale]] / Tableau1[[#This Row],[Fitness de base]] * 100</f>
        <v>46.907077948286933</v>
      </c>
      <c r="J43">
        <v>4970.1419999999998</v>
      </c>
    </row>
    <row r="44" spans="1:10" x14ac:dyDescent="0.25">
      <c r="A44" t="s">
        <v>5</v>
      </c>
      <c r="B44">
        <v>100</v>
      </c>
      <c r="C44" t="s">
        <v>1</v>
      </c>
      <c r="D44">
        <v>3121728</v>
      </c>
      <c r="E44">
        <v>8</v>
      </c>
      <c r="F44">
        <v>23</v>
      </c>
      <c r="G44">
        <v>3249.572196508419</v>
      </c>
      <c r="H44">
        <v>1990.014171026932</v>
      </c>
      <c r="I44">
        <f xml:space="preserve"> 100 - Tableau1[[#This Row],[Fitness finale]] / Tableau1[[#This Row],[Fitness de base]] * 100</f>
        <v>38.760733700111338</v>
      </c>
      <c r="J44">
        <v>5076.99</v>
      </c>
    </row>
    <row r="45" spans="1:10" x14ac:dyDescent="0.25">
      <c r="A45" t="s">
        <v>5</v>
      </c>
      <c r="B45">
        <v>100</v>
      </c>
      <c r="C45" t="s">
        <v>1</v>
      </c>
      <c r="D45">
        <v>2962688</v>
      </c>
      <c r="E45">
        <v>8</v>
      </c>
      <c r="F45">
        <v>24</v>
      </c>
      <c r="G45">
        <v>3172.3258400994778</v>
      </c>
      <c r="H45">
        <v>1797.5819901437069</v>
      </c>
      <c r="I45">
        <f xml:space="preserve"> 100 - Tableau1[[#This Row],[Fitness finale]] / Tableau1[[#This Row],[Fitness de base]] * 100</f>
        <v>43.33551845710344</v>
      </c>
      <c r="J45">
        <v>5075.0969999999998</v>
      </c>
    </row>
    <row r="46" spans="1:10" x14ac:dyDescent="0.25">
      <c r="A46" t="s">
        <v>5</v>
      </c>
      <c r="B46">
        <v>100</v>
      </c>
      <c r="C46" t="s">
        <v>1</v>
      </c>
      <c r="D46">
        <v>3604932</v>
      </c>
      <c r="E46">
        <v>8</v>
      </c>
      <c r="F46">
        <v>25</v>
      </c>
      <c r="G46">
        <v>3316.4521678226001</v>
      </c>
      <c r="H46">
        <v>2112.9244332295252</v>
      </c>
      <c r="I46">
        <f xml:space="preserve"> 100 - Tableau1[[#This Row],[Fitness finale]] / Tableau1[[#This Row],[Fitness de base]] * 100</f>
        <v>36.289615338648019</v>
      </c>
      <c r="J46">
        <v>5066.1769999999997</v>
      </c>
    </row>
    <row r="47" spans="1:10" x14ac:dyDescent="0.25">
      <c r="A47" t="s">
        <v>5</v>
      </c>
      <c r="B47">
        <v>100</v>
      </c>
      <c r="C47" t="s">
        <v>1</v>
      </c>
      <c r="D47">
        <v>3664738</v>
      </c>
      <c r="E47">
        <v>8</v>
      </c>
      <c r="F47">
        <v>24</v>
      </c>
      <c r="G47">
        <v>3445.0728193640598</v>
      </c>
      <c r="H47">
        <v>1892.2646764439589</v>
      </c>
      <c r="I47">
        <f xml:space="preserve"> 100 - Tableau1[[#This Row],[Fitness finale]] / Tableau1[[#This Row],[Fitness de base]] * 100</f>
        <v>45.073303942723051</v>
      </c>
      <c r="J47">
        <v>5028.0370000000003</v>
      </c>
    </row>
    <row r="48" spans="1:10" x14ac:dyDescent="0.25">
      <c r="A48" t="s">
        <v>5</v>
      </c>
      <c r="B48">
        <v>100</v>
      </c>
      <c r="C48" t="s">
        <v>1</v>
      </c>
      <c r="D48">
        <v>3177572</v>
      </c>
      <c r="E48">
        <v>8</v>
      </c>
      <c r="F48">
        <v>26</v>
      </c>
      <c r="G48">
        <v>3508.366867833493</v>
      </c>
      <c r="H48">
        <v>2003.498883500888</v>
      </c>
      <c r="I48">
        <f xml:space="preserve"> 100 - Tableau1[[#This Row],[Fitness finale]] / Tableau1[[#This Row],[Fitness de base]] * 100</f>
        <v>42.893689315390773</v>
      </c>
      <c r="J48">
        <v>4936.6149999999998</v>
      </c>
    </row>
    <row r="49" spans="1:10" x14ac:dyDescent="0.25">
      <c r="A49" t="s">
        <v>5</v>
      </c>
      <c r="B49">
        <v>100</v>
      </c>
      <c r="C49" t="s">
        <v>1</v>
      </c>
      <c r="D49">
        <v>3404744</v>
      </c>
      <c r="E49">
        <v>8</v>
      </c>
      <c r="F49">
        <v>23</v>
      </c>
      <c r="G49">
        <v>3283.468882652624</v>
      </c>
      <c r="H49">
        <v>1753.9393729914441</v>
      </c>
      <c r="I49">
        <f xml:space="preserve"> 100 - Tableau1[[#This Row],[Fitness finale]] / Tableau1[[#This Row],[Fitness de base]] * 100</f>
        <v>46.582731992438283</v>
      </c>
      <c r="J49">
        <v>5046.6639999999998</v>
      </c>
    </row>
    <row r="50" spans="1:10" x14ac:dyDescent="0.25">
      <c r="A50" t="s">
        <v>5</v>
      </c>
      <c r="B50">
        <v>100</v>
      </c>
      <c r="C50" t="s">
        <v>1</v>
      </c>
      <c r="D50">
        <v>3789261</v>
      </c>
      <c r="E50">
        <v>8</v>
      </c>
      <c r="F50">
        <v>21</v>
      </c>
      <c r="G50">
        <v>3177.209522719555</v>
      </c>
      <c r="H50">
        <v>1728.0204120812459</v>
      </c>
      <c r="I50">
        <f xml:space="preserve"> 100 - Tableau1[[#This Row],[Fitness finale]] / Tableau1[[#This Row],[Fitness de base]] * 100</f>
        <v>45.612009540934061</v>
      </c>
      <c r="J50">
        <v>4971.0680000000002</v>
      </c>
    </row>
    <row r="51" spans="1:10" x14ac:dyDescent="0.25">
      <c r="A51" t="s">
        <v>5</v>
      </c>
      <c r="B51">
        <v>100</v>
      </c>
      <c r="C51" t="s">
        <v>1</v>
      </c>
      <c r="D51">
        <v>2874494</v>
      </c>
      <c r="E51">
        <v>8</v>
      </c>
      <c r="F51">
        <v>22</v>
      </c>
      <c r="G51">
        <v>3552.0022128429332</v>
      </c>
      <c r="H51">
        <v>1763.3784189404689</v>
      </c>
      <c r="I51">
        <f xml:space="preserve"> 100 - Tableau1[[#This Row],[Fitness finale]] / Tableau1[[#This Row],[Fitness de base]] * 100</f>
        <v>50.355368232467818</v>
      </c>
      <c r="J51">
        <v>4862.8590000000004</v>
      </c>
    </row>
    <row r="52" spans="1:10" x14ac:dyDescent="0.25">
      <c r="A52" t="s">
        <v>6</v>
      </c>
      <c r="B52">
        <v>100</v>
      </c>
      <c r="C52" t="s">
        <v>1</v>
      </c>
      <c r="D52">
        <v>3082750</v>
      </c>
      <c r="E52">
        <v>8</v>
      </c>
      <c r="F52">
        <v>20</v>
      </c>
      <c r="G52">
        <v>3315.3575230905249</v>
      </c>
      <c r="H52">
        <v>1617.160834624276</v>
      </c>
      <c r="I52">
        <f xml:space="preserve"> 100 - Tableau1[[#This Row],[Fitness finale]] / Tableau1[[#This Row],[Fitness de base]] * 100</f>
        <v>51.222128432266821</v>
      </c>
      <c r="J52">
        <v>5080.4189999999999</v>
      </c>
    </row>
    <row r="53" spans="1:10" x14ac:dyDescent="0.25">
      <c r="A53" t="s">
        <v>6</v>
      </c>
      <c r="B53">
        <v>100</v>
      </c>
      <c r="C53" t="s">
        <v>1</v>
      </c>
      <c r="D53">
        <v>2756247</v>
      </c>
      <c r="E53">
        <v>8</v>
      </c>
      <c r="F53">
        <v>19</v>
      </c>
      <c r="G53">
        <v>3092.651700445339</v>
      </c>
      <c r="H53">
        <v>1713.0813052301371</v>
      </c>
      <c r="I53">
        <f xml:space="preserve"> 100 - Tableau1[[#This Row],[Fitness finale]] / Tableau1[[#This Row],[Fitness de base]] * 100</f>
        <v>44.608010498451698</v>
      </c>
      <c r="J53">
        <v>5056.2659999999996</v>
      </c>
    </row>
    <row r="54" spans="1:10" x14ac:dyDescent="0.25">
      <c r="A54" t="s">
        <v>6</v>
      </c>
      <c r="B54">
        <v>100</v>
      </c>
      <c r="C54" t="s">
        <v>1</v>
      </c>
      <c r="D54">
        <v>3076136</v>
      </c>
      <c r="E54">
        <v>8</v>
      </c>
      <c r="F54">
        <v>19</v>
      </c>
      <c r="G54">
        <v>3353.6828947399181</v>
      </c>
      <c r="H54">
        <v>1667.760497805891</v>
      </c>
      <c r="I54">
        <f xml:space="preserve"> 100 - Tableau1[[#This Row],[Fitness finale]] / Tableau1[[#This Row],[Fitness de base]] * 100</f>
        <v>50.270775438498113</v>
      </c>
      <c r="J54">
        <v>5083.9030000000002</v>
      </c>
    </row>
    <row r="55" spans="1:10" x14ac:dyDescent="0.25">
      <c r="A55" t="s">
        <v>6</v>
      </c>
      <c r="B55">
        <v>100</v>
      </c>
      <c r="C55" t="s">
        <v>1</v>
      </c>
      <c r="D55">
        <v>2999412</v>
      </c>
      <c r="E55">
        <v>8</v>
      </c>
      <c r="F55">
        <v>22</v>
      </c>
      <c r="G55">
        <v>3374.3253074913418</v>
      </c>
      <c r="H55">
        <v>1827.24596540065</v>
      </c>
      <c r="I55">
        <f xml:space="preserve"> 100 - Tableau1[[#This Row],[Fitness finale]] / Tableau1[[#This Row],[Fitness de base]] * 100</f>
        <v>45.848553447292709</v>
      </c>
      <c r="J55">
        <v>4947.5290000000005</v>
      </c>
    </row>
    <row r="56" spans="1:10" x14ac:dyDescent="0.25">
      <c r="A56" t="s">
        <v>6</v>
      </c>
      <c r="B56">
        <v>100</v>
      </c>
      <c r="C56" t="s">
        <v>1</v>
      </c>
      <c r="D56">
        <v>3417295</v>
      </c>
      <c r="E56">
        <v>8</v>
      </c>
      <c r="F56">
        <v>19</v>
      </c>
      <c r="G56">
        <v>3330.9294284301868</v>
      </c>
      <c r="H56">
        <v>1765.9784867645581</v>
      </c>
      <c r="I56">
        <f xml:space="preserve"> 100 - Tableau1[[#This Row],[Fitness finale]] / Tableau1[[#This Row],[Fitness de base]] * 100</f>
        <v>46.982410624147178</v>
      </c>
      <c r="J56">
        <v>4979.2309999999998</v>
      </c>
    </row>
    <row r="57" spans="1:10" x14ac:dyDescent="0.25">
      <c r="A57" t="s">
        <v>6</v>
      </c>
      <c r="B57">
        <v>100</v>
      </c>
      <c r="C57" t="s">
        <v>1</v>
      </c>
      <c r="D57">
        <v>2358653</v>
      </c>
      <c r="E57">
        <v>8</v>
      </c>
      <c r="F57">
        <v>19</v>
      </c>
      <c r="G57">
        <v>3066.1891395314901</v>
      </c>
      <c r="H57">
        <v>1692.0468575136331</v>
      </c>
      <c r="I57">
        <f xml:space="preserve"> 100 - Tableau1[[#This Row],[Fitness finale]] / Tableau1[[#This Row],[Fitness de base]] * 100</f>
        <v>44.815965991837814</v>
      </c>
      <c r="J57">
        <v>5025.6909999999998</v>
      </c>
    </row>
    <row r="58" spans="1:10" x14ac:dyDescent="0.25">
      <c r="A58" t="s">
        <v>6</v>
      </c>
      <c r="B58">
        <v>100</v>
      </c>
      <c r="C58" t="s">
        <v>1</v>
      </c>
      <c r="D58">
        <v>3176914</v>
      </c>
      <c r="E58">
        <v>8</v>
      </c>
      <c r="F58">
        <v>21</v>
      </c>
      <c r="G58">
        <v>3258.420046527619</v>
      </c>
      <c r="H58">
        <v>1750.453670883119</v>
      </c>
      <c r="I58">
        <f xml:space="preserve"> 100 - Tableau1[[#This Row],[Fitness finale]] / Tableau1[[#This Row],[Fitness de base]] * 100</f>
        <v>46.279066360750065</v>
      </c>
      <c r="J58">
        <v>4928.683</v>
      </c>
    </row>
    <row r="59" spans="1:10" x14ac:dyDescent="0.25">
      <c r="A59" t="s">
        <v>6</v>
      </c>
      <c r="B59">
        <v>100</v>
      </c>
      <c r="C59" t="s">
        <v>1</v>
      </c>
      <c r="D59">
        <v>2553219</v>
      </c>
      <c r="E59">
        <v>8</v>
      </c>
      <c r="F59">
        <v>20</v>
      </c>
      <c r="G59">
        <v>3217.2011708148761</v>
      </c>
      <c r="H59">
        <v>1682.87659971833</v>
      </c>
      <c r="I59">
        <f xml:space="preserve"> 100 - Tableau1[[#This Row],[Fitness finale]] / Tableau1[[#This Row],[Fitness de base]] * 100</f>
        <v>47.691284742008257</v>
      </c>
      <c r="J59">
        <v>4737.6469999999999</v>
      </c>
    </row>
    <row r="60" spans="1:10" x14ac:dyDescent="0.25">
      <c r="A60" t="s">
        <v>6</v>
      </c>
      <c r="B60">
        <v>100</v>
      </c>
      <c r="C60" t="s">
        <v>1</v>
      </c>
      <c r="D60">
        <v>3536766</v>
      </c>
      <c r="E60">
        <v>8</v>
      </c>
      <c r="F60">
        <v>22</v>
      </c>
      <c r="G60">
        <v>3304.760968232431</v>
      </c>
      <c r="H60">
        <v>1762.797587128254</v>
      </c>
      <c r="I60">
        <f xml:space="preserve"> 100 - Tableau1[[#This Row],[Fitness finale]] / Tableau1[[#This Row],[Fitness de base]] * 100</f>
        <v>46.658847521093314</v>
      </c>
      <c r="J60">
        <v>5082.2340000000004</v>
      </c>
    </row>
    <row r="61" spans="1:10" x14ac:dyDescent="0.25">
      <c r="A61" t="s">
        <v>6</v>
      </c>
      <c r="B61">
        <v>100</v>
      </c>
      <c r="C61" t="s">
        <v>1</v>
      </c>
      <c r="D61">
        <v>4049840</v>
      </c>
      <c r="E61">
        <v>8</v>
      </c>
      <c r="F61">
        <v>20</v>
      </c>
      <c r="G61">
        <v>3459.1313396956839</v>
      </c>
      <c r="H61">
        <v>1744.61601486989</v>
      </c>
      <c r="I61">
        <f xml:space="preserve"> 100 - Tableau1[[#This Row],[Fitness finale]] / Tableau1[[#This Row],[Fitness de base]] * 100</f>
        <v>49.5649096971446</v>
      </c>
      <c r="J61">
        <v>5072.9650000000001</v>
      </c>
    </row>
    <row r="62" spans="1:10" x14ac:dyDescent="0.25">
      <c r="A62" t="s">
        <v>7</v>
      </c>
      <c r="B62">
        <v>100</v>
      </c>
      <c r="C62" t="s">
        <v>1</v>
      </c>
      <c r="D62">
        <v>2719062</v>
      </c>
      <c r="E62">
        <v>2</v>
      </c>
      <c r="F62">
        <v>16</v>
      </c>
      <c r="G62">
        <v>4454.1176284872208</v>
      </c>
      <c r="H62">
        <v>3086.8105834127659</v>
      </c>
      <c r="I62">
        <f xml:space="preserve"> 100 - Tableau1[[#This Row],[Fitness finale]] / Tableau1[[#This Row],[Fitness de base]] * 100</f>
        <v>30.69759622713066</v>
      </c>
      <c r="J62">
        <v>4175.1930000000002</v>
      </c>
    </row>
    <row r="63" spans="1:10" x14ac:dyDescent="0.25">
      <c r="A63" t="s">
        <v>7</v>
      </c>
      <c r="B63">
        <v>100</v>
      </c>
      <c r="C63" t="s">
        <v>1</v>
      </c>
      <c r="D63">
        <v>3325640</v>
      </c>
      <c r="E63">
        <v>2</v>
      </c>
      <c r="F63">
        <v>14</v>
      </c>
      <c r="G63">
        <v>4766.8064376261891</v>
      </c>
      <c r="H63">
        <v>2707.974164240984</v>
      </c>
      <c r="I63">
        <f xml:space="preserve"> 100 - Tableau1[[#This Row],[Fitness finale]] / Tableau1[[#This Row],[Fitness de base]] * 100</f>
        <v>43.191018983570864</v>
      </c>
      <c r="J63">
        <v>4790.6790000000001</v>
      </c>
    </row>
    <row r="64" spans="1:10" x14ac:dyDescent="0.25">
      <c r="A64" t="s">
        <v>7</v>
      </c>
      <c r="B64">
        <v>100</v>
      </c>
      <c r="C64" t="s">
        <v>1</v>
      </c>
      <c r="D64">
        <v>4213808</v>
      </c>
      <c r="E64">
        <v>2</v>
      </c>
      <c r="F64">
        <v>19</v>
      </c>
      <c r="G64">
        <v>4831.0515107835135</v>
      </c>
      <c r="H64">
        <v>3285.1579549045209</v>
      </c>
      <c r="I64">
        <f xml:space="preserve"> 100 - Tableau1[[#This Row],[Fitness finale]] / Tableau1[[#This Row],[Fitness de base]] * 100</f>
        <v>31.999111423845591</v>
      </c>
      <c r="J64">
        <v>5045.2539999999999</v>
      </c>
    </row>
    <row r="65" spans="1:10" x14ac:dyDescent="0.25">
      <c r="A65" t="s">
        <v>7</v>
      </c>
      <c r="B65">
        <v>100</v>
      </c>
      <c r="C65" t="s">
        <v>1</v>
      </c>
      <c r="D65">
        <v>3710280</v>
      </c>
      <c r="E65">
        <v>2</v>
      </c>
      <c r="F65">
        <v>17</v>
      </c>
      <c r="G65">
        <v>4915.1401752455095</v>
      </c>
      <c r="H65">
        <v>2679.575209929114</v>
      </c>
      <c r="I65">
        <f xml:space="preserve"> 100 - Tableau1[[#This Row],[Fitness finale]] / Tableau1[[#This Row],[Fitness de base]] * 100</f>
        <v>45.483239248710341</v>
      </c>
      <c r="J65">
        <v>4957.0519999999997</v>
      </c>
    </row>
    <row r="66" spans="1:10" x14ac:dyDescent="0.25">
      <c r="A66" t="s">
        <v>7</v>
      </c>
      <c r="B66">
        <v>100</v>
      </c>
      <c r="C66" t="s">
        <v>1</v>
      </c>
      <c r="D66">
        <v>3028720</v>
      </c>
      <c r="E66">
        <v>2</v>
      </c>
      <c r="F66">
        <v>18</v>
      </c>
      <c r="G66">
        <v>4500.3933321882496</v>
      </c>
      <c r="H66">
        <v>2885.081695540779</v>
      </c>
      <c r="I66">
        <f xml:space="preserve"> 100 - Tableau1[[#This Row],[Fitness finale]] / Tableau1[[#This Row],[Fitness de base]] * 100</f>
        <v>35.892676871024719</v>
      </c>
      <c r="J66">
        <v>4287.527</v>
      </c>
    </row>
    <row r="67" spans="1:10" x14ac:dyDescent="0.25">
      <c r="A67" t="s">
        <v>7</v>
      </c>
      <c r="B67">
        <v>100</v>
      </c>
      <c r="C67" t="s">
        <v>1</v>
      </c>
      <c r="D67">
        <v>3080048</v>
      </c>
      <c r="E67">
        <v>2</v>
      </c>
      <c r="F67">
        <v>17</v>
      </c>
      <c r="G67">
        <v>4158.6331770709494</v>
      </c>
      <c r="H67">
        <v>2411.4426612408479</v>
      </c>
      <c r="I67">
        <f xml:space="preserve"> 100 - Tableau1[[#This Row],[Fitness finale]] / Tableau1[[#This Row],[Fitness de base]] * 100</f>
        <v>42.013576130335693</v>
      </c>
      <c r="J67">
        <v>5066.7690000000002</v>
      </c>
    </row>
    <row r="68" spans="1:10" x14ac:dyDescent="0.25">
      <c r="A68" t="s">
        <v>7</v>
      </c>
      <c r="B68">
        <v>100</v>
      </c>
      <c r="C68" t="s">
        <v>1</v>
      </c>
      <c r="D68">
        <v>3239880</v>
      </c>
      <c r="E68">
        <v>2</v>
      </c>
      <c r="F68">
        <v>19</v>
      </c>
      <c r="G68">
        <v>4451.8001810326341</v>
      </c>
      <c r="H68">
        <v>2496.4239391266078</v>
      </c>
      <c r="I68">
        <f xml:space="preserve"> 100 - Tableau1[[#This Row],[Fitness finale]] / Tableau1[[#This Row],[Fitness de base]] * 100</f>
        <v>43.923270640877234</v>
      </c>
      <c r="J68">
        <v>5068.2920000000004</v>
      </c>
    </row>
    <row r="69" spans="1:10" x14ac:dyDescent="0.25">
      <c r="A69" t="s">
        <v>7</v>
      </c>
      <c r="B69">
        <v>100</v>
      </c>
      <c r="C69" t="s">
        <v>1</v>
      </c>
      <c r="D69">
        <v>2932772</v>
      </c>
      <c r="E69">
        <v>2</v>
      </c>
      <c r="F69">
        <v>14</v>
      </c>
      <c r="G69">
        <v>4756.1707580598704</v>
      </c>
      <c r="H69">
        <v>2212.7215651314968</v>
      </c>
      <c r="I69">
        <f xml:space="preserve"> 100 - Tableau1[[#This Row],[Fitness finale]] / Tableau1[[#This Row],[Fitness de base]] * 100</f>
        <v>53.476826680753852</v>
      </c>
      <c r="J69">
        <v>5061.5649999999996</v>
      </c>
    </row>
    <row r="70" spans="1:10" x14ac:dyDescent="0.25">
      <c r="A70" t="s">
        <v>7</v>
      </c>
      <c r="B70">
        <v>100</v>
      </c>
      <c r="C70" t="s">
        <v>1</v>
      </c>
      <c r="D70">
        <v>3469248</v>
      </c>
      <c r="E70">
        <v>2</v>
      </c>
      <c r="F70">
        <v>16</v>
      </c>
      <c r="G70">
        <v>4541.9166604356078</v>
      </c>
      <c r="H70">
        <v>2268.2287584057349</v>
      </c>
      <c r="I70">
        <f xml:space="preserve"> 100 - Tableau1[[#This Row],[Fitness finale]] / Tableau1[[#This Row],[Fitness de base]] * 100</f>
        <v>50.060097355723101</v>
      </c>
      <c r="J70">
        <v>5013.8289999999997</v>
      </c>
    </row>
    <row r="71" spans="1:10" x14ac:dyDescent="0.25">
      <c r="A71" t="s">
        <v>7</v>
      </c>
      <c r="B71">
        <v>100</v>
      </c>
      <c r="C71" t="s">
        <v>1</v>
      </c>
      <c r="D71">
        <v>3583154</v>
      </c>
      <c r="E71">
        <v>2</v>
      </c>
      <c r="F71">
        <v>18</v>
      </c>
      <c r="G71">
        <v>4583.7833931052619</v>
      </c>
      <c r="H71">
        <v>3189.775134614491</v>
      </c>
      <c r="I71">
        <f xml:space="preserve"> 100 - Tableau1[[#This Row],[Fitness finale]] / Tableau1[[#This Row],[Fitness de base]] * 100</f>
        <v>30.411739363329886</v>
      </c>
      <c r="J71">
        <v>4962.6090000000004</v>
      </c>
    </row>
    <row r="72" spans="1:10" x14ac:dyDescent="0.25">
      <c r="A72" t="s">
        <v>8</v>
      </c>
      <c r="B72">
        <v>100</v>
      </c>
      <c r="C72" t="s">
        <v>1</v>
      </c>
      <c r="D72">
        <v>5486926</v>
      </c>
      <c r="E72">
        <v>2</v>
      </c>
      <c r="F72">
        <v>18</v>
      </c>
      <c r="G72">
        <v>4446.065006462135</v>
      </c>
      <c r="H72">
        <v>2304.5524715192828</v>
      </c>
      <c r="I72">
        <f xml:space="preserve"> 100 - Tableau1[[#This Row],[Fitness finale]] / Tableau1[[#This Row],[Fitness de base]] * 100</f>
        <v>48.166469267324473</v>
      </c>
      <c r="J72">
        <v>5077.5829999999996</v>
      </c>
    </row>
    <row r="73" spans="1:10" x14ac:dyDescent="0.25">
      <c r="A73" t="s">
        <v>8</v>
      </c>
      <c r="B73">
        <v>100</v>
      </c>
      <c r="C73" t="s">
        <v>1</v>
      </c>
      <c r="D73">
        <v>5215950</v>
      </c>
      <c r="E73">
        <v>2</v>
      </c>
      <c r="F73">
        <v>15</v>
      </c>
      <c r="G73">
        <v>4626.4410074734033</v>
      </c>
      <c r="H73">
        <v>2221.9452365508619</v>
      </c>
      <c r="I73">
        <f xml:space="preserve"> 100 - Tableau1[[#This Row],[Fitness finale]] / Tableau1[[#This Row],[Fitness de base]] * 100</f>
        <v>51.972904594231217</v>
      </c>
      <c r="J73">
        <v>5015.7510000000002</v>
      </c>
    </row>
    <row r="74" spans="1:10" x14ac:dyDescent="0.25">
      <c r="A74" t="s">
        <v>8</v>
      </c>
      <c r="B74">
        <v>100</v>
      </c>
      <c r="C74" t="s">
        <v>1</v>
      </c>
      <c r="D74">
        <v>4405130</v>
      </c>
      <c r="E74">
        <v>2</v>
      </c>
      <c r="F74">
        <v>17</v>
      </c>
      <c r="G74">
        <v>4569.8419330267079</v>
      </c>
      <c r="H74">
        <v>2272.585622424132</v>
      </c>
      <c r="I74">
        <f xml:space="preserve"> 100 - Tableau1[[#This Row],[Fitness finale]] / Tableau1[[#This Row],[Fitness de base]] * 100</f>
        <v>50.269929338257263</v>
      </c>
      <c r="J74">
        <v>5007.1610000000001</v>
      </c>
    </row>
    <row r="75" spans="1:10" x14ac:dyDescent="0.25">
      <c r="A75" t="s">
        <v>8</v>
      </c>
      <c r="B75">
        <v>100</v>
      </c>
      <c r="C75" t="s">
        <v>1</v>
      </c>
      <c r="D75">
        <v>4327296</v>
      </c>
      <c r="E75">
        <v>2</v>
      </c>
      <c r="F75">
        <v>18</v>
      </c>
      <c r="G75">
        <v>4647.3928756603746</v>
      </c>
      <c r="H75">
        <v>2981.1065893446448</v>
      </c>
      <c r="I75">
        <f xml:space="preserve"> 100 - Tableau1[[#This Row],[Fitness finale]] / Tableau1[[#This Row],[Fitness de base]] * 100</f>
        <v>35.854216135728734</v>
      </c>
      <c r="J75">
        <v>5049.8950000000004</v>
      </c>
    </row>
    <row r="76" spans="1:10" x14ac:dyDescent="0.25">
      <c r="A76" t="s">
        <v>8</v>
      </c>
      <c r="B76">
        <v>100</v>
      </c>
      <c r="C76" t="s">
        <v>1</v>
      </c>
      <c r="D76">
        <v>4203216</v>
      </c>
      <c r="E76">
        <v>2</v>
      </c>
      <c r="F76">
        <v>17</v>
      </c>
      <c r="G76">
        <v>4802.469949780264</v>
      </c>
      <c r="H76">
        <v>2775.0485571055242</v>
      </c>
      <c r="I76">
        <f xml:space="preserve"> 100 - Tableau1[[#This Row],[Fitness finale]] / Tableau1[[#This Row],[Fitness de base]] * 100</f>
        <v>42.216222357986929</v>
      </c>
      <c r="J76">
        <v>4869.3580000000002</v>
      </c>
    </row>
    <row r="77" spans="1:10" x14ac:dyDescent="0.25">
      <c r="A77" t="s">
        <v>8</v>
      </c>
      <c r="B77">
        <v>100</v>
      </c>
      <c r="C77" t="s">
        <v>1</v>
      </c>
      <c r="D77">
        <v>5297966</v>
      </c>
      <c r="E77">
        <v>2</v>
      </c>
      <c r="F77">
        <v>14</v>
      </c>
      <c r="G77">
        <v>4479.4447756820846</v>
      </c>
      <c r="H77">
        <v>2227.8962580754628</v>
      </c>
      <c r="I77">
        <f xml:space="preserve"> 100 - Tableau1[[#This Row],[Fitness finale]] / Tableau1[[#This Row],[Fitness de base]] * 100</f>
        <v>50.264008830509106</v>
      </c>
      <c r="J77">
        <v>5078.3829999999998</v>
      </c>
    </row>
    <row r="78" spans="1:10" x14ac:dyDescent="0.25">
      <c r="A78" t="s">
        <v>8</v>
      </c>
      <c r="B78">
        <v>100</v>
      </c>
      <c r="C78" t="s">
        <v>1</v>
      </c>
      <c r="D78">
        <v>4946028</v>
      </c>
      <c r="E78">
        <v>2</v>
      </c>
      <c r="F78">
        <v>17</v>
      </c>
      <c r="G78">
        <v>4485.8408814711374</v>
      </c>
      <c r="H78">
        <v>2471.6056235074911</v>
      </c>
      <c r="I78">
        <f xml:space="preserve"> 100 - Tableau1[[#This Row],[Fitness finale]] / Tableau1[[#This Row],[Fitness de base]] * 100</f>
        <v>44.902066550855345</v>
      </c>
      <c r="J78">
        <v>4889.3950000000004</v>
      </c>
    </row>
    <row r="79" spans="1:10" x14ac:dyDescent="0.25">
      <c r="A79" t="s">
        <v>8</v>
      </c>
      <c r="B79">
        <v>100</v>
      </c>
      <c r="C79" t="s">
        <v>1</v>
      </c>
      <c r="D79">
        <v>4124666</v>
      </c>
      <c r="E79">
        <v>2</v>
      </c>
      <c r="F79">
        <v>14</v>
      </c>
      <c r="G79">
        <v>4205.3190175426416</v>
      </c>
      <c r="H79">
        <v>2170.1162246584149</v>
      </c>
      <c r="I79">
        <f xml:space="preserve"> 100 - Tableau1[[#This Row],[Fitness finale]] / Tableau1[[#This Row],[Fitness de base]] * 100</f>
        <v>48.39591917745846</v>
      </c>
      <c r="J79">
        <v>5028.5020000000004</v>
      </c>
    </row>
    <row r="80" spans="1:10" x14ac:dyDescent="0.25">
      <c r="A80" t="s">
        <v>8</v>
      </c>
      <c r="B80">
        <v>100</v>
      </c>
      <c r="C80" t="s">
        <v>1</v>
      </c>
      <c r="D80">
        <v>6032412</v>
      </c>
      <c r="E80">
        <v>2</v>
      </c>
      <c r="F80">
        <v>16</v>
      </c>
      <c r="G80">
        <v>4853.7830303076662</v>
      </c>
      <c r="H80">
        <v>2507.64611500098</v>
      </c>
      <c r="I80">
        <f xml:space="preserve"> 100 - Tableau1[[#This Row],[Fitness finale]] / Tableau1[[#This Row],[Fitness de base]] * 100</f>
        <v>48.33625443611912</v>
      </c>
      <c r="J80">
        <v>5076.7030000000004</v>
      </c>
    </row>
    <row r="81" spans="1:10" x14ac:dyDescent="0.25">
      <c r="A81" t="s">
        <v>8</v>
      </c>
      <c r="B81">
        <v>100</v>
      </c>
      <c r="C81" t="s">
        <v>1</v>
      </c>
      <c r="D81">
        <v>4956527</v>
      </c>
      <c r="E81">
        <v>2</v>
      </c>
      <c r="F81">
        <v>16</v>
      </c>
      <c r="G81">
        <v>4692.9219844461377</v>
      </c>
      <c r="H81">
        <v>2999.544816005749</v>
      </c>
      <c r="I81">
        <f xml:space="preserve"> 100 - Tableau1[[#This Row],[Fitness finale]] / Tableau1[[#This Row],[Fitness de base]] * 100</f>
        <v>36.08364200497661</v>
      </c>
      <c r="J81">
        <v>5038.6279999999997</v>
      </c>
    </row>
    <row r="82" spans="1:10" x14ac:dyDescent="0.25">
      <c r="A82" t="s">
        <v>9</v>
      </c>
      <c r="B82">
        <v>100</v>
      </c>
      <c r="C82" t="s">
        <v>1</v>
      </c>
      <c r="D82">
        <v>3204123</v>
      </c>
      <c r="E82">
        <v>2</v>
      </c>
      <c r="F82">
        <v>16</v>
      </c>
      <c r="G82">
        <v>3657.554741093139</v>
      </c>
      <c r="H82">
        <v>2080.2622613200401</v>
      </c>
      <c r="I82">
        <f xml:space="preserve"> 100 - Tableau1[[#This Row],[Fitness finale]] / Tableau1[[#This Row],[Fitness de base]] * 100</f>
        <v>43.124234397697379</v>
      </c>
      <c r="J82">
        <v>4797.835</v>
      </c>
    </row>
    <row r="83" spans="1:10" x14ac:dyDescent="0.25">
      <c r="A83" t="s">
        <v>9</v>
      </c>
      <c r="B83">
        <v>100</v>
      </c>
      <c r="C83" t="s">
        <v>1</v>
      </c>
      <c r="D83">
        <v>3210790</v>
      </c>
      <c r="E83">
        <v>2</v>
      </c>
      <c r="F83">
        <v>15</v>
      </c>
      <c r="G83">
        <v>3705.4204444835932</v>
      </c>
      <c r="H83">
        <v>1955.0368761540219</v>
      </c>
      <c r="I83">
        <f xml:space="preserve"> 100 - Tableau1[[#This Row],[Fitness finale]] / Tableau1[[#This Row],[Fitness de base]] * 100</f>
        <v>47.238460373246902</v>
      </c>
      <c r="J83">
        <v>4875.308</v>
      </c>
    </row>
    <row r="84" spans="1:10" x14ac:dyDescent="0.25">
      <c r="A84" t="s">
        <v>9</v>
      </c>
      <c r="B84">
        <v>100</v>
      </c>
      <c r="C84" t="s">
        <v>1</v>
      </c>
      <c r="D84">
        <v>3479568</v>
      </c>
      <c r="E84">
        <v>2</v>
      </c>
      <c r="F84">
        <v>15</v>
      </c>
      <c r="G84">
        <v>3650.391666125096</v>
      </c>
      <c r="H84">
        <v>1988.62292952403</v>
      </c>
      <c r="I84">
        <f xml:space="preserve"> 100 - Tableau1[[#This Row],[Fitness finale]] / Tableau1[[#This Row],[Fitness de base]] * 100</f>
        <v>45.523025707678087</v>
      </c>
      <c r="J84">
        <v>5062.4260000000004</v>
      </c>
    </row>
    <row r="85" spans="1:10" x14ac:dyDescent="0.25">
      <c r="A85" t="s">
        <v>9</v>
      </c>
      <c r="B85">
        <v>100</v>
      </c>
      <c r="C85" t="s">
        <v>1</v>
      </c>
      <c r="D85">
        <v>2995312</v>
      </c>
      <c r="E85">
        <v>2</v>
      </c>
      <c r="F85">
        <v>14</v>
      </c>
      <c r="G85">
        <v>3638.373739427328</v>
      </c>
      <c r="H85">
        <v>1903.2099569913851</v>
      </c>
      <c r="I85">
        <f xml:space="preserve"> 100 - Tableau1[[#This Row],[Fitness finale]] / Tableau1[[#This Row],[Fitness de base]] * 100</f>
        <v>47.69064166313639</v>
      </c>
      <c r="J85">
        <v>4895.375</v>
      </c>
    </row>
    <row r="86" spans="1:10" x14ac:dyDescent="0.25">
      <c r="A86" t="s">
        <v>9</v>
      </c>
      <c r="B86">
        <v>100</v>
      </c>
      <c r="C86" t="s">
        <v>1</v>
      </c>
      <c r="D86">
        <v>3237815</v>
      </c>
      <c r="E86">
        <v>2</v>
      </c>
      <c r="F86">
        <v>16</v>
      </c>
      <c r="G86">
        <v>3499.1504397819208</v>
      </c>
      <c r="H86">
        <v>2043.541054774543</v>
      </c>
      <c r="I86">
        <f xml:space="preserve"> 100 - Tableau1[[#This Row],[Fitness finale]] / Tableau1[[#This Row],[Fitness de base]] * 100</f>
        <v>41.598936943622697</v>
      </c>
      <c r="J86">
        <v>4964.3239999999996</v>
      </c>
    </row>
    <row r="87" spans="1:10" x14ac:dyDescent="0.25">
      <c r="A87" t="s">
        <v>9</v>
      </c>
      <c r="B87">
        <v>100</v>
      </c>
      <c r="C87" t="s">
        <v>1</v>
      </c>
      <c r="D87">
        <v>3063400</v>
      </c>
      <c r="E87">
        <v>2</v>
      </c>
      <c r="F87">
        <v>16</v>
      </c>
      <c r="G87">
        <v>3330.859508619491</v>
      </c>
      <c r="H87">
        <v>1903.3092974184331</v>
      </c>
      <c r="I87">
        <f xml:space="preserve"> 100 - Tableau1[[#This Row],[Fitness finale]] / Tableau1[[#This Row],[Fitness de base]] * 100</f>
        <v>42.85831352258748</v>
      </c>
      <c r="J87">
        <v>5078.8909999999996</v>
      </c>
    </row>
    <row r="88" spans="1:10" x14ac:dyDescent="0.25">
      <c r="A88" t="s">
        <v>9</v>
      </c>
      <c r="B88">
        <v>100</v>
      </c>
      <c r="C88" t="s">
        <v>1</v>
      </c>
      <c r="D88">
        <v>3949116</v>
      </c>
      <c r="E88">
        <v>2</v>
      </c>
      <c r="F88">
        <v>17</v>
      </c>
      <c r="G88">
        <v>3665.8215705104421</v>
      </c>
      <c r="H88">
        <v>1830.250221597948</v>
      </c>
      <c r="I88">
        <f xml:space="preserve"> 100 - Tableau1[[#This Row],[Fitness finale]] / Tableau1[[#This Row],[Fitness de base]] * 100</f>
        <v>50.072577554747234</v>
      </c>
      <c r="J88">
        <v>5065.6109999999999</v>
      </c>
    </row>
    <row r="89" spans="1:10" x14ac:dyDescent="0.25">
      <c r="A89" t="s">
        <v>9</v>
      </c>
      <c r="B89">
        <v>100</v>
      </c>
      <c r="C89" t="s">
        <v>1</v>
      </c>
      <c r="D89">
        <v>4017701</v>
      </c>
      <c r="E89">
        <v>2</v>
      </c>
      <c r="F89">
        <v>16</v>
      </c>
      <c r="G89">
        <v>3728.0669375721191</v>
      </c>
      <c r="H89">
        <v>1987.891467128748</v>
      </c>
      <c r="I89">
        <f xml:space="preserve"> 100 - Tableau1[[#This Row],[Fitness finale]] / Tableau1[[#This Row],[Fitness de base]] * 100</f>
        <v>46.677688453111564</v>
      </c>
      <c r="J89">
        <v>5082.8429999999998</v>
      </c>
    </row>
    <row r="90" spans="1:10" x14ac:dyDescent="0.25">
      <c r="A90" t="s">
        <v>9</v>
      </c>
      <c r="B90">
        <v>100</v>
      </c>
      <c r="C90" t="s">
        <v>1</v>
      </c>
      <c r="D90">
        <v>3560388</v>
      </c>
      <c r="E90">
        <v>2</v>
      </c>
      <c r="F90">
        <v>15</v>
      </c>
      <c r="G90">
        <v>3497.4370237754588</v>
      </c>
      <c r="H90">
        <v>1939.0472870431061</v>
      </c>
      <c r="I90">
        <f xml:space="preserve"> 100 - Tableau1[[#This Row],[Fitness finale]] / Tableau1[[#This Row],[Fitness de base]] * 100</f>
        <v>44.558049970263134</v>
      </c>
      <c r="J90">
        <v>4948.7030000000004</v>
      </c>
    </row>
    <row r="91" spans="1:10" x14ac:dyDescent="0.25">
      <c r="A91" t="s">
        <v>9</v>
      </c>
      <c r="B91">
        <v>100</v>
      </c>
      <c r="C91" t="s">
        <v>1</v>
      </c>
      <c r="D91">
        <v>3456453</v>
      </c>
      <c r="E91">
        <v>2</v>
      </c>
      <c r="F91">
        <v>14</v>
      </c>
      <c r="G91">
        <v>3462.0188535566008</v>
      </c>
      <c r="H91">
        <v>2180.60236252698</v>
      </c>
      <c r="I91">
        <f xml:space="preserve"> 100 - Tableau1[[#This Row],[Fitness finale]] / Tableau1[[#This Row],[Fitness de base]] * 100</f>
        <v>37.013561890721547</v>
      </c>
      <c r="J91">
        <v>4715.6959999999999</v>
      </c>
    </row>
    <row r="92" spans="1:10" x14ac:dyDescent="0.25">
      <c r="A92" t="s">
        <v>10</v>
      </c>
      <c r="B92">
        <v>100</v>
      </c>
      <c r="C92" t="s">
        <v>1</v>
      </c>
      <c r="D92">
        <v>4705476</v>
      </c>
      <c r="E92">
        <v>2</v>
      </c>
      <c r="F92">
        <v>15</v>
      </c>
      <c r="G92">
        <v>3455.6605299265962</v>
      </c>
      <c r="H92">
        <v>1893.9474189049461</v>
      </c>
      <c r="I92">
        <f xml:space="preserve"> 100 - Tableau1[[#This Row],[Fitness finale]] / Tableau1[[#This Row],[Fitness de base]] * 100</f>
        <v>45.192897204368144</v>
      </c>
      <c r="J92">
        <v>5080.9409999999998</v>
      </c>
    </row>
    <row r="93" spans="1:10" x14ac:dyDescent="0.25">
      <c r="A93" t="s">
        <v>10</v>
      </c>
      <c r="B93">
        <v>100</v>
      </c>
      <c r="C93" t="s">
        <v>1</v>
      </c>
      <c r="D93">
        <v>5341472</v>
      </c>
      <c r="E93">
        <v>2</v>
      </c>
      <c r="F93">
        <v>14</v>
      </c>
      <c r="G93">
        <v>3585.404509725764</v>
      </c>
      <c r="H93">
        <v>1965.605392434471</v>
      </c>
      <c r="I93">
        <f xml:space="preserve"> 100 - Tableau1[[#This Row],[Fitness finale]] / Tableau1[[#This Row],[Fitness de base]] * 100</f>
        <v>45.177583530601019</v>
      </c>
      <c r="J93">
        <v>4993.7640000000001</v>
      </c>
    </row>
    <row r="94" spans="1:10" x14ac:dyDescent="0.25">
      <c r="A94" t="s">
        <v>10</v>
      </c>
      <c r="B94">
        <v>100</v>
      </c>
      <c r="C94" t="s">
        <v>1</v>
      </c>
      <c r="D94">
        <v>5081665</v>
      </c>
      <c r="E94">
        <v>2</v>
      </c>
      <c r="F94">
        <v>17</v>
      </c>
      <c r="G94">
        <v>3513.0604098570848</v>
      </c>
      <c r="H94">
        <v>2327.8430260409068</v>
      </c>
      <c r="I94">
        <f xml:space="preserve"> 100 - Tableau1[[#This Row],[Fitness finale]] / Tableau1[[#This Row],[Fitness de base]] * 100</f>
        <v>33.737460946889712</v>
      </c>
      <c r="J94">
        <v>4530.0240000000003</v>
      </c>
    </row>
    <row r="95" spans="1:10" x14ac:dyDescent="0.25">
      <c r="A95" t="s">
        <v>10</v>
      </c>
      <c r="B95">
        <v>100</v>
      </c>
      <c r="C95" t="s">
        <v>1</v>
      </c>
      <c r="D95">
        <v>4623108</v>
      </c>
      <c r="E95">
        <v>2</v>
      </c>
      <c r="F95">
        <v>16</v>
      </c>
      <c r="G95">
        <v>3609.8782522487791</v>
      </c>
      <c r="H95">
        <v>1973.556415898953</v>
      </c>
      <c r="I95">
        <f xml:space="preserve"> 100 - Tableau1[[#This Row],[Fitness finale]] / Tableau1[[#This Row],[Fitness de base]] * 100</f>
        <v>45.329003418064772</v>
      </c>
      <c r="J95">
        <v>5085.049</v>
      </c>
    </row>
    <row r="96" spans="1:10" x14ac:dyDescent="0.25">
      <c r="A96" t="s">
        <v>10</v>
      </c>
      <c r="B96">
        <v>100</v>
      </c>
      <c r="C96" t="s">
        <v>1</v>
      </c>
      <c r="D96">
        <v>4837401</v>
      </c>
      <c r="E96">
        <v>2</v>
      </c>
      <c r="F96">
        <v>15</v>
      </c>
      <c r="G96">
        <v>3246.9745570934001</v>
      </c>
      <c r="H96">
        <v>2611.4432727042072</v>
      </c>
      <c r="I96">
        <f xml:space="preserve"> 100 - Tableau1[[#This Row],[Fitness finale]] / Tableau1[[#This Row],[Fitness de base]] * 100</f>
        <v>19.573029391339077</v>
      </c>
      <c r="J96">
        <v>5085.9660000000003</v>
      </c>
    </row>
    <row r="97" spans="1:10" x14ac:dyDescent="0.25">
      <c r="A97" t="s">
        <v>10</v>
      </c>
      <c r="B97">
        <v>100</v>
      </c>
      <c r="C97" t="s">
        <v>1</v>
      </c>
      <c r="D97">
        <v>4620672</v>
      </c>
      <c r="E97">
        <v>2</v>
      </c>
      <c r="F97">
        <v>16</v>
      </c>
      <c r="G97">
        <v>3479.78127624032</v>
      </c>
      <c r="H97">
        <v>1959.711397695505</v>
      </c>
      <c r="I97">
        <f xml:space="preserve"> 100 - Tableau1[[#This Row],[Fitness finale]] / Tableau1[[#This Row],[Fitness de base]] * 100</f>
        <v>43.682914467174584</v>
      </c>
      <c r="J97">
        <v>5078.4840000000004</v>
      </c>
    </row>
    <row r="98" spans="1:10" x14ac:dyDescent="0.25">
      <c r="A98" t="s">
        <v>10</v>
      </c>
      <c r="B98">
        <v>100</v>
      </c>
      <c r="C98" t="s">
        <v>1</v>
      </c>
      <c r="D98">
        <v>4686087</v>
      </c>
      <c r="E98">
        <v>2</v>
      </c>
      <c r="F98">
        <v>17</v>
      </c>
      <c r="G98">
        <v>3589.6863978612441</v>
      </c>
      <c r="H98">
        <v>2062.0541435839118</v>
      </c>
      <c r="I98">
        <f xml:space="preserve"> 100 - Tableau1[[#This Row],[Fitness finale]] / Tableau1[[#This Row],[Fitness de base]] * 100</f>
        <v>42.556147946168899</v>
      </c>
      <c r="J98">
        <v>4994.2160000000003</v>
      </c>
    </row>
    <row r="99" spans="1:10" x14ac:dyDescent="0.25">
      <c r="A99" t="s">
        <v>10</v>
      </c>
      <c r="B99">
        <v>100</v>
      </c>
      <c r="C99" t="s">
        <v>1</v>
      </c>
      <c r="D99">
        <v>3969064</v>
      </c>
      <c r="E99">
        <v>2</v>
      </c>
      <c r="F99">
        <v>15</v>
      </c>
      <c r="G99">
        <v>3484.6324952921018</v>
      </c>
      <c r="H99">
        <v>2207.8494244911258</v>
      </c>
      <c r="I99">
        <f xml:space="preserve"> 100 - Tableau1[[#This Row],[Fitness finale]] / Tableau1[[#This Row],[Fitness de base]] * 100</f>
        <v>36.640393858634113</v>
      </c>
      <c r="J99">
        <v>4637.3869999999997</v>
      </c>
    </row>
    <row r="100" spans="1:10" x14ac:dyDescent="0.25">
      <c r="A100" t="s">
        <v>10</v>
      </c>
      <c r="B100">
        <v>100</v>
      </c>
      <c r="C100" t="s">
        <v>1</v>
      </c>
      <c r="D100">
        <v>5064174</v>
      </c>
      <c r="E100">
        <v>2</v>
      </c>
      <c r="F100">
        <v>12</v>
      </c>
      <c r="G100">
        <v>3441.6442173580431</v>
      </c>
      <c r="H100">
        <v>2623.8299665559111</v>
      </c>
      <c r="I100">
        <f xml:space="preserve"> 100 - Tableau1[[#This Row],[Fitness finale]] / Tableau1[[#This Row],[Fitness de base]] * 100</f>
        <v>23.762312405142268</v>
      </c>
      <c r="J100">
        <v>5002.6530000000002</v>
      </c>
    </row>
    <row r="101" spans="1:10" x14ac:dyDescent="0.25">
      <c r="A101" t="s">
        <v>10</v>
      </c>
      <c r="B101">
        <v>100</v>
      </c>
      <c r="C101" t="s">
        <v>1</v>
      </c>
      <c r="D101">
        <v>4982679</v>
      </c>
      <c r="E101">
        <v>2</v>
      </c>
      <c r="F101">
        <v>18</v>
      </c>
      <c r="G101">
        <v>3443.1161444839599</v>
      </c>
      <c r="H101">
        <v>2723.2846627899589</v>
      </c>
      <c r="I101">
        <f xml:space="preserve"> 100 - Tableau1[[#This Row],[Fitness finale]] / Tableau1[[#This Row],[Fitness de base]] * 100</f>
        <v>20.906395587241704</v>
      </c>
      <c r="J101">
        <v>4991.7619999999997</v>
      </c>
    </row>
    <row r="102" spans="1:10" x14ac:dyDescent="0.25">
      <c r="A102" t="s">
        <v>0</v>
      </c>
      <c r="B102">
        <v>100</v>
      </c>
      <c r="C102" t="s">
        <v>11</v>
      </c>
      <c r="D102">
        <v>576361</v>
      </c>
      <c r="E102">
        <v>8</v>
      </c>
      <c r="F102">
        <v>24</v>
      </c>
      <c r="G102">
        <v>3828.2894397978621</v>
      </c>
      <c r="H102">
        <v>1807.310506538983</v>
      </c>
      <c r="I102">
        <f xml:space="preserve"> 100 - Tableau1[[#This Row],[Fitness finale]] / Tableau1[[#This Row],[Fitness de base]] * 100</f>
        <v>52.79065141337874</v>
      </c>
      <c r="J102">
        <v>5025.5</v>
      </c>
    </row>
    <row r="103" spans="1:10" x14ac:dyDescent="0.25">
      <c r="A103" t="s">
        <v>0</v>
      </c>
      <c r="B103">
        <v>100</v>
      </c>
      <c r="C103" t="s">
        <v>11</v>
      </c>
      <c r="D103">
        <v>542713</v>
      </c>
      <c r="E103">
        <v>8</v>
      </c>
      <c r="F103">
        <v>24</v>
      </c>
      <c r="G103">
        <v>3440.2667467331562</v>
      </c>
      <c r="H103">
        <v>1816.3185012863489</v>
      </c>
      <c r="I103">
        <f xml:space="preserve"> 100 - Tableau1[[#This Row],[Fitness finale]] / Tableau1[[#This Row],[Fitness de base]] * 100</f>
        <v>47.204137498607999</v>
      </c>
      <c r="J103">
        <v>4925.0119999999997</v>
      </c>
    </row>
    <row r="104" spans="1:10" x14ac:dyDescent="0.25">
      <c r="A104" t="s">
        <v>0</v>
      </c>
      <c r="B104">
        <v>100</v>
      </c>
      <c r="C104" t="s">
        <v>11</v>
      </c>
      <c r="D104">
        <v>487321</v>
      </c>
      <c r="E104">
        <v>8</v>
      </c>
      <c r="F104">
        <v>23</v>
      </c>
      <c r="G104">
        <v>3385.797266357114</v>
      </c>
      <c r="H104">
        <v>1790.8829794135861</v>
      </c>
      <c r="I104">
        <f xml:space="preserve"> 100 - Tableau1[[#This Row],[Fitness finale]] / Tableau1[[#This Row],[Fitness de base]] * 100</f>
        <v>47.106018508294987</v>
      </c>
      <c r="J104">
        <v>4646.6109999999999</v>
      </c>
    </row>
    <row r="105" spans="1:10" x14ac:dyDescent="0.25">
      <c r="A105" t="s">
        <v>0</v>
      </c>
      <c r="B105">
        <v>100</v>
      </c>
      <c r="C105" t="s">
        <v>11</v>
      </c>
      <c r="D105">
        <v>677293</v>
      </c>
      <c r="E105">
        <v>8</v>
      </c>
      <c r="F105">
        <v>27</v>
      </c>
      <c r="G105">
        <v>3791.163821311447</v>
      </c>
      <c r="H105">
        <v>2004.850821597111</v>
      </c>
      <c r="I105">
        <f xml:space="preserve"> 100 - Tableau1[[#This Row],[Fitness finale]] / Tableau1[[#This Row],[Fitness de base]] * 100</f>
        <v>47.117800335423411</v>
      </c>
      <c r="J105">
        <v>4915.1869999999999</v>
      </c>
    </row>
    <row r="106" spans="1:10" x14ac:dyDescent="0.25">
      <c r="A106" t="s">
        <v>0</v>
      </c>
      <c r="B106">
        <v>100</v>
      </c>
      <c r="C106" t="s">
        <v>11</v>
      </c>
      <c r="D106">
        <v>527255</v>
      </c>
      <c r="E106">
        <v>8</v>
      </c>
      <c r="F106">
        <v>25</v>
      </c>
      <c r="G106">
        <v>3410.125880002417</v>
      </c>
      <c r="H106">
        <v>1904.2383514287069</v>
      </c>
      <c r="I106">
        <f xml:space="preserve"> 100 - Tableau1[[#This Row],[Fitness finale]] / Tableau1[[#This Row],[Fitness de base]] * 100</f>
        <v>44.159294453160861</v>
      </c>
      <c r="J106">
        <v>4713.6980000000003</v>
      </c>
    </row>
    <row r="107" spans="1:10" x14ac:dyDescent="0.25">
      <c r="A107" t="s">
        <v>0</v>
      </c>
      <c r="B107">
        <v>100</v>
      </c>
      <c r="C107" t="s">
        <v>11</v>
      </c>
      <c r="D107">
        <v>747440</v>
      </c>
      <c r="E107">
        <v>8</v>
      </c>
      <c r="F107">
        <v>26</v>
      </c>
      <c r="G107">
        <v>3573.2896914531862</v>
      </c>
      <c r="H107">
        <v>1885.0137193632529</v>
      </c>
      <c r="I107">
        <f xml:space="preserve"> 100 - Tableau1[[#This Row],[Fitness finale]] / Tableau1[[#This Row],[Fitness de base]] * 100</f>
        <v>47.247106108638647</v>
      </c>
      <c r="J107">
        <v>4843.317</v>
      </c>
    </row>
    <row r="108" spans="1:10" x14ac:dyDescent="0.25">
      <c r="A108" t="s">
        <v>0</v>
      </c>
      <c r="B108">
        <v>100</v>
      </c>
      <c r="C108" t="s">
        <v>11</v>
      </c>
      <c r="D108">
        <v>574975</v>
      </c>
      <c r="E108">
        <v>8</v>
      </c>
      <c r="F108">
        <v>25</v>
      </c>
      <c r="G108">
        <v>3532.0501594431798</v>
      </c>
      <c r="H108">
        <v>1822.3695519716439</v>
      </c>
      <c r="I108">
        <f xml:space="preserve"> 100 - Tableau1[[#This Row],[Fitness finale]] / Tableau1[[#This Row],[Fitness de base]] * 100</f>
        <v>48.404765795881652</v>
      </c>
      <c r="J108">
        <v>4540.3590000000004</v>
      </c>
    </row>
    <row r="109" spans="1:10" x14ac:dyDescent="0.25">
      <c r="A109" t="s">
        <v>0</v>
      </c>
      <c r="B109">
        <v>100</v>
      </c>
      <c r="C109" t="s">
        <v>11</v>
      </c>
      <c r="D109">
        <v>644177</v>
      </c>
      <c r="E109">
        <v>8</v>
      </c>
      <c r="F109">
        <v>26</v>
      </c>
      <c r="G109">
        <v>3665.6965599166542</v>
      </c>
      <c r="H109">
        <v>1912.39183999379</v>
      </c>
      <c r="I109">
        <f xml:space="preserve"> 100 - Tableau1[[#This Row],[Fitness finale]] / Tableau1[[#This Row],[Fitness de base]] * 100</f>
        <v>47.830056068872452</v>
      </c>
      <c r="J109">
        <v>4943.8999999999996</v>
      </c>
    </row>
    <row r="110" spans="1:10" x14ac:dyDescent="0.25">
      <c r="A110" t="s">
        <v>0</v>
      </c>
      <c r="B110">
        <v>100</v>
      </c>
      <c r="C110" t="s">
        <v>11</v>
      </c>
      <c r="D110">
        <v>547674</v>
      </c>
      <c r="E110">
        <v>8</v>
      </c>
      <c r="F110">
        <v>25</v>
      </c>
      <c r="G110">
        <v>3482.5776199309121</v>
      </c>
      <c r="H110">
        <v>1908.911777240796</v>
      </c>
      <c r="I110">
        <f xml:space="preserve"> 100 - Tableau1[[#This Row],[Fitness finale]] / Tableau1[[#This Row],[Fitness de base]] * 100</f>
        <v>45.186813172058883</v>
      </c>
      <c r="J110">
        <v>4855.4269999999997</v>
      </c>
    </row>
    <row r="111" spans="1:10" x14ac:dyDescent="0.25">
      <c r="A111" t="s">
        <v>0</v>
      </c>
      <c r="B111">
        <v>100</v>
      </c>
      <c r="C111" t="s">
        <v>11</v>
      </c>
      <c r="D111">
        <v>554543</v>
      </c>
      <c r="E111">
        <v>8</v>
      </c>
      <c r="F111">
        <v>25</v>
      </c>
      <c r="G111">
        <v>3775.5535208334268</v>
      </c>
      <c r="H111">
        <v>1888.8283453293429</v>
      </c>
      <c r="I111">
        <f xml:space="preserve"> 100 - Tableau1[[#This Row],[Fitness finale]] / Tableau1[[#This Row],[Fitness de base]] * 100</f>
        <v>49.97214752997602</v>
      </c>
      <c r="J111">
        <v>4993.0879999999997</v>
      </c>
    </row>
    <row r="112" spans="1:10" x14ac:dyDescent="0.25">
      <c r="A112" t="s">
        <v>2</v>
      </c>
      <c r="B112">
        <v>100</v>
      </c>
      <c r="C112" t="s">
        <v>11</v>
      </c>
      <c r="D112">
        <v>1450433</v>
      </c>
      <c r="E112">
        <v>8</v>
      </c>
      <c r="F112">
        <v>21</v>
      </c>
      <c r="G112">
        <v>3617.5480069354671</v>
      </c>
      <c r="H112">
        <v>1644.906561863568</v>
      </c>
      <c r="I112">
        <f xml:space="preserve"> 100 - Tableau1[[#This Row],[Fitness finale]] / Tableau1[[#This Row],[Fitness de base]] * 100</f>
        <v>54.529793144140818</v>
      </c>
      <c r="J112">
        <v>4824.9709999999995</v>
      </c>
    </row>
    <row r="113" spans="1:10" x14ac:dyDescent="0.25">
      <c r="A113" t="s">
        <v>2</v>
      </c>
      <c r="B113">
        <v>100</v>
      </c>
      <c r="C113" t="s">
        <v>11</v>
      </c>
      <c r="D113">
        <v>1210713</v>
      </c>
      <c r="E113">
        <v>8</v>
      </c>
      <c r="F113">
        <v>22</v>
      </c>
      <c r="G113">
        <v>3459.574060869038</v>
      </c>
      <c r="H113">
        <v>1684.042515438264</v>
      </c>
      <c r="I113">
        <f xml:space="preserve"> 100 - Tableau1[[#This Row],[Fitness finale]] / Tableau1[[#This Row],[Fitness de base]] * 100</f>
        <v>51.322258584190109</v>
      </c>
      <c r="J113">
        <v>4658.9629999999997</v>
      </c>
    </row>
    <row r="114" spans="1:10" x14ac:dyDescent="0.25">
      <c r="A114" t="s">
        <v>2</v>
      </c>
      <c r="B114">
        <v>100</v>
      </c>
      <c r="C114" t="s">
        <v>11</v>
      </c>
      <c r="D114">
        <v>1227894</v>
      </c>
      <c r="E114">
        <v>8</v>
      </c>
      <c r="F114">
        <v>23</v>
      </c>
      <c r="G114">
        <v>3636.0435572534079</v>
      </c>
      <c r="H114">
        <v>1764.924914405394</v>
      </c>
      <c r="I114">
        <f xml:space="preserve"> 100 - Tableau1[[#This Row],[Fitness finale]] / Tableau1[[#This Row],[Fitness de base]] * 100</f>
        <v>51.460292303577852</v>
      </c>
      <c r="J114">
        <v>4992.68</v>
      </c>
    </row>
    <row r="115" spans="1:10" x14ac:dyDescent="0.25">
      <c r="A115" t="s">
        <v>2</v>
      </c>
      <c r="B115">
        <v>100</v>
      </c>
      <c r="C115" t="s">
        <v>11</v>
      </c>
      <c r="D115">
        <v>1207300</v>
      </c>
      <c r="E115">
        <v>8</v>
      </c>
      <c r="F115">
        <v>22</v>
      </c>
      <c r="G115">
        <v>3606.2208866068522</v>
      </c>
      <c r="H115">
        <v>1757.6321481904829</v>
      </c>
      <c r="I115">
        <f xml:space="preserve"> 100 - Tableau1[[#This Row],[Fitness finale]] / Tableau1[[#This Row],[Fitness de base]] * 100</f>
        <v>51.261106752552102</v>
      </c>
      <c r="J115">
        <v>4726.991</v>
      </c>
    </row>
    <row r="116" spans="1:10" x14ac:dyDescent="0.25">
      <c r="A116" t="s">
        <v>2</v>
      </c>
      <c r="B116">
        <v>100</v>
      </c>
      <c r="C116" t="s">
        <v>11</v>
      </c>
      <c r="D116">
        <v>914108</v>
      </c>
      <c r="E116">
        <v>8</v>
      </c>
      <c r="F116">
        <v>22</v>
      </c>
      <c r="G116">
        <v>3686.479635110084</v>
      </c>
      <c r="H116">
        <v>1723.083042111766</v>
      </c>
      <c r="I116">
        <f xml:space="preserve"> 100 - Tableau1[[#This Row],[Fitness finale]] / Tableau1[[#This Row],[Fitness de base]] * 100</f>
        <v>53.259390728729414</v>
      </c>
      <c r="J116">
        <v>4619.8190000000004</v>
      </c>
    </row>
    <row r="117" spans="1:10" x14ac:dyDescent="0.25">
      <c r="A117" t="s">
        <v>2</v>
      </c>
      <c r="B117">
        <v>100</v>
      </c>
      <c r="C117" t="s">
        <v>11</v>
      </c>
      <c r="D117">
        <v>1392483</v>
      </c>
      <c r="E117">
        <v>8</v>
      </c>
      <c r="F117">
        <v>22</v>
      </c>
      <c r="G117">
        <v>3405.014692825262</v>
      </c>
      <c r="H117">
        <v>1662.710166091518</v>
      </c>
      <c r="I117">
        <f xml:space="preserve"> 100 - Tableau1[[#This Row],[Fitness finale]] / Tableau1[[#This Row],[Fitness de base]] * 100</f>
        <v>51.168781456507958</v>
      </c>
      <c r="J117">
        <v>5020.3620000000001</v>
      </c>
    </row>
    <row r="118" spans="1:10" x14ac:dyDescent="0.25">
      <c r="A118" t="s">
        <v>2</v>
      </c>
      <c r="B118">
        <v>100</v>
      </c>
      <c r="C118" t="s">
        <v>11</v>
      </c>
      <c r="D118">
        <v>1653642</v>
      </c>
      <c r="E118">
        <v>8</v>
      </c>
      <c r="F118">
        <v>24</v>
      </c>
      <c r="G118">
        <v>3648.743428501572</v>
      </c>
      <c r="H118">
        <v>1785.032033003042</v>
      </c>
      <c r="I118">
        <f xml:space="preserve"> 100 - Tableau1[[#This Row],[Fitness finale]] / Tableau1[[#This Row],[Fitness de base]] * 100</f>
        <v>51.078170663918115</v>
      </c>
      <c r="J118">
        <v>5057.9279999999999</v>
      </c>
    </row>
    <row r="119" spans="1:10" x14ac:dyDescent="0.25">
      <c r="A119" t="s">
        <v>2</v>
      </c>
      <c r="B119">
        <v>100</v>
      </c>
      <c r="C119" t="s">
        <v>11</v>
      </c>
      <c r="D119">
        <v>1189644</v>
      </c>
      <c r="E119">
        <v>8</v>
      </c>
      <c r="F119">
        <v>22</v>
      </c>
      <c r="G119">
        <v>3622.925691854392</v>
      </c>
      <c r="H119">
        <v>1663.617769935923</v>
      </c>
      <c r="I119">
        <f xml:space="preserve"> 100 - Tableau1[[#This Row],[Fitness finale]] / Tableau1[[#This Row],[Fitness de base]] * 100</f>
        <v>54.080819993732703</v>
      </c>
      <c r="J119">
        <v>4976.424</v>
      </c>
    </row>
    <row r="120" spans="1:10" x14ac:dyDescent="0.25">
      <c r="A120" t="s">
        <v>2</v>
      </c>
      <c r="B120">
        <v>100</v>
      </c>
      <c r="C120" t="s">
        <v>11</v>
      </c>
      <c r="D120">
        <v>1468612</v>
      </c>
      <c r="E120">
        <v>8</v>
      </c>
      <c r="F120">
        <v>23</v>
      </c>
      <c r="G120">
        <v>3612.9991053319718</v>
      </c>
      <c r="H120">
        <v>1693.5528724831699</v>
      </c>
      <c r="I120">
        <f xml:space="preserve"> 100 - Tableau1[[#This Row],[Fitness finale]] / Tableau1[[#This Row],[Fitness de base]] * 100</f>
        <v>53.126119793833666</v>
      </c>
      <c r="J120">
        <v>4806.8249999999998</v>
      </c>
    </row>
    <row r="121" spans="1:10" x14ac:dyDescent="0.25">
      <c r="A121" t="s">
        <v>2</v>
      </c>
      <c r="B121">
        <v>100</v>
      </c>
      <c r="C121" t="s">
        <v>11</v>
      </c>
      <c r="D121">
        <v>1489465</v>
      </c>
      <c r="E121">
        <v>8</v>
      </c>
      <c r="F121">
        <v>23</v>
      </c>
      <c r="G121">
        <v>3481.1862438515941</v>
      </c>
      <c r="H121">
        <v>1697.9764365747999</v>
      </c>
      <c r="I121">
        <f xml:space="preserve"> 100 - Tableau1[[#This Row],[Fitness finale]] / Tableau1[[#This Row],[Fitness de base]] * 100</f>
        <v>51.224200096339743</v>
      </c>
      <c r="J121">
        <v>4902.7150000000001</v>
      </c>
    </row>
    <row r="122" spans="1:10" x14ac:dyDescent="0.25">
      <c r="A122" t="s">
        <v>3</v>
      </c>
      <c r="B122">
        <v>100</v>
      </c>
      <c r="C122" t="s">
        <v>11</v>
      </c>
      <c r="D122">
        <v>812611</v>
      </c>
      <c r="E122">
        <v>9</v>
      </c>
      <c r="F122">
        <v>23</v>
      </c>
      <c r="G122">
        <v>4011.655820291719</v>
      </c>
      <c r="H122">
        <v>2114.784017846182</v>
      </c>
      <c r="I122">
        <f xml:space="preserve"> 100 - Tableau1[[#This Row],[Fitness finale]] / Tableau1[[#This Row],[Fitness de base]] * 100</f>
        <v>47.28401157573883</v>
      </c>
      <c r="J122">
        <v>4608.0860000000002</v>
      </c>
    </row>
    <row r="123" spans="1:10" x14ac:dyDescent="0.25">
      <c r="A123" t="s">
        <v>3</v>
      </c>
      <c r="B123">
        <v>100</v>
      </c>
      <c r="C123" t="s">
        <v>11</v>
      </c>
      <c r="D123">
        <v>490524</v>
      </c>
      <c r="E123">
        <v>9</v>
      </c>
      <c r="F123">
        <v>21</v>
      </c>
      <c r="G123">
        <v>3856.3140051774608</v>
      </c>
      <c r="H123">
        <v>2003.7567913988851</v>
      </c>
      <c r="I123">
        <f xml:space="preserve"> 100 - Tableau1[[#This Row],[Fitness finale]] / Tableau1[[#This Row],[Fitness de base]] * 100</f>
        <v>48.039584206352103</v>
      </c>
      <c r="J123">
        <v>4870.8</v>
      </c>
    </row>
    <row r="124" spans="1:10" x14ac:dyDescent="0.25">
      <c r="A124" t="s">
        <v>3</v>
      </c>
      <c r="B124">
        <v>100</v>
      </c>
      <c r="C124" t="s">
        <v>11</v>
      </c>
      <c r="D124">
        <v>626141</v>
      </c>
      <c r="E124">
        <v>9</v>
      </c>
      <c r="F124">
        <v>21</v>
      </c>
      <c r="G124">
        <v>4166.7463013312899</v>
      </c>
      <c r="H124">
        <v>1957.2697266929681</v>
      </c>
      <c r="I124">
        <f xml:space="preserve"> 100 - Tableau1[[#This Row],[Fitness finale]] / Tableau1[[#This Row],[Fitness de base]] * 100</f>
        <v>53.026424333355415</v>
      </c>
      <c r="J124">
        <v>4934.268</v>
      </c>
    </row>
    <row r="125" spans="1:10" x14ac:dyDescent="0.25">
      <c r="A125" t="s">
        <v>3</v>
      </c>
      <c r="B125">
        <v>100</v>
      </c>
      <c r="C125" t="s">
        <v>11</v>
      </c>
      <c r="D125">
        <v>463001</v>
      </c>
      <c r="E125">
        <v>9</v>
      </c>
      <c r="F125">
        <v>20</v>
      </c>
      <c r="G125">
        <v>4131.1990804798916</v>
      </c>
      <c r="H125">
        <v>1932.469815509487</v>
      </c>
      <c r="I125">
        <f xml:space="preserve"> 100 - Tableau1[[#This Row],[Fitness finale]] / Tableau1[[#This Row],[Fitness de base]] * 100</f>
        <v>53.222544402653043</v>
      </c>
      <c r="J125">
        <v>4976.7209999999995</v>
      </c>
    </row>
    <row r="126" spans="1:10" x14ac:dyDescent="0.25">
      <c r="A126" t="s">
        <v>3</v>
      </c>
      <c r="B126">
        <v>100</v>
      </c>
      <c r="C126" t="s">
        <v>11</v>
      </c>
      <c r="D126">
        <v>649679</v>
      </c>
      <c r="E126">
        <v>9</v>
      </c>
      <c r="F126">
        <v>23</v>
      </c>
      <c r="G126">
        <v>4110.9221600931196</v>
      </c>
      <c r="H126">
        <v>2011.8049130072211</v>
      </c>
      <c r="I126">
        <f xml:space="preserve"> 100 - Tableau1[[#This Row],[Fitness finale]] / Tableau1[[#This Row],[Fitness de base]] * 100</f>
        <v>51.061955574423955</v>
      </c>
      <c r="J126">
        <v>4722.4570000000003</v>
      </c>
    </row>
    <row r="127" spans="1:10" x14ac:dyDescent="0.25">
      <c r="A127" t="s">
        <v>3</v>
      </c>
      <c r="B127">
        <v>100</v>
      </c>
      <c r="C127" t="s">
        <v>11</v>
      </c>
      <c r="D127">
        <v>491678</v>
      </c>
      <c r="E127">
        <v>9</v>
      </c>
      <c r="F127">
        <v>21</v>
      </c>
      <c r="G127">
        <v>4172.4745959694637</v>
      </c>
      <c r="H127">
        <v>1966.422563675625</v>
      </c>
      <c r="I127">
        <f xml:space="preserve"> 100 - Tableau1[[#This Row],[Fitness finale]] / Tableau1[[#This Row],[Fitness de base]] * 100</f>
        <v>52.871550959827189</v>
      </c>
      <c r="J127">
        <v>4709.3419999999996</v>
      </c>
    </row>
    <row r="128" spans="1:10" x14ac:dyDescent="0.25">
      <c r="A128" t="s">
        <v>3</v>
      </c>
      <c r="B128">
        <v>100</v>
      </c>
      <c r="C128" t="s">
        <v>11</v>
      </c>
      <c r="D128">
        <v>834578</v>
      </c>
      <c r="E128">
        <v>9</v>
      </c>
      <c r="F128">
        <v>23</v>
      </c>
      <c r="G128">
        <v>4336.9271136493307</v>
      </c>
      <c r="H128">
        <v>2026.6659769349781</v>
      </c>
      <c r="I128">
        <f xml:space="preserve"> 100 - Tableau1[[#This Row],[Fitness finale]] / Tableau1[[#This Row],[Fitness de base]] * 100</f>
        <v>53.269540302935155</v>
      </c>
      <c r="J128">
        <v>4983.6869999999999</v>
      </c>
    </row>
    <row r="129" spans="1:10" x14ac:dyDescent="0.25">
      <c r="A129" t="s">
        <v>3</v>
      </c>
      <c r="B129">
        <v>100</v>
      </c>
      <c r="C129" t="s">
        <v>11</v>
      </c>
      <c r="D129">
        <v>697891</v>
      </c>
      <c r="E129">
        <v>9</v>
      </c>
      <c r="F129">
        <v>21</v>
      </c>
      <c r="G129">
        <v>3994.8623123485281</v>
      </c>
      <c r="H129">
        <v>1885.7085849618049</v>
      </c>
      <c r="I129">
        <f xml:space="preserve"> 100 - Tableau1[[#This Row],[Fitness finale]] / Tableau1[[#This Row],[Fitness de base]] * 100</f>
        <v>52.796656367032057</v>
      </c>
      <c r="J129">
        <v>4780.8969999999999</v>
      </c>
    </row>
    <row r="130" spans="1:10" x14ac:dyDescent="0.25">
      <c r="A130" t="s">
        <v>3</v>
      </c>
      <c r="B130">
        <v>100</v>
      </c>
      <c r="C130" t="s">
        <v>11</v>
      </c>
      <c r="D130">
        <v>877904</v>
      </c>
      <c r="E130">
        <v>9</v>
      </c>
      <c r="F130">
        <v>23</v>
      </c>
      <c r="G130">
        <v>4239.4094040093514</v>
      </c>
      <c r="H130">
        <v>2052.3038408686871</v>
      </c>
      <c r="I130">
        <f xml:space="preserve"> 100 - Tableau1[[#This Row],[Fitness finale]] / Tableau1[[#This Row],[Fitness de base]] * 100</f>
        <v>51.589864405929873</v>
      </c>
      <c r="J130">
        <v>4774.3969999999999</v>
      </c>
    </row>
    <row r="131" spans="1:10" x14ac:dyDescent="0.25">
      <c r="A131" t="s">
        <v>3</v>
      </c>
      <c r="B131">
        <v>100</v>
      </c>
      <c r="C131" t="s">
        <v>11</v>
      </c>
      <c r="D131">
        <v>688182</v>
      </c>
      <c r="E131">
        <v>9</v>
      </c>
      <c r="F131">
        <v>21</v>
      </c>
      <c r="G131">
        <v>3951.6514803910859</v>
      </c>
      <c r="H131">
        <v>1949.7525127655781</v>
      </c>
      <c r="I131">
        <f xml:space="preserve"> 100 - Tableau1[[#This Row],[Fitness finale]] / Tableau1[[#This Row],[Fitness de base]] * 100</f>
        <v>50.659805844704316</v>
      </c>
      <c r="J131">
        <v>4912.3819999999996</v>
      </c>
    </row>
    <row r="132" spans="1:10" x14ac:dyDescent="0.25">
      <c r="A132" t="s">
        <v>4</v>
      </c>
      <c r="B132">
        <v>100</v>
      </c>
      <c r="C132" t="s">
        <v>11</v>
      </c>
      <c r="D132">
        <v>1462135</v>
      </c>
      <c r="E132">
        <v>9</v>
      </c>
      <c r="F132">
        <v>22</v>
      </c>
      <c r="G132">
        <v>4636.7163478196171</v>
      </c>
      <c r="H132">
        <v>1915.899138093424</v>
      </c>
      <c r="I132">
        <f xml:space="preserve"> 100 - Tableau1[[#This Row],[Fitness finale]] / Tableau1[[#This Row],[Fitness de base]] * 100</f>
        <v>58.679828689663928</v>
      </c>
      <c r="J132">
        <v>5045.3059999999996</v>
      </c>
    </row>
    <row r="133" spans="1:10" x14ac:dyDescent="0.25">
      <c r="A133" t="s">
        <v>4</v>
      </c>
      <c r="B133">
        <v>100</v>
      </c>
      <c r="C133" t="s">
        <v>11</v>
      </c>
      <c r="D133">
        <v>926188</v>
      </c>
      <c r="E133">
        <v>9</v>
      </c>
      <c r="F133">
        <v>19</v>
      </c>
      <c r="G133">
        <v>3989.60679579512</v>
      </c>
      <c r="H133">
        <v>1736.78712611846</v>
      </c>
      <c r="I133">
        <f xml:space="preserve"> 100 - Tableau1[[#This Row],[Fitness finale]] / Tableau1[[#This Row],[Fitness de base]] * 100</f>
        <v>56.467210554459612</v>
      </c>
      <c r="J133">
        <v>4881.8239999999996</v>
      </c>
    </row>
    <row r="134" spans="1:10" x14ac:dyDescent="0.25">
      <c r="A134" t="s">
        <v>4</v>
      </c>
      <c r="B134">
        <v>100</v>
      </c>
      <c r="C134" t="s">
        <v>11</v>
      </c>
      <c r="D134">
        <v>790779</v>
      </c>
      <c r="E134">
        <v>9</v>
      </c>
      <c r="F134">
        <v>19</v>
      </c>
      <c r="G134">
        <v>4123.1321799869629</v>
      </c>
      <c r="H134">
        <v>1738.0816804558599</v>
      </c>
      <c r="I134">
        <f xml:space="preserve"> 100 - Tableau1[[#This Row],[Fitness finale]] / Tableau1[[#This Row],[Fitness de base]] * 100</f>
        <v>57.84559881702954</v>
      </c>
      <c r="J134">
        <v>4755.7879999999996</v>
      </c>
    </row>
    <row r="135" spans="1:10" x14ac:dyDescent="0.25">
      <c r="A135" t="s">
        <v>4</v>
      </c>
      <c r="B135">
        <v>100</v>
      </c>
      <c r="C135" t="s">
        <v>11</v>
      </c>
      <c r="D135">
        <v>1141634</v>
      </c>
      <c r="E135">
        <v>9</v>
      </c>
      <c r="F135">
        <v>20</v>
      </c>
      <c r="G135">
        <v>4529.5679935181124</v>
      </c>
      <c r="H135">
        <v>1782.980688357896</v>
      </c>
      <c r="I135">
        <f xml:space="preserve"> 100 - Tableau1[[#This Row],[Fitness finale]] / Tableau1[[#This Row],[Fitness de base]] * 100</f>
        <v>60.636849012767414</v>
      </c>
      <c r="J135">
        <v>4716.1390000000001</v>
      </c>
    </row>
    <row r="136" spans="1:10" x14ac:dyDescent="0.25">
      <c r="A136" t="s">
        <v>4</v>
      </c>
      <c r="B136">
        <v>100</v>
      </c>
      <c r="C136" t="s">
        <v>11</v>
      </c>
      <c r="D136">
        <v>708535</v>
      </c>
      <c r="E136">
        <v>9</v>
      </c>
      <c r="F136">
        <v>19</v>
      </c>
      <c r="G136">
        <v>3970.7785086719682</v>
      </c>
      <c r="H136">
        <v>1731.71469820741</v>
      </c>
      <c r="I136">
        <f xml:space="preserve"> 100 - Tableau1[[#This Row],[Fitness finale]] / Tableau1[[#This Row],[Fitness de base]] * 100</f>
        <v>56.38853452980473</v>
      </c>
      <c r="J136">
        <v>4896.8059999999996</v>
      </c>
    </row>
    <row r="137" spans="1:10" x14ac:dyDescent="0.25">
      <c r="A137" t="s">
        <v>4</v>
      </c>
      <c r="B137">
        <v>100</v>
      </c>
      <c r="C137" t="s">
        <v>11</v>
      </c>
      <c r="D137">
        <v>1314542</v>
      </c>
      <c r="E137">
        <v>9</v>
      </c>
      <c r="F137">
        <v>19</v>
      </c>
      <c r="G137">
        <v>4382.3601299727234</v>
      </c>
      <c r="H137">
        <v>1728.5360240460791</v>
      </c>
      <c r="I137">
        <f xml:space="preserve"> 100 - Tableau1[[#This Row],[Fitness finale]] / Tableau1[[#This Row],[Fitness de base]] * 100</f>
        <v>60.556960797814718</v>
      </c>
      <c r="J137">
        <v>4738.29</v>
      </c>
    </row>
    <row r="138" spans="1:10" x14ac:dyDescent="0.25">
      <c r="A138" t="s">
        <v>4</v>
      </c>
      <c r="B138">
        <v>100</v>
      </c>
      <c r="C138" t="s">
        <v>11</v>
      </c>
      <c r="D138">
        <v>916749</v>
      </c>
      <c r="E138">
        <v>9</v>
      </c>
      <c r="F138">
        <v>18</v>
      </c>
      <c r="G138">
        <v>4434.2888350723433</v>
      </c>
      <c r="H138">
        <v>1721.924809885945</v>
      </c>
      <c r="I138">
        <f xml:space="preserve"> 100 - Tableau1[[#This Row],[Fitness finale]] / Tableau1[[#This Row],[Fitness de base]] * 100</f>
        <v>61.167960096179606</v>
      </c>
      <c r="J138">
        <v>4635.12</v>
      </c>
    </row>
    <row r="139" spans="1:10" x14ac:dyDescent="0.25">
      <c r="A139" t="s">
        <v>4</v>
      </c>
      <c r="B139">
        <v>100</v>
      </c>
      <c r="C139" t="s">
        <v>11</v>
      </c>
      <c r="D139">
        <v>953489</v>
      </c>
      <c r="E139">
        <v>9</v>
      </c>
      <c r="F139">
        <v>19</v>
      </c>
      <c r="G139">
        <v>4165.6070480883191</v>
      </c>
      <c r="H139">
        <v>1773.5264624458071</v>
      </c>
      <c r="I139">
        <f xml:space="preserve"> 100 - Tableau1[[#This Row],[Fitness finale]] / Tableau1[[#This Row],[Fitness de base]] * 100</f>
        <v>57.424537601075116</v>
      </c>
      <c r="J139">
        <v>5000.4790000000003</v>
      </c>
    </row>
    <row r="140" spans="1:10" x14ac:dyDescent="0.25">
      <c r="A140" t="s">
        <v>4</v>
      </c>
      <c r="B140">
        <v>100</v>
      </c>
      <c r="C140" t="s">
        <v>11</v>
      </c>
      <c r="D140">
        <v>1114398</v>
      </c>
      <c r="E140">
        <v>9</v>
      </c>
      <c r="F140">
        <v>21</v>
      </c>
      <c r="G140">
        <v>3785.1249343638729</v>
      </c>
      <c r="H140">
        <v>1855.186091226562</v>
      </c>
      <c r="I140">
        <f xml:space="preserve"> 100 - Tableau1[[#This Row],[Fitness finale]] / Tableau1[[#This Row],[Fitness de base]] * 100</f>
        <v>50.987454221551495</v>
      </c>
      <c r="J140">
        <v>4954.1930000000002</v>
      </c>
    </row>
    <row r="141" spans="1:10" x14ac:dyDescent="0.25">
      <c r="A141" t="s">
        <v>4</v>
      </c>
      <c r="B141">
        <v>100</v>
      </c>
      <c r="C141" t="s">
        <v>11</v>
      </c>
      <c r="D141">
        <v>1156211</v>
      </c>
      <c r="E141">
        <v>9</v>
      </c>
      <c r="F141">
        <v>19</v>
      </c>
      <c r="G141">
        <v>4275.1395116816466</v>
      </c>
      <c r="H141">
        <v>1801.27334169198</v>
      </c>
      <c r="I141">
        <f xml:space="preserve"> 100 - Tableau1[[#This Row],[Fitness finale]] / Tableau1[[#This Row],[Fitness de base]] * 100</f>
        <v>57.866326074971987</v>
      </c>
      <c r="J141">
        <v>4972.2820000000002</v>
      </c>
    </row>
    <row r="142" spans="1:10" x14ac:dyDescent="0.25">
      <c r="A142" t="s">
        <v>5</v>
      </c>
      <c r="B142">
        <v>100</v>
      </c>
      <c r="C142" t="s">
        <v>11</v>
      </c>
      <c r="D142">
        <v>1651918</v>
      </c>
      <c r="E142">
        <v>8</v>
      </c>
      <c r="F142">
        <v>17</v>
      </c>
      <c r="G142">
        <v>3387.0327056061869</v>
      </c>
      <c r="H142">
        <v>1320.401626148926</v>
      </c>
      <c r="I142">
        <f xml:space="preserve"> 100 - Tableau1[[#This Row],[Fitness finale]] / Tableau1[[#This Row],[Fitness de base]] * 100</f>
        <v>61.015976492833715</v>
      </c>
      <c r="J142">
        <v>4975.5010000000002</v>
      </c>
    </row>
    <row r="143" spans="1:10" x14ac:dyDescent="0.25">
      <c r="A143" t="s">
        <v>5</v>
      </c>
      <c r="B143">
        <v>100</v>
      </c>
      <c r="C143" t="s">
        <v>11</v>
      </c>
      <c r="D143">
        <v>1281317</v>
      </c>
      <c r="E143">
        <v>8</v>
      </c>
      <c r="F143">
        <v>14</v>
      </c>
      <c r="G143">
        <v>3423.464414326007</v>
      </c>
      <c r="H143">
        <v>1222.021602533837</v>
      </c>
      <c r="I143">
        <f xml:space="preserve"> 100 - Tableau1[[#This Row],[Fitness finale]] / Tableau1[[#This Row],[Fitness de base]] * 100</f>
        <v>64.304533226047226</v>
      </c>
      <c r="J143">
        <v>4604.5069999999996</v>
      </c>
    </row>
    <row r="144" spans="1:10" x14ac:dyDescent="0.25">
      <c r="A144" t="s">
        <v>5</v>
      </c>
      <c r="B144">
        <v>100</v>
      </c>
      <c r="C144" t="s">
        <v>11</v>
      </c>
      <c r="D144">
        <v>952574</v>
      </c>
      <c r="E144">
        <v>8</v>
      </c>
      <c r="F144">
        <v>14</v>
      </c>
      <c r="G144">
        <v>3249.572196508419</v>
      </c>
      <c r="H144">
        <v>1201.521779448462</v>
      </c>
      <c r="I144">
        <f xml:space="preserve"> 100 - Tableau1[[#This Row],[Fitness finale]] / Tableau1[[#This Row],[Fitness de base]] * 100</f>
        <v>63.025232037021183</v>
      </c>
      <c r="J144">
        <v>4638.7669999999998</v>
      </c>
    </row>
    <row r="145" spans="1:10" x14ac:dyDescent="0.25">
      <c r="A145" t="s">
        <v>5</v>
      </c>
      <c r="B145">
        <v>100</v>
      </c>
      <c r="C145" t="s">
        <v>11</v>
      </c>
      <c r="D145">
        <v>1741363</v>
      </c>
      <c r="E145">
        <v>8</v>
      </c>
      <c r="F145">
        <v>17</v>
      </c>
      <c r="G145">
        <v>3172.3258400994778</v>
      </c>
      <c r="H145">
        <v>1291.239684382228</v>
      </c>
      <c r="I145">
        <f xml:space="preserve"> 100 - Tableau1[[#This Row],[Fitness finale]] / Tableau1[[#This Row],[Fitness de base]] * 100</f>
        <v>59.296751044283106</v>
      </c>
      <c r="J145">
        <v>4977.2950000000001</v>
      </c>
    </row>
    <row r="146" spans="1:10" x14ac:dyDescent="0.25">
      <c r="A146" t="s">
        <v>5</v>
      </c>
      <c r="B146">
        <v>100</v>
      </c>
      <c r="C146" t="s">
        <v>11</v>
      </c>
      <c r="D146">
        <v>2367413</v>
      </c>
      <c r="E146">
        <v>8</v>
      </c>
      <c r="F146">
        <v>18</v>
      </c>
      <c r="G146">
        <v>3316.4521678226001</v>
      </c>
      <c r="H146">
        <v>1377.8017608721341</v>
      </c>
      <c r="I146">
        <f xml:space="preserve"> 100 - Tableau1[[#This Row],[Fitness finale]] / Tableau1[[#This Row],[Fitness de base]] * 100</f>
        <v>58.455551560789651</v>
      </c>
      <c r="J146">
        <v>5007.0200000000004</v>
      </c>
    </row>
    <row r="147" spans="1:10" x14ac:dyDescent="0.25">
      <c r="A147" t="s">
        <v>5</v>
      </c>
      <c r="B147">
        <v>100</v>
      </c>
      <c r="C147" t="s">
        <v>11</v>
      </c>
      <c r="D147">
        <v>1931234</v>
      </c>
      <c r="E147">
        <v>8</v>
      </c>
      <c r="F147">
        <v>17</v>
      </c>
      <c r="G147">
        <v>3445.0728193640598</v>
      </c>
      <c r="H147">
        <v>1350.8494259481949</v>
      </c>
      <c r="I147">
        <f xml:space="preserve"> 100 - Tableau1[[#This Row],[Fitness finale]] / Tableau1[[#This Row],[Fitness de base]] * 100</f>
        <v>60.788944188484415</v>
      </c>
      <c r="J147">
        <v>5012.1049999999996</v>
      </c>
    </row>
    <row r="148" spans="1:10" x14ac:dyDescent="0.25">
      <c r="A148" t="s">
        <v>5</v>
      </c>
      <c r="B148">
        <v>100</v>
      </c>
      <c r="C148" t="s">
        <v>11</v>
      </c>
      <c r="D148">
        <v>2329897</v>
      </c>
      <c r="E148">
        <v>8</v>
      </c>
      <c r="F148">
        <v>17</v>
      </c>
      <c r="G148">
        <v>3508.366867833493</v>
      </c>
      <c r="H148">
        <v>1306.4571805888449</v>
      </c>
      <c r="I148">
        <f xml:space="preserve"> 100 - Tableau1[[#This Row],[Fitness finale]] / Tableau1[[#This Row],[Fitness de base]] * 100</f>
        <v>62.761671461239857</v>
      </c>
      <c r="J148">
        <v>4774.8149999999996</v>
      </c>
    </row>
    <row r="149" spans="1:10" x14ac:dyDescent="0.25">
      <c r="A149" t="s">
        <v>5</v>
      </c>
      <c r="B149">
        <v>100</v>
      </c>
      <c r="C149" t="s">
        <v>11</v>
      </c>
      <c r="D149">
        <v>1681490</v>
      </c>
      <c r="E149">
        <v>8</v>
      </c>
      <c r="F149">
        <v>15</v>
      </c>
      <c r="G149">
        <v>3283.468882652624</v>
      </c>
      <c r="H149">
        <v>1200.7747390383549</v>
      </c>
      <c r="I149">
        <f xml:space="preserve"> 100 - Tableau1[[#This Row],[Fitness finale]] / Tableau1[[#This Row],[Fitness de base]] * 100</f>
        <v>63.429690307639461</v>
      </c>
      <c r="J149">
        <v>4716.9059999999999</v>
      </c>
    </row>
    <row r="150" spans="1:10" x14ac:dyDescent="0.25">
      <c r="A150" t="s">
        <v>5</v>
      </c>
      <c r="B150">
        <v>100</v>
      </c>
      <c r="C150" t="s">
        <v>11</v>
      </c>
      <c r="D150">
        <v>1581195</v>
      </c>
      <c r="E150">
        <v>8</v>
      </c>
      <c r="F150">
        <v>16</v>
      </c>
      <c r="G150">
        <v>3177.209522719555</v>
      </c>
      <c r="H150">
        <v>1275.4408822066459</v>
      </c>
      <c r="I150">
        <f xml:space="preserve"> 100 - Tableau1[[#This Row],[Fitness finale]] / Tableau1[[#This Row],[Fitness de base]] * 100</f>
        <v>59.856569952776574</v>
      </c>
      <c r="J150">
        <v>4771.625</v>
      </c>
    </row>
    <row r="151" spans="1:10" x14ac:dyDescent="0.25">
      <c r="A151" t="s">
        <v>5</v>
      </c>
      <c r="B151">
        <v>100</v>
      </c>
      <c r="C151" t="s">
        <v>11</v>
      </c>
      <c r="D151">
        <v>2189689</v>
      </c>
      <c r="E151">
        <v>8</v>
      </c>
      <c r="F151">
        <v>17</v>
      </c>
      <c r="G151">
        <v>3552.0022128429332</v>
      </c>
      <c r="H151">
        <v>1331.981820973311</v>
      </c>
      <c r="I151">
        <f xml:space="preserve"> 100 - Tableau1[[#This Row],[Fitness finale]] / Tableau1[[#This Row],[Fitness de base]] * 100</f>
        <v>62.500535158528905</v>
      </c>
      <c r="J151">
        <v>4644.4620000000004</v>
      </c>
    </row>
    <row r="152" spans="1:10" x14ac:dyDescent="0.25">
      <c r="A152" t="s">
        <v>6</v>
      </c>
      <c r="B152">
        <v>100</v>
      </c>
      <c r="C152" t="s">
        <v>11</v>
      </c>
      <c r="D152">
        <v>2447457</v>
      </c>
      <c r="E152">
        <v>8</v>
      </c>
      <c r="F152">
        <v>14</v>
      </c>
      <c r="G152">
        <v>3315.3575230905249</v>
      </c>
      <c r="H152">
        <v>1145.5595930378979</v>
      </c>
      <c r="I152">
        <f xml:space="preserve"> 100 - Tableau1[[#This Row],[Fitness finale]] / Tableau1[[#This Row],[Fitness de base]] * 100</f>
        <v>65.446876089248292</v>
      </c>
      <c r="J152">
        <v>4710.5820000000003</v>
      </c>
    </row>
    <row r="153" spans="1:10" x14ac:dyDescent="0.25">
      <c r="A153" t="s">
        <v>6</v>
      </c>
      <c r="B153">
        <v>100</v>
      </c>
      <c r="C153" t="s">
        <v>11</v>
      </c>
      <c r="D153">
        <v>2541881</v>
      </c>
      <c r="E153">
        <v>8</v>
      </c>
      <c r="F153">
        <v>14</v>
      </c>
      <c r="G153">
        <v>3092.651700445339</v>
      </c>
      <c r="H153">
        <v>1166.386473822643</v>
      </c>
      <c r="I153">
        <f xml:space="preserve"> 100 - Tableau1[[#This Row],[Fitness finale]] / Tableau1[[#This Row],[Fitness de base]] * 100</f>
        <v>62.2852300614814</v>
      </c>
      <c r="J153">
        <v>4926.9859999999999</v>
      </c>
    </row>
    <row r="154" spans="1:10" x14ac:dyDescent="0.25">
      <c r="A154" t="s">
        <v>6</v>
      </c>
      <c r="B154">
        <v>100</v>
      </c>
      <c r="C154" t="s">
        <v>11</v>
      </c>
      <c r="D154">
        <v>2410732</v>
      </c>
      <c r="E154">
        <v>8</v>
      </c>
      <c r="F154">
        <v>14</v>
      </c>
      <c r="G154">
        <v>3353.6828947399181</v>
      </c>
      <c r="H154">
        <v>1142.544471481262</v>
      </c>
      <c r="I154">
        <f xml:space="preserve"> 100 - Tableau1[[#This Row],[Fitness finale]] / Tableau1[[#This Row],[Fitness de base]] * 100</f>
        <v>65.93164865785954</v>
      </c>
      <c r="J154">
        <v>4964.8789999999999</v>
      </c>
    </row>
    <row r="155" spans="1:10" x14ac:dyDescent="0.25">
      <c r="A155" t="s">
        <v>6</v>
      </c>
      <c r="B155">
        <v>100</v>
      </c>
      <c r="C155" t="s">
        <v>11</v>
      </c>
      <c r="D155">
        <v>2411399</v>
      </c>
      <c r="E155">
        <v>8</v>
      </c>
      <c r="F155">
        <v>15</v>
      </c>
      <c r="G155">
        <v>3374.3253074913418</v>
      </c>
      <c r="H155">
        <v>1170.699399917293</v>
      </c>
      <c r="I155">
        <f xml:space="preserve"> 100 - Tableau1[[#This Row],[Fitness finale]] / Tableau1[[#This Row],[Fitness de base]] * 100</f>
        <v>65.305674668704214</v>
      </c>
      <c r="J155">
        <v>4979.884</v>
      </c>
    </row>
    <row r="156" spans="1:10" x14ac:dyDescent="0.25">
      <c r="A156" t="s">
        <v>6</v>
      </c>
      <c r="B156">
        <v>100</v>
      </c>
      <c r="C156" t="s">
        <v>11</v>
      </c>
      <c r="D156">
        <v>2627666</v>
      </c>
      <c r="E156">
        <v>8</v>
      </c>
      <c r="F156">
        <v>14</v>
      </c>
      <c r="G156">
        <v>3330.9294284301868</v>
      </c>
      <c r="H156">
        <v>1127.2777326547621</v>
      </c>
      <c r="I156">
        <f xml:space="preserve"> 100 - Tableau1[[#This Row],[Fitness finale]] / Tableau1[[#This Row],[Fitness de base]] * 100</f>
        <v>66.157261602926553</v>
      </c>
      <c r="J156">
        <v>4772.4390000000003</v>
      </c>
    </row>
    <row r="157" spans="1:10" x14ac:dyDescent="0.25">
      <c r="A157" t="s">
        <v>6</v>
      </c>
      <c r="B157">
        <v>100</v>
      </c>
      <c r="C157" t="s">
        <v>11</v>
      </c>
      <c r="D157">
        <v>2131810</v>
      </c>
      <c r="E157">
        <v>8</v>
      </c>
      <c r="F157">
        <v>14</v>
      </c>
      <c r="G157">
        <v>3066.1891395314901</v>
      </c>
      <c r="H157">
        <v>1131.5094669252401</v>
      </c>
      <c r="I157">
        <f xml:space="preserve"> 100 - Tableau1[[#This Row],[Fitness finale]] / Tableau1[[#This Row],[Fitness de base]] * 100</f>
        <v>63.097205833227456</v>
      </c>
      <c r="J157">
        <v>4570.42</v>
      </c>
    </row>
    <row r="158" spans="1:10" x14ac:dyDescent="0.25">
      <c r="A158" t="s">
        <v>6</v>
      </c>
      <c r="B158">
        <v>100</v>
      </c>
      <c r="C158" t="s">
        <v>11</v>
      </c>
      <c r="D158">
        <v>1865179</v>
      </c>
      <c r="E158">
        <v>8</v>
      </c>
      <c r="F158">
        <v>14</v>
      </c>
      <c r="G158">
        <v>3258.420046527619</v>
      </c>
      <c r="H158">
        <v>1167.568152313117</v>
      </c>
      <c r="I158">
        <f xml:space="preserve"> 100 - Tableau1[[#This Row],[Fitness finale]] / Tableau1[[#This Row],[Fitness de base]] * 100</f>
        <v>64.167659919802162</v>
      </c>
      <c r="J158">
        <v>4949.9399999999996</v>
      </c>
    </row>
    <row r="159" spans="1:10" x14ac:dyDescent="0.25">
      <c r="A159" t="s">
        <v>6</v>
      </c>
      <c r="B159">
        <v>100</v>
      </c>
      <c r="C159" t="s">
        <v>11</v>
      </c>
      <c r="D159">
        <v>1519752</v>
      </c>
      <c r="E159">
        <v>8</v>
      </c>
      <c r="F159">
        <v>13</v>
      </c>
      <c r="G159">
        <v>3217.2011708148761</v>
      </c>
      <c r="H159">
        <v>1076.895749492933</v>
      </c>
      <c r="I159">
        <f xml:space="preserve"> 100 - Tableau1[[#This Row],[Fitness finale]] / Tableau1[[#This Row],[Fitness de base]] * 100</f>
        <v>66.526937784864458</v>
      </c>
      <c r="J159">
        <v>4604.6589999999997</v>
      </c>
    </row>
    <row r="160" spans="1:10" x14ac:dyDescent="0.25">
      <c r="A160" t="s">
        <v>6</v>
      </c>
      <c r="B160">
        <v>100</v>
      </c>
      <c r="C160" t="s">
        <v>11</v>
      </c>
      <c r="D160">
        <v>2110401</v>
      </c>
      <c r="E160">
        <v>8</v>
      </c>
      <c r="F160">
        <v>14</v>
      </c>
      <c r="G160">
        <v>3304.760968232431</v>
      </c>
      <c r="H160">
        <v>1179.3922286021641</v>
      </c>
      <c r="I160">
        <f xml:space="preserve"> 100 - Tableau1[[#This Row],[Fitness finale]] / Tableau1[[#This Row],[Fitness de base]] * 100</f>
        <v>64.312328790515579</v>
      </c>
      <c r="J160">
        <v>4687.6379999999999</v>
      </c>
    </row>
    <row r="161" spans="1:10" x14ac:dyDescent="0.25">
      <c r="A161" t="s">
        <v>6</v>
      </c>
      <c r="B161">
        <v>100</v>
      </c>
      <c r="C161" t="s">
        <v>11</v>
      </c>
      <c r="D161">
        <v>2274033</v>
      </c>
      <c r="E161">
        <v>8</v>
      </c>
      <c r="F161">
        <v>14</v>
      </c>
      <c r="G161">
        <v>3459.1313396956839</v>
      </c>
      <c r="H161">
        <v>1123.499151269039</v>
      </c>
      <c r="I161">
        <f xml:space="preserve"> 100 - Tableau1[[#This Row],[Fitness finale]] / Tableau1[[#This Row],[Fitness de base]] * 100</f>
        <v>67.52077209742842</v>
      </c>
      <c r="J161">
        <v>4935.098</v>
      </c>
    </row>
    <row r="162" spans="1:10" x14ac:dyDescent="0.25">
      <c r="A162" t="s">
        <v>7</v>
      </c>
      <c r="B162">
        <v>100</v>
      </c>
      <c r="C162" t="s">
        <v>11</v>
      </c>
      <c r="D162">
        <v>2088406</v>
      </c>
      <c r="E162">
        <v>2</v>
      </c>
      <c r="F162">
        <v>14</v>
      </c>
      <c r="G162">
        <v>4454.1176284872208</v>
      </c>
      <c r="H162">
        <v>1579.8850875969381</v>
      </c>
      <c r="I162">
        <f xml:space="preserve"> 100 - Tableau1[[#This Row],[Fitness finale]] / Tableau1[[#This Row],[Fitness de base]] * 100</f>
        <v>64.529785259992693</v>
      </c>
      <c r="J162">
        <v>4556.2340000000004</v>
      </c>
    </row>
    <row r="163" spans="1:10" x14ac:dyDescent="0.25">
      <c r="A163" t="s">
        <v>7</v>
      </c>
      <c r="B163">
        <v>100</v>
      </c>
      <c r="C163" t="s">
        <v>11</v>
      </c>
      <c r="D163">
        <v>2635106</v>
      </c>
      <c r="E163">
        <v>2</v>
      </c>
      <c r="F163">
        <v>13</v>
      </c>
      <c r="G163">
        <v>4766.8064376261891</v>
      </c>
      <c r="H163">
        <v>1629.2467662197471</v>
      </c>
      <c r="I163">
        <f xml:space="preserve"> 100 - Tableau1[[#This Row],[Fitness finale]] / Tableau1[[#This Row],[Fitness de base]] * 100</f>
        <v>65.821000127895019</v>
      </c>
      <c r="J163">
        <v>4729.799</v>
      </c>
    </row>
    <row r="164" spans="1:10" x14ac:dyDescent="0.25">
      <c r="A164" t="s">
        <v>7</v>
      </c>
      <c r="B164">
        <v>100</v>
      </c>
      <c r="C164" t="s">
        <v>11</v>
      </c>
      <c r="D164">
        <v>2703579</v>
      </c>
      <c r="E164">
        <v>2</v>
      </c>
      <c r="F164">
        <v>15</v>
      </c>
      <c r="G164">
        <v>4831.0515107835135</v>
      </c>
      <c r="H164">
        <v>1763.5598427662469</v>
      </c>
      <c r="I164">
        <f xml:space="preserve"> 100 - Tableau1[[#This Row],[Fitness finale]] / Tableau1[[#This Row],[Fitness de base]] * 100</f>
        <v>63.495321073895404</v>
      </c>
      <c r="J164">
        <v>5041.402</v>
      </c>
    </row>
    <row r="165" spans="1:10" x14ac:dyDescent="0.25">
      <c r="A165" t="s">
        <v>7</v>
      </c>
      <c r="B165">
        <v>100</v>
      </c>
      <c r="C165" t="s">
        <v>11</v>
      </c>
      <c r="D165">
        <v>2261113</v>
      </c>
      <c r="E165">
        <v>2</v>
      </c>
      <c r="F165">
        <v>14</v>
      </c>
      <c r="G165">
        <v>4915.1401752455095</v>
      </c>
      <c r="H165">
        <v>1660.0258353876361</v>
      </c>
      <c r="I165">
        <f xml:space="preserve"> 100 - Tableau1[[#This Row],[Fitness finale]] / Tableau1[[#This Row],[Fitness de base]] * 100</f>
        <v>66.226276846626888</v>
      </c>
      <c r="J165">
        <v>4749.4669999999996</v>
      </c>
    </row>
    <row r="166" spans="1:10" x14ac:dyDescent="0.25">
      <c r="A166" t="s">
        <v>7</v>
      </c>
      <c r="B166">
        <v>100</v>
      </c>
      <c r="C166" t="s">
        <v>11</v>
      </c>
      <c r="D166">
        <v>2714493</v>
      </c>
      <c r="E166">
        <v>2</v>
      </c>
      <c r="F166">
        <v>15</v>
      </c>
      <c r="G166">
        <v>4500.3933321882496</v>
      </c>
      <c r="H166">
        <v>1676.355828123196</v>
      </c>
      <c r="I166">
        <f xml:space="preserve"> 100 - Tableau1[[#This Row],[Fitness finale]] / Tableau1[[#This Row],[Fitness de base]] * 100</f>
        <v>62.750904101351232</v>
      </c>
      <c r="J166">
        <v>4742.308</v>
      </c>
    </row>
    <row r="167" spans="1:10" x14ac:dyDescent="0.25">
      <c r="A167" t="s">
        <v>7</v>
      </c>
      <c r="B167">
        <v>100</v>
      </c>
      <c r="C167" t="s">
        <v>11</v>
      </c>
      <c r="D167">
        <v>2330415</v>
      </c>
      <c r="E167">
        <v>2</v>
      </c>
      <c r="F167">
        <v>14</v>
      </c>
      <c r="G167">
        <v>4158.6331770709494</v>
      </c>
      <c r="H167">
        <v>1650.4647203779771</v>
      </c>
      <c r="I167">
        <f xml:space="preserve"> 100 - Tableau1[[#This Row],[Fitness finale]] / Tableau1[[#This Row],[Fitness de base]] * 100</f>
        <v>60.312327389730271</v>
      </c>
      <c r="J167">
        <v>4934.0630000000001</v>
      </c>
    </row>
    <row r="168" spans="1:10" x14ac:dyDescent="0.25">
      <c r="A168" t="s">
        <v>7</v>
      </c>
      <c r="B168">
        <v>100</v>
      </c>
      <c r="C168" t="s">
        <v>11</v>
      </c>
      <c r="D168">
        <v>2551146</v>
      </c>
      <c r="E168">
        <v>2</v>
      </c>
      <c r="F168">
        <v>15</v>
      </c>
      <c r="G168">
        <v>4451.8001810326341</v>
      </c>
      <c r="H168">
        <v>1603.979121059881</v>
      </c>
      <c r="I168">
        <f xml:space="preserve"> 100 - Tableau1[[#This Row],[Fitness finale]] / Tableau1[[#This Row],[Fitness de base]] * 100</f>
        <v>63.970100727031642</v>
      </c>
      <c r="J168">
        <v>4941.5190000000002</v>
      </c>
    </row>
    <row r="169" spans="1:10" x14ac:dyDescent="0.25">
      <c r="A169" t="s">
        <v>7</v>
      </c>
      <c r="B169">
        <v>100</v>
      </c>
      <c r="C169" t="s">
        <v>11</v>
      </c>
      <c r="D169">
        <v>2323350</v>
      </c>
      <c r="E169">
        <v>2</v>
      </c>
      <c r="F169">
        <v>16</v>
      </c>
      <c r="G169">
        <v>4756.1707580598704</v>
      </c>
      <c r="H169">
        <v>1706.071418273126</v>
      </c>
      <c r="I169">
        <f xml:space="preserve"> 100 - Tableau1[[#This Row],[Fitness finale]] / Tableau1[[#This Row],[Fitness de base]] * 100</f>
        <v>64.129306850852771</v>
      </c>
      <c r="J169">
        <v>4949.8609999999999</v>
      </c>
    </row>
    <row r="170" spans="1:10" x14ac:dyDescent="0.25">
      <c r="A170" t="s">
        <v>7</v>
      </c>
      <c r="B170">
        <v>100</v>
      </c>
      <c r="C170" t="s">
        <v>11</v>
      </c>
      <c r="D170">
        <v>2224691</v>
      </c>
      <c r="E170">
        <v>2</v>
      </c>
      <c r="F170">
        <v>13</v>
      </c>
      <c r="G170">
        <v>4541.9166604356078</v>
      </c>
      <c r="H170">
        <v>1593.3538426913319</v>
      </c>
      <c r="I170">
        <f xml:space="preserve"> 100 - Tableau1[[#This Row],[Fitness finale]] / Tableau1[[#This Row],[Fitness de base]] * 100</f>
        <v>64.918910631475228</v>
      </c>
      <c r="J170">
        <v>4701.9489999999996</v>
      </c>
    </row>
    <row r="171" spans="1:10" x14ac:dyDescent="0.25">
      <c r="A171" t="s">
        <v>7</v>
      </c>
      <c r="B171">
        <v>100</v>
      </c>
      <c r="C171" t="s">
        <v>11</v>
      </c>
      <c r="D171">
        <v>2846794</v>
      </c>
      <c r="E171">
        <v>2</v>
      </c>
      <c r="F171">
        <v>14</v>
      </c>
      <c r="G171">
        <v>4583.7833931052619</v>
      </c>
      <c r="H171">
        <v>1624.411294076554</v>
      </c>
      <c r="I171">
        <f xml:space="preserve"> 100 - Tableau1[[#This Row],[Fitness finale]] / Tableau1[[#This Row],[Fitness de base]] * 100</f>
        <v>64.561778889466581</v>
      </c>
      <c r="J171">
        <v>4749.7759999999998</v>
      </c>
    </row>
    <row r="172" spans="1:10" x14ac:dyDescent="0.25">
      <c r="A172" t="s">
        <v>8</v>
      </c>
      <c r="B172">
        <v>100</v>
      </c>
      <c r="C172" t="s">
        <v>11</v>
      </c>
      <c r="D172">
        <v>4856282</v>
      </c>
      <c r="E172">
        <v>2</v>
      </c>
      <c r="F172">
        <v>13</v>
      </c>
      <c r="G172">
        <v>4446.065006462135</v>
      </c>
      <c r="H172">
        <v>1486.594443925371</v>
      </c>
      <c r="I172">
        <f xml:space="preserve"> 100 - Tableau1[[#This Row],[Fitness finale]] / Tableau1[[#This Row],[Fitness de base]] * 100</f>
        <v>66.563816728620026</v>
      </c>
      <c r="J172">
        <v>5067.1239999999998</v>
      </c>
    </row>
    <row r="173" spans="1:10" x14ac:dyDescent="0.25">
      <c r="A173" t="s">
        <v>8</v>
      </c>
      <c r="B173">
        <v>100</v>
      </c>
      <c r="C173" t="s">
        <v>11</v>
      </c>
      <c r="D173">
        <v>4497843</v>
      </c>
      <c r="E173">
        <v>2</v>
      </c>
      <c r="F173">
        <v>12</v>
      </c>
      <c r="G173">
        <v>4626.4410074734033</v>
      </c>
      <c r="H173">
        <v>1363.0903010609379</v>
      </c>
      <c r="I173">
        <f xml:space="preserve"> 100 - Tableau1[[#This Row],[Fitness finale]] / Tableau1[[#This Row],[Fitness de base]] * 100</f>
        <v>70.536957050591454</v>
      </c>
      <c r="J173">
        <v>4936.6019999999999</v>
      </c>
    </row>
    <row r="174" spans="1:10" x14ac:dyDescent="0.25">
      <c r="A174" t="s">
        <v>8</v>
      </c>
      <c r="B174">
        <v>100</v>
      </c>
      <c r="C174" t="s">
        <v>11</v>
      </c>
      <c r="D174">
        <v>3575520</v>
      </c>
      <c r="E174">
        <v>2</v>
      </c>
      <c r="F174">
        <v>14</v>
      </c>
      <c r="G174">
        <v>4569.8419330267079</v>
      </c>
      <c r="H174">
        <v>1423.3451577963069</v>
      </c>
      <c r="I174">
        <f xml:space="preserve"> 100 - Tableau1[[#This Row],[Fitness finale]] / Tableau1[[#This Row],[Fitness de base]] * 100</f>
        <v>68.853514439752331</v>
      </c>
      <c r="J174">
        <v>4907.0159999999996</v>
      </c>
    </row>
    <row r="175" spans="1:10" x14ac:dyDescent="0.25">
      <c r="A175" t="s">
        <v>8</v>
      </c>
      <c r="B175">
        <v>100</v>
      </c>
      <c r="C175" t="s">
        <v>11</v>
      </c>
      <c r="D175">
        <v>4005001</v>
      </c>
      <c r="E175">
        <v>2</v>
      </c>
      <c r="F175">
        <v>12</v>
      </c>
      <c r="G175">
        <v>4647.3928756603746</v>
      </c>
      <c r="H175">
        <v>1412.086031356929</v>
      </c>
      <c r="I175">
        <f xml:space="preserve"> 100 - Tableau1[[#This Row],[Fitness finale]] / Tableau1[[#This Row],[Fitness de base]] * 100</f>
        <v>69.615522742817873</v>
      </c>
      <c r="J175">
        <v>5028.5550000000003</v>
      </c>
    </row>
    <row r="176" spans="1:10" x14ac:dyDescent="0.25">
      <c r="A176" t="s">
        <v>8</v>
      </c>
      <c r="B176">
        <v>100</v>
      </c>
      <c r="C176" t="s">
        <v>11</v>
      </c>
      <c r="D176">
        <v>3720305</v>
      </c>
      <c r="E176">
        <v>2</v>
      </c>
      <c r="F176">
        <v>11</v>
      </c>
      <c r="G176">
        <v>4802.469949780264</v>
      </c>
      <c r="H176">
        <v>1320.8556990623349</v>
      </c>
      <c r="I176">
        <f xml:space="preserve"> 100 - Tableau1[[#This Row],[Fitness finale]] / Tableau1[[#This Row],[Fitness de base]] * 100</f>
        <v>72.496325580907168</v>
      </c>
      <c r="J176">
        <v>5030.1170000000002</v>
      </c>
    </row>
    <row r="177" spans="1:10" x14ac:dyDescent="0.25">
      <c r="A177" t="s">
        <v>8</v>
      </c>
      <c r="B177">
        <v>100</v>
      </c>
      <c r="C177" t="s">
        <v>11</v>
      </c>
      <c r="D177">
        <v>3692018</v>
      </c>
      <c r="E177">
        <v>2</v>
      </c>
      <c r="F177">
        <v>11</v>
      </c>
      <c r="G177">
        <v>4479.4447756820846</v>
      </c>
      <c r="H177">
        <v>1507.605774897753</v>
      </c>
      <c r="I177">
        <f xml:space="preserve"> 100 - Tableau1[[#This Row],[Fitness finale]] / Tableau1[[#This Row],[Fitness de base]] * 100</f>
        <v>66.343914248430707</v>
      </c>
      <c r="J177">
        <v>5058.3680000000004</v>
      </c>
    </row>
    <row r="178" spans="1:10" x14ac:dyDescent="0.25">
      <c r="A178" t="s">
        <v>8</v>
      </c>
      <c r="B178">
        <v>100</v>
      </c>
      <c r="C178" t="s">
        <v>11</v>
      </c>
      <c r="D178">
        <v>3786547</v>
      </c>
      <c r="E178">
        <v>2</v>
      </c>
      <c r="F178">
        <v>12</v>
      </c>
      <c r="G178">
        <v>4485.8408814711374</v>
      </c>
      <c r="H178">
        <v>1321.199359107942</v>
      </c>
      <c r="I178">
        <f xml:space="preserve"> 100 - Tableau1[[#This Row],[Fitness finale]] / Tableau1[[#This Row],[Fitness de base]] * 100</f>
        <v>70.547342315123473</v>
      </c>
      <c r="J178">
        <v>4905.1469999999999</v>
      </c>
    </row>
    <row r="179" spans="1:10" x14ac:dyDescent="0.25">
      <c r="A179" t="s">
        <v>8</v>
      </c>
      <c r="B179">
        <v>100</v>
      </c>
      <c r="C179" t="s">
        <v>11</v>
      </c>
      <c r="D179">
        <v>4119942</v>
      </c>
      <c r="E179">
        <v>2</v>
      </c>
      <c r="F179">
        <v>14</v>
      </c>
      <c r="G179">
        <v>4205.3190175426416</v>
      </c>
      <c r="H179">
        <v>1648.5087255495239</v>
      </c>
      <c r="I179">
        <f xml:space="preserve"> 100 - Tableau1[[#This Row],[Fitness finale]] / Tableau1[[#This Row],[Fitness de base]] * 100</f>
        <v>60.799437125395016</v>
      </c>
      <c r="J179">
        <v>4872.9780000000001</v>
      </c>
    </row>
    <row r="180" spans="1:10" x14ac:dyDescent="0.25">
      <c r="A180" t="s">
        <v>8</v>
      </c>
      <c r="B180">
        <v>100</v>
      </c>
      <c r="C180" t="s">
        <v>11</v>
      </c>
      <c r="D180">
        <v>2976310</v>
      </c>
      <c r="E180">
        <v>2</v>
      </c>
      <c r="F180">
        <v>11</v>
      </c>
      <c r="G180">
        <v>4853.7830303076662</v>
      </c>
      <c r="H180">
        <v>1518.567457867106</v>
      </c>
      <c r="I180">
        <f xml:space="preserve"> 100 - Tableau1[[#This Row],[Fitness finale]] / Tableau1[[#This Row],[Fitness de base]] * 100</f>
        <v>68.713734248420892</v>
      </c>
      <c r="J180">
        <v>5035.1679999999997</v>
      </c>
    </row>
    <row r="181" spans="1:10" x14ac:dyDescent="0.25">
      <c r="A181" t="s">
        <v>8</v>
      </c>
      <c r="B181">
        <v>100</v>
      </c>
      <c r="C181" t="s">
        <v>11</v>
      </c>
      <c r="D181">
        <v>4062741</v>
      </c>
      <c r="E181">
        <v>2</v>
      </c>
      <c r="F181">
        <v>14</v>
      </c>
      <c r="G181">
        <v>4692.9219844461377</v>
      </c>
      <c r="H181">
        <v>1516.131118177889</v>
      </c>
      <c r="I181">
        <f xml:space="preserve"> 100 - Tableau1[[#This Row],[Fitness finale]] / Tableau1[[#This Row],[Fitness de base]] * 100</f>
        <v>67.693238387451601</v>
      </c>
      <c r="J181">
        <v>4783.2439999999997</v>
      </c>
    </row>
    <row r="182" spans="1:10" x14ac:dyDescent="0.25">
      <c r="A182" t="s">
        <v>9</v>
      </c>
      <c r="B182">
        <v>100</v>
      </c>
      <c r="C182" t="s">
        <v>11</v>
      </c>
      <c r="D182">
        <v>2545724</v>
      </c>
      <c r="E182">
        <v>2</v>
      </c>
      <c r="F182">
        <v>12</v>
      </c>
      <c r="G182">
        <v>3657.554741093139</v>
      </c>
      <c r="H182">
        <v>1360.552310243861</v>
      </c>
      <c r="I182">
        <f xml:space="preserve"> 100 - Tableau1[[#This Row],[Fitness finale]] / Tableau1[[#This Row],[Fitness de base]] * 100</f>
        <v>62.801587220066303</v>
      </c>
      <c r="J182">
        <v>4780.6059999999998</v>
      </c>
    </row>
    <row r="183" spans="1:10" x14ac:dyDescent="0.25">
      <c r="A183" t="s">
        <v>9</v>
      </c>
      <c r="B183">
        <v>100</v>
      </c>
      <c r="C183" t="s">
        <v>11</v>
      </c>
      <c r="D183">
        <v>2345373</v>
      </c>
      <c r="E183">
        <v>2</v>
      </c>
      <c r="F183">
        <v>15</v>
      </c>
      <c r="G183">
        <v>3705.4204444835932</v>
      </c>
      <c r="H183">
        <v>1482.6952488490731</v>
      </c>
      <c r="I183">
        <f xml:space="preserve"> 100 - Tableau1[[#This Row],[Fitness finale]] / Tableau1[[#This Row],[Fitness de base]] * 100</f>
        <v>59.985775674757221</v>
      </c>
      <c r="J183">
        <v>4727.1639999999998</v>
      </c>
    </row>
    <row r="184" spans="1:10" x14ac:dyDescent="0.25">
      <c r="A184" t="s">
        <v>9</v>
      </c>
      <c r="B184">
        <v>100</v>
      </c>
      <c r="C184" t="s">
        <v>11</v>
      </c>
      <c r="D184">
        <v>2972190</v>
      </c>
      <c r="E184">
        <v>2</v>
      </c>
      <c r="F184">
        <v>15</v>
      </c>
      <c r="G184">
        <v>3650.391666125096</v>
      </c>
      <c r="H184">
        <v>1464.905655592398</v>
      </c>
      <c r="I184">
        <f xml:space="preserve"> 100 - Tableau1[[#This Row],[Fitness finale]] / Tableau1[[#This Row],[Fitness de base]] * 100</f>
        <v>59.869904668410534</v>
      </c>
      <c r="J184">
        <v>5007.9129999999996</v>
      </c>
    </row>
    <row r="185" spans="1:10" x14ac:dyDescent="0.25">
      <c r="A185" t="s">
        <v>9</v>
      </c>
      <c r="B185">
        <v>100</v>
      </c>
      <c r="C185" t="s">
        <v>11</v>
      </c>
      <c r="D185">
        <v>3011610</v>
      </c>
      <c r="E185">
        <v>2</v>
      </c>
      <c r="F185">
        <v>16</v>
      </c>
      <c r="G185">
        <v>3638.373739427328</v>
      </c>
      <c r="H185">
        <v>1538.730977081472</v>
      </c>
      <c r="I185">
        <f xml:space="preserve"> 100 - Tableau1[[#This Row],[Fitness finale]] / Tableau1[[#This Row],[Fitness de base]] * 100</f>
        <v>57.708276079310508</v>
      </c>
      <c r="J185">
        <v>4723.1769999999997</v>
      </c>
    </row>
    <row r="186" spans="1:10" x14ac:dyDescent="0.25">
      <c r="A186" t="s">
        <v>9</v>
      </c>
      <c r="B186">
        <v>100</v>
      </c>
      <c r="C186" t="s">
        <v>11</v>
      </c>
      <c r="D186">
        <v>2436170</v>
      </c>
      <c r="E186">
        <v>2</v>
      </c>
      <c r="F186">
        <v>14</v>
      </c>
      <c r="G186">
        <v>3499.1504397819208</v>
      </c>
      <c r="H186">
        <v>1417.786388485832</v>
      </c>
      <c r="I186">
        <f xml:space="preserve"> 100 - Tableau1[[#This Row],[Fitness finale]] / Tableau1[[#This Row],[Fitness de base]] * 100</f>
        <v>59.481982473031557</v>
      </c>
      <c r="J186">
        <v>4614.3440000000001</v>
      </c>
    </row>
    <row r="187" spans="1:10" x14ac:dyDescent="0.25">
      <c r="A187" t="s">
        <v>9</v>
      </c>
      <c r="B187">
        <v>100</v>
      </c>
      <c r="C187" t="s">
        <v>11</v>
      </c>
      <c r="D187">
        <v>2989089</v>
      </c>
      <c r="E187">
        <v>2</v>
      </c>
      <c r="F187">
        <v>14</v>
      </c>
      <c r="G187">
        <v>3330.859508619491</v>
      </c>
      <c r="H187">
        <v>1528.4479679805329</v>
      </c>
      <c r="I187">
        <f xml:space="preserve"> 100 - Tableau1[[#This Row],[Fitness finale]] / Tableau1[[#This Row],[Fitness de base]] * 100</f>
        <v>54.112505675329011</v>
      </c>
      <c r="J187">
        <v>4974.4269999999997</v>
      </c>
    </row>
    <row r="188" spans="1:10" x14ac:dyDescent="0.25">
      <c r="A188" t="s">
        <v>9</v>
      </c>
      <c r="B188">
        <v>100</v>
      </c>
      <c r="C188" t="s">
        <v>11</v>
      </c>
      <c r="D188">
        <v>3070477</v>
      </c>
      <c r="E188">
        <v>2</v>
      </c>
      <c r="F188">
        <v>15</v>
      </c>
      <c r="G188">
        <v>3665.8215705104421</v>
      </c>
      <c r="H188">
        <v>1527.228728126265</v>
      </c>
      <c r="I188">
        <f xml:space="preserve"> 100 - Tableau1[[#This Row],[Fitness finale]] / Tableau1[[#This Row],[Fitness de base]] * 100</f>
        <v>58.338705287458708</v>
      </c>
      <c r="J188">
        <v>4944.0780000000004</v>
      </c>
    </row>
    <row r="189" spans="1:10" x14ac:dyDescent="0.25">
      <c r="A189" t="s">
        <v>9</v>
      </c>
      <c r="B189">
        <v>100</v>
      </c>
      <c r="C189" t="s">
        <v>11</v>
      </c>
      <c r="D189">
        <v>2156055</v>
      </c>
      <c r="E189">
        <v>2</v>
      </c>
      <c r="F189">
        <v>15</v>
      </c>
      <c r="G189">
        <v>3728.0669375721191</v>
      </c>
      <c r="H189">
        <v>1476.8111913087671</v>
      </c>
      <c r="I189">
        <f xml:space="preserve"> 100 - Tableau1[[#This Row],[Fitness finale]] / Tableau1[[#This Row],[Fitness de base]] * 100</f>
        <v>60.386677169736352</v>
      </c>
      <c r="J189">
        <v>5013.9480000000003</v>
      </c>
    </row>
    <row r="190" spans="1:10" x14ac:dyDescent="0.25">
      <c r="A190" t="s">
        <v>9</v>
      </c>
      <c r="B190">
        <v>100</v>
      </c>
      <c r="C190" t="s">
        <v>11</v>
      </c>
      <c r="D190">
        <v>3150588</v>
      </c>
      <c r="E190">
        <v>2</v>
      </c>
      <c r="F190">
        <v>15</v>
      </c>
      <c r="G190">
        <v>3497.4370237754588</v>
      </c>
      <c r="H190">
        <v>1427.0440256562999</v>
      </c>
      <c r="I190">
        <f xml:space="preserve"> 100 - Tableau1[[#This Row],[Fitness finale]] / Tableau1[[#This Row],[Fitness de base]] * 100</f>
        <v>59.19743469416882</v>
      </c>
      <c r="J190">
        <v>4777.817</v>
      </c>
    </row>
    <row r="191" spans="1:10" x14ac:dyDescent="0.25">
      <c r="A191" t="s">
        <v>9</v>
      </c>
      <c r="B191">
        <v>100</v>
      </c>
      <c r="C191" t="s">
        <v>11</v>
      </c>
      <c r="D191">
        <v>2385663</v>
      </c>
      <c r="E191">
        <v>2</v>
      </c>
      <c r="F191">
        <v>14</v>
      </c>
      <c r="G191">
        <v>3462.0188535566008</v>
      </c>
      <c r="H191">
        <v>1404.682380617937</v>
      </c>
      <c r="I191">
        <f xml:space="preserve"> 100 - Tableau1[[#This Row],[Fitness finale]] / Tableau1[[#This Row],[Fitness de base]] * 100</f>
        <v>59.425917649903063</v>
      </c>
      <c r="J191">
        <v>4626.8739999999998</v>
      </c>
    </row>
    <row r="192" spans="1:10" x14ac:dyDescent="0.25">
      <c r="A192" t="s">
        <v>10</v>
      </c>
      <c r="B192">
        <v>100</v>
      </c>
      <c r="C192" t="s">
        <v>11</v>
      </c>
      <c r="D192">
        <v>4907773</v>
      </c>
      <c r="E192">
        <v>2</v>
      </c>
      <c r="F192">
        <v>11</v>
      </c>
      <c r="G192">
        <v>3455.6605299265962</v>
      </c>
      <c r="H192">
        <v>1233.0310276727109</v>
      </c>
      <c r="I192">
        <f xml:space="preserve"> 100 - Tableau1[[#This Row],[Fitness finale]] / Tableau1[[#This Row],[Fitness de base]] * 100</f>
        <v>64.318514015064366</v>
      </c>
      <c r="J192">
        <v>5070.893</v>
      </c>
    </row>
    <row r="193" spans="1:10" x14ac:dyDescent="0.25">
      <c r="A193" t="s">
        <v>10</v>
      </c>
      <c r="B193">
        <v>100</v>
      </c>
      <c r="C193" t="s">
        <v>11</v>
      </c>
      <c r="D193">
        <v>5359516</v>
      </c>
      <c r="E193">
        <v>2</v>
      </c>
      <c r="F193">
        <v>12</v>
      </c>
      <c r="G193">
        <v>3585.404509725764</v>
      </c>
      <c r="H193">
        <v>1224.8558393045</v>
      </c>
      <c r="I193">
        <f xml:space="preserve"> 100 - Tableau1[[#This Row],[Fitness finale]] / Tableau1[[#This Row],[Fitness de base]] * 100</f>
        <v>65.837722466685221</v>
      </c>
      <c r="J193">
        <v>4992.6819999999998</v>
      </c>
    </row>
    <row r="194" spans="1:10" x14ac:dyDescent="0.25">
      <c r="A194" t="s">
        <v>10</v>
      </c>
      <c r="B194">
        <v>100</v>
      </c>
      <c r="C194" t="s">
        <v>11</v>
      </c>
      <c r="D194">
        <v>4547842</v>
      </c>
      <c r="E194">
        <v>2</v>
      </c>
      <c r="F194">
        <v>12</v>
      </c>
      <c r="G194">
        <v>3513.0604098570848</v>
      </c>
      <c r="H194">
        <v>1243.19868723388</v>
      </c>
      <c r="I194">
        <f xml:space="preserve"> 100 - Tableau1[[#This Row],[Fitness finale]] / Tableau1[[#This Row],[Fitness de base]] * 100</f>
        <v>64.612089113364988</v>
      </c>
      <c r="J194">
        <v>4939.2280000000001</v>
      </c>
    </row>
    <row r="195" spans="1:10" x14ac:dyDescent="0.25">
      <c r="A195" t="s">
        <v>10</v>
      </c>
      <c r="B195">
        <v>100</v>
      </c>
      <c r="C195" t="s">
        <v>11</v>
      </c>
      <c r="D195">
        <v>4348307</v>
      </c>
      <c r="E195">
        <v>2</v>
      </c>
      <c r="F195">
        <v>11</v>
      </c>
      <c r="G195">
        <v>3609.8782522487791</v>
      </c>
      <c r="H195">
        <v>1221.226680936584</v>
      </c>
      <c r="I195">
        <f xml:space="preserve"> 100 - Tableau1[[#This Row],[Fitness finale]] / Tableau1[[#This Row],[Fitness de base]] * 100</f>
        <v>66.169865142243538</v>
      </c>
      <c r="J195">
        <v>5040.5169999999998</v>
      </c>
    </row>
    <row r="196" spans="1:10" x14ac:dyDescent="0.25">
      <c r="A196" t="s">
        <v>10</v>
      </c>
      <c r="B196">
        <v>100</v>
      </c>
      <c r="C196" t="s">
        <v>11</v>
      </c>
      <c r="D196">
        <v>4609636</v>
      </c>
      <c r="E196">
        <v>2</v>
      </c>
      <c r="F196">
        <v>13</v>
      </c>
      <c r="G196">
        <v>3246.9745570934001</v>
      </c>
      <c r="H196">
        <v>1387.730933340689</v>
      </c>
      <c r="I196">
        <f xml:space="preserve"> 100 - Tableau1[[#This Row],[Fitness finale]] / Tableau1[[#This Row],[Fitness de base]] * 100</f>
        <v>57.260800510154084</v>
      </c>
      <c r="J196">
        <v>5065.4539999999997</v>
      </c>
    </row>
    <row r="197" spans="1:10" x14ac:dyDescent="0.25">
      <c r="A197" t="s">
        <v>10</v>
      </c>
      <c r="B197">
        <v>100</v>
      </c>
      <c r="C197" t="s">
        <v>11</v>
      </c>
      <c r="D197">
        <v>4310236</v>
      </c>
      <c r="E197">
        <v>2</v>
      </c>
      <c r="F197">
        <v>12</v>
      </c>
      <c r="G197">
        <v>3479.78127624032</v>
      </c>
      <c r="H197">
        <v>1174.9947146816551</v>
      </c>
      <c r="I197">
        <f xml:space="preserve"> 100 - Tableau1[[#This Row],[Fitness finale]] / Tableau1[[#This Row],[Fitness de base]] * 100</f>
        <v>66.233661790629526</v>
      </c>
      <c r="J197">
        <v>5055.7700000000004</v>
      </c>
    </row>
    <row r="198" spans="1:10" x14ac:dyDescent="0.25">
      <c r="A198" t="s">
        <v>10</v>
      </c>
      <c r="B198">
        <v>100</v>
      </c>
      <c r="C198" t="s">
        <v>11</v>
      </c>
      <c r="D198">
        <v>5434059</v>
      </c>
      <c r="E198">
        <v>2</v>
      </c>
      <c r="F198">
        <v>12</v>
      </c>
      <c r="G198">
        <v>3589.6863978612441</v>
      </c>
      <c r="H198">
        <v>1291.245739256668</v>
      </c>
      <c r="I198">
        <f xml:space="preserve"> 100 - Tableau1[[#This Row],[Fitness finale]] / Tableau1[[#This Row],[Fitness de base]] * 100</f>
        <v>64.029009887158963</v>
      </c>
      <c r="J198">
        <v>5007.6809999999996</v>
      </c>
    </row>
    <row r="199" spans="1:10" x14ac:dyDescent="0.25">
      <c r="A199" t="s">
        <v>10</v>
      </c>
      <c r="B199">
        <v>100</v>
      </c>
      <c r="C199" t="s">
        <v>11</v>
      </c>
      <c r="D199">
        <v>4537391</v>
      </c>
      <c r="E199">
        <v>2</v>
      </c>
      <c r="F199">
        <v>12</v>
      </c>
      <c r="G199">
        <v>3484.6324952921018</v>
      </c>
      <c r="H199">
        <v>1220.3446877668971</v>
      </c>
      <c r="I199">
        <f xml:space="preserve"> 100 - Tableau1[[#This Row],[Fitness finale]] / Tableau1[[#This Row],[Fitness de base]] * 100</f>
        <v>64.979242734617259</v>
      </c>
      <c r="J199">
        <v>4911.3429999999998</v>
      </c>
    </row>
    <row r="200" spans="1:10" x14ac:dyDescent="0.25">
      <c r="A200" t="s">
        <v>10</v>
      </c>
      <c r="B200">
        <v>100</v>
      </c>
      <c r="C200" t="s">
        <v>11</v>
      </c>
      <c r="D200">
        <v>4069312</v>
      </c>
      <c r="E200">
        <v>2</v>
      </c>
      <c r="F200">
        <v>10</v>
      </c>
      <c r="G200">
        <v>3441.6442173580431</v>
      </c>
      <c r="H200">
        <v>1297.572691500347</v>
      </c>
      <c r="I200">
        <f xml:space="preserve"> 100 - Tableau1[[#This Row],[Fitness finale]] / Tableau1[[#This Row],[Fitness de base]] * 100</f>
        <v>62.297884105626103</v>
      </c>
      <c r="J200">
        <v>5048.9459999999999</v>
      </c>
    </row>
    <row r="201" spans="1:10" x14ac:dyDescent="0.25">
      <c r="A201" t="s">
        <v>10</v>
      </c>
      <c r="B201">
        <v>100</v>
      </c>
      <c r="C201" t="s">
        <v>11</v>
      </c>
      <c r="D201">
        <v>3359428</v>
      </c>
      <c r="E201">
        <v>2</v>
      </c>
      <c r="F201">
        <v>12</v>
      </c>
      <c r="G201">
        <v>3443.1161444839599</v>
      </c>
      <c r="H201">
        <v>1286.544413379668</v>
      </c>
      <c r="I201">
        <f xml:space="preserve"> 100 - Tableau1[[#This Row],[Fitness finale]] / Tableau1[[#This Row],[Fitness de base]] * 100</f>
        <v>62.634301040330143</v>
      </c>
      <c r="J201">
        <v>4776.7939999999999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0C34-723D-4B94-9908-7001BFE61AB3}">
  <dimension ref="A1:N201"/>
  <sheetViews>
    <sheetView zoomScale="55" zoomScaleNormal="55" workbookViewId="0">
      <selection sqref="A1:J201"/>
    </sheetView>
  </sheetViews>
  <sheetFormatPr baseColWidth="10" defaultRowHeight="15" x14ac:dyDescent="0.25"/>
  <cols>
    <col min="12" max="12" width="22.140625" bestFit="1" customWidth="1"/>
    <col min="13" max="13" width="13.5703125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4" x14ac:dyDescent="0.25">
      <c r="A2">
        <f>_xlfn.MAXIFS(Tableau14[% Amélioration],Tableau14[Algo],"Tabou")</f>
        <v>72.496325580907168</v>
      </c>
      <c r="B2">
        <v>100</v>
      </c>
      <c r="C2" t="s">
        <v>1</v>
      </c>
      <c r="D2">
        <v>4977280</v>
      </c>
      <c r="E2">
        <v>8</v>
      </c>
      <c r="F2">
        <v>41</v>
      </c>
      <c r="G2">
        <v>3828.2894397978621</v>
      </c>
      <c r="H2">
        <v>2808.6988101390371</v>
      </c>
      <c r="I2">
        <f xml:space="preserve"> 100 - Tableau14[[#This Row],[Fitness finale]] / Tableau14[[#This Row],[Fitness de base]] * 100</f>
        <v>26.633060161528974</v>
      </c>
      <c r="J2">
        <v>5010.0929999999998</v>
      </c>
    </row>
    <row r="3" spans="1:14" x14ac:dyDescent="0.25">
      <c r="A3" t="s">
        <v>0</v>
      </c>
      <c r="B3">
        <v>100</v>
      </c>
      <c r="C3" t="s">
        <v>1</v>
      </c>
      <c r="D3">
        <v>3324266</v>
      </c>
      <c r="E3">
        <v>8</v>
      </c>
      <c r="F3">
        <v>40</v>
      </c>
      <c r="G3">
        <v>3440.2667467331562</v>
      </c>
      <c r="H3">
        <v>2855.210546873368</v>
      </c>
      <c r="I3">
        <f xml:space="preserve"> 100 - Tableau14[[#This Row],[Fitness finale]] / Tableau14[[#This Row],[Fitness de base]] * 100</f>
        <v>17.006128969951291</v>
      </c>
      <c r="J3">
        <v>4693.6099999999997</v>
      </c>
    </row>
    <row r="4" spans="1:14" x14ac:dyDescent="0.25">
      <c r="A4" t="s">
        <v>0</v>
      </c>
      <c r="B4">
        <v>100</v>
      </c>
      <c r="C4" t="s">
        <v>1</v>
      </c>
      <c r="D4">
        <v>3472551</v>
      </c>
      <c r="E4">
        <v>8</v>
      </c>
      <c r="F4">
        <v>37</v>
      </c>
      <c r="G4">
        <v>3385.797266357114</v>
      </c>
      <c r="H4">
        <v>2786.5428558348099</v>
      </c>
      <c r="I4">
        <f xml:space="preserve"> 100 - Tableau14[[#This Row],[Fitness finale]] / Tableau14[[#This Row],[Fitness de base]] * 100</f>
        <v>17.699063569953822</v>
      </c>
      <c r="J4">
        <v>5002.6570000000002</v>
      </c>
    </row>
    <row r="5" spans="1:14" x14ac:dyDescent="0.25">
      <c r="A5" t="s">
        <v>0</v>
      </c>
      <c r="B5">
        <v>100</v>
      </c>
      <c r="C5" t="s">
        <v>1</v>
      </c>
      <c r="D5">
        <v>5925656</v>
      </c>
      <c r="E5">
        <v>8</v>
      </c>
      <c r="F5">
        <v>41</v>
      </c>
      <c r="G5">
        <v>3791.163821311447</v>
      </c>
      <c r="H5">
        <v>2772.026205030159</v>
      </c>
      <c r="I5">
        <f xml:space="preserve"> 100 - Tableau14[[#This Row],[Fitness finale]] / Tableau14[[#This Row],[Fitness de base]] * 100</f>
        <v>26.881919756470609</v>
      </c>
      <c r="J5">
        <v>5100.9470000000001</v>
      </c>
      <c r="L5" s="7" t="s">
        <v>22</v>
      </c>
      <c r="M5" s="7" t="s">
        <v>11</v>
      </c>
      <c r="N5" s="7" t="s">
        <v>1</v>
      </c>
    </row>
    <row r="6" spans="1:14" x14ac:dyDescent="0.25">
      <c r="A6" t="s">
        <v>0</v>
      </c>
      <c r="B6">
        <v>100</v>
      </c>
      <c r="C6" t="s">
        <v>1</v>
      </c>
      <c r="D6">
        <v>3974894</v>
      </c>
      <c r="E6">
        <v>8</v>
      </c>
      <c r="F6">
        <v>39</v>
      </c>
      <c r="G6">
        <v>3410.125880002417</v>
      </c>
      <c r="H6">
        <v>2849.2398230713479</v>
      </c>
      <c r="I6">
        <f xml:space="preserve"> 100 - Tableau14[[#This Row],[Fitness finale]] / Tableau14[[#This Row],[Fitness de base]] * 100</f>
        <v>16.447664299438458</v>
      </c>
      <c r="J6">
        <v>5006.982</v>
      </c>
      <c r="L6" s="7" t="s">
        <v>28</v>
      </c>
      <c r="M6" s="7">
        <f>_xlfn.MAXIFS(Tableau14[% Amélioration],Tableau14[Algo],"Tabou")</f>
        <v>72.496325580907168</v>
      </c>
      <c r="N6" s="7">
        <f>_xlfn.MAXIFS(Tableau14[% Amélioration],Tableau14[Algo],"Recuit")</f>
        <v>53.476826680753852</v>
      </c>
    </row>
    <row r="7" spans="1:14" x14ac:dyDescent="0.25">
      <c r="A7" t="s">
        <v>0</v>
      </c>
      <c r="B7">
        <v>100</v>
      </c>
      <c r="C7" t="s">
        <v>1</v>
      </c>
      <c r="D7">
        <v>4623332</v>
      </c>
      <c r="E7">
        <v>8</v>
      </c>
      <c r="F7">
        <v>41</v>
      </c>
      <c r="G7">
        <v>3573.2896914531862</v>
      </c>
      <c r="H7">
        <v>2744.2686608882191</v>
      </c>
      <c r="I7">
        <f xml:space="preserve"> 100 - Tableau14[[#This Row],[Fitness finale]] / Tableau14[[#This Row],[Fitness de base]] * 100</f>
        <v>23.200498760228442</v>
      </c>
      <c r="J7">
        <v>4987.973</v>
      </c>
      <c r="L7" s="7" t="s">
        <v>29</v>
      </c>
      <c r="M7" s="7">
        <f>_xlfn.MINIFS(Tableau14[Fitness finale],Tableau14[Algo],"Tabou")</f>
        <v>1076.895749492933</v>
      </c>
      <c r="N7" s="7">
        <f>_xlfn.MINIFS(Tableau14[Fitness finale],Tableau14[Algo],"Recuit")</f>
        <v>1617.160834624276</v>
      </c>
    </row>
    <row r="8" spans="1:14" x14ac:dyDescent="0.25">
      <c r="A8" t="s">
        <v>0</v>
      </c>
      <c r="B8">
        <v>100</v>
      </c>
      <c r="C8" t="s">
        <v>1</v>
      </c>
      <c r="D8">
        <v>3573612</v>
      </c>
      <c r="E8">
        <v>8</v>
      </c>
      <c r="F8">
        <v>41</v>
      </c>
      <c r="G8">
        <v>3532.0501594431798</v>
      </c>
      <c r="H8">
        <v>3060.957844554619</v>
      </c>
      <c r="I8">
        <f xml:space="preserve"> 100 - Tableau14[[#This Row],[Fitness finale]] / Tableau14[[#This Row],[Fitness de base]] * 100</f>
        <v>13.337645096264083</v>
      </c>
      <c r="J8">
        <v>5065.9589999999998</v>
      </c>
    </row>
    <row r="9" spans="1:14" x14ac:dyDescent="0.25">
      <c r="A9" t="s">
        <v>0</v>
      </c>
      <c r="B9">
        <v>100</v>
      </c>
      <c r="C9" t="s">
        <v>1</v>
      </c>
      <c r="D9">
        <v>4890480</v>
      </c>
      <c r="E9">
        <v>8</v>
      </c>
      <c r="F9">
        <v>39</v>
      </c>
      <c r="G9">
        <v>3665.6965599166542</v>
      </c>
      <c r="H9">
        <v>2768.9727889909059</v>
      </c>
      <c r="I9">
        <f xml:space="preserve"> 100 - Tableau14[[#This Row],[Fitness finale]] / Tableau14[[#This Row],[Fitness de base]] * 100</f>
        <v>24.462575018651762</v>
      </c>
      <c r="J9">
        <v>4961.3810000000003</v>
      </c>
    </row>
    <row r="10" spans="1:14" x14ac:dyDescent="0.25">
      <c r="A10" t="s">
        <v>0</v>
      </c>
      <c r="B10">
        <v>100</v>
      </c>
      <c r="C10" t="s">
        <v>1</v>
      </c>
      <c r="D10">
        <v>3820169</v>
      </c>
      <c r="E10">
        <v>8</v>
      </c>
      <c r="F10">
        <v>41</v>
      </c>
      <c r="G10">
        <v>3482.5776199309121</v>
      </c>
      <c r="H10">
        <v>2862.8146020050899</v>
      </c>
      <c r="I10">
        <f xml:space="preserve"> 100 - Tableau14[[#This Row],[Fitness finale]] / Tableau14[[#This Row],[Fitness de base]] * 100</f>
        <v>17.796100634739545</v>
      </c>
      <c r="J10">
        <v>5022.0230000000001</v>
      </c>
    </row>
    <row r="11" spans="1:14" x14ac:dyDescent="0.25">
      <c r="A11" t="s">
        <v>0</v>
      </c>
      <c r="B11">
        <v>100</v>
      </c>
      <c r="C11" t="s">
        <v>1</v>
      </c>
      <c r="D11">
        <v>5351696</v>
      </c>
      <c r="E11">
        <v>8</v>
      </c>
      <c r="F11">
        <v>36</v>
      </c>
      <c r="G11">
        <v>3775.5535208334268</v>
      </c>
      <c r="H11">
        <v>2482.118781285325</v>
      </c>
      <c r="I11">
        <f xml:space="preserve"> 100 - Tableau14[[#This Row],[Fitness finale]] / Tableau14[[#This Row],[Fitness de base]] * 100</f>
        <v>34.258148703520035</v>
      </c>
      <c r="J11">
        <v>5036.53</v>
      </c>
    </row>
    <row r="12" spans="1:14" x14ac:dyDescent="0.25">
      <c r="A12" t="s">
        <v>2</v>
      </c>
      <c r="B12">
        <v>100</v>
      </c>
      <c r="C12" t="s">
        <v>1</v>
      </c>
      <c r="D12">
        <v>4238988</v>
      </c>
      <c r="E12">
        <v>8</v>
      </c>
      <c r="F12">
        <v>34</v>
      </c>
      <c r="G12">
        <v>3617.5480069354671</v>
      </c>
      <c r="H12">
        <v>2712.6685235147388</v>
      </c>
      <c r="I12">
        <f xml:space="preserve"> 100 - Tableau14[[#This Row],[Fitness finale]] / Tableau14[[#This Row],[Fitness de base]] * 100</f>
        <v>25.013613687666819</v>
      </c>
      <c r="J12">
        <v>4991.2749999999996</v>
      </c>
    </row>
    <row r="13" spans="1:14" x14ac:dyDescent="0.25">
      <c r="A13" t="s">
        <v>2</v>
      </c>
      <c r="B13">
        <v>100</v>
      </c>
      <c r="C13" t="s">
        <v>1</v>
      </c>
      <c r="D13">
        <v>3462102</v>
      </c>
      <c r="E13">
        <v>8</v>
      </c>
      <c r="F13">
        <v>29</v>
      </c>
      <c r="G13">
        <v>3459.574060869038</v>
      </c>
      <c r="H13">
        <v>2252.8256523572982</v>
      </c>
      <c r="I13">
        <f xml:space="preserve"> 100 - Tableau14[[#This Row],[Fitness finale]] / Tableau14[[#This Row],[Fitness de base]] * 100</f>
        <v>34.881415667933609</v>
      </c>
      <c r="J13">
        <v>5080.7950000000001</v>
      </c>
    </row>
    <row r="14" spans="1:14" x14ac:dyDescent="0.25">
      <c r="A14" t="s">
        <v>2</v>
      </c>
      <c r="B14">
        <v>100</v>
      </c>
      <c r="C14" t="s">
        <v>1</v>
      </c>
      <c r="D14">
        <v>4360005</v>
      </c>
      <c r="E14">
        <v>8</v>
      </c>
      <c r="F14">
        <v>30</v>
      </c>
      <c r="G14">
        <v>3636.0435572534079</v>
      </c>
      <c r="H14">
        <v>2180.0536855650739</v>
      </c>
      <c r="I14">
        <f xml:space="preserve"> 100 - Tableau14[[#This Row],[Fitness finale]] / Tableau14[[#This Row],[Fitness de base]] * 100</f>
        <v>40.043246148243568</v>
      </c>
      <c r="J14">
        <v>5029.9449999999997</v>
      </c>
    </row>
    <row r="15" spans="1:14" x14ac:dyDescent="0.25">
      <c r="A15" t="s">
        <v>2</v>
      </c>
      <c r="B15">
        <v>100</v>
      </c>
      <c r="C15" t="s">
        <v>1</v>
      </c>
      <c r="D15">
        <v>3617024</v>
      </c>
      <c r="E15">
        <v>8</v>
      </c>
      <c r="F15">
        <v>32</v>
      </c>
      <c r="G15">
        <v>3606.2208866068522</v>
      </c>
      <c r="H15">
        <v>2492.040304165384</v>
      </c>
      <c r="I15">
        <f xml:space="preserve"> 100 - Tableau14[[#This Row],[Fitness finale]] / Tableau14[[#This Row],[Fitness de base]] * 100</f>
        <v>30.896071468595409</v>
      </c>
      <c r="J15">
        <v>5015.01</v>
      </c>
    </row>
    <row r="16" spans="1:14" x14ac:dyDescent="0.25">
      <c r="A16" t="s">
        <v>2</v>
      </c>
      <c r="B16">
        <v>100</v>
      </c>
      <c r="C16" t="s">
        <v>1</v>
      </c>
      <c r="D16">
        <v>4663852</v>
      </c>
      <c r="E16">
        <v>8</v>
      </c>
      <c r="F16">
        <v>37</v>
      </c>
      <c r="G16">
        <v>3686.479635110084</v>
      </c>
      <c r="H16">
        <v>2779.4846475327599</v>
      </c>
      <c r="I16">
        <f xml:space="preserve"> 100 - Tableau14[[#This Row],[Fitness finale]] / Tableau14[[#This Row],[Fitness de base]] * 100</f>
        <v>24.603282192015683</v>
      </c>
      <c r="J16">
        <v>4951.0659999999998</v>
      </c>
    </row>
    <row r="17" spans="1:10" x14ac:dyDescent="0.25">
      <c r="A17" t="s">
        <v>2</v>
      </c>
      <c r="B17">
        <v>100</v>
      </c>
      <c r="C17" t="s">
        <v>1</v>
      </c>
      <c r="D17">
        <v>3762619</v>
      </c>
      <c r="E17">
        <v>8</v>
      </c>
      <c r="F17">
        <v>32</v>
      </c>
      <c r="G17">
        <v>3405.014692825262</v>
      </c>
      <c r="H17">
        <v>2554.8896960477409</v>
      </c>
      <c r="I17">
        <f xml:space="preserve"> 100 - Tableau14[[#This Row],[Fitness finale]] / Tableau14[[#This Row],[Fitness de base]] * 100</f>
        <v>24.966852523979639</v>
      </c>
      <c r="J17">
        <v>5080.0219999999999</v>
      </c>
    </row>
    <row r="18" spans="1:10" x14ac:dyDescent="0.25">
      <c r="A18" t="s">
        <v>2</v>
      </c>
      <c r="B18">
        <v>100</v>
      </c>
      <c r="C18" t="s">
        <v>1</v>
      </c>
      <c r="D18">
        <v>5385054</v>
      </c>
      <c r="E18">
        <v>8</v>
      </c>
      <c r="F18">
        <v>40</v>
      </c>
      <c r="G18">
        <v>3648.743428501572</v>
      </c>
      <c r="H18">
        <v>2900.7531554289631</v>
      </c>
      <c r="I18">
        <f xml:space="preserve"> 100 - Tableau14[[#This Row],[Fitness finale]] / Tableau14[[#This Row],[Fitness de base]] * 100</f>
        <v>20.499941630036332</v>
      </c>
      <c r="J18">
        <v>4989.3500000000004</v>
      </c>
    </row>
    <row r="19" spans="1:10" x14ac:dyDescent="0.25">
      <c r="A19" t="s">
        <v>2</v>
      </c>
      <c r="B19">
        <v>100</v>
      </c>
      <c r="C19" t="s">
        <v>1</v>
      </c>
      <c r="D19">
        <v>5175616</v>
      </c>
      <c r="E19">
        <v>8</v>
      </c>
      <c r="F19">
        <v>32</v>
      </c>
      <c r="G19">
        <v>3622.925691854392</v>
      </c>
      <c r="H19">
        <v>2409.0465366351668</v>
      </c>
      <c r="I19">
        <f xml:space="preserve"> 100 - Tableau14[[#This Row],[Fitness finale]] / Tableau14[[#This Row],[Fitness de base]] * 100</f>
        <v>33.50549413553945</v>
      </c>
      <c r="J19">
        <v>4924.3180000000002</v>
      </c>
    </row>
    <row r="20" spans="1:10" x14ac:dyDescent="0.25">
      <c r="A20" t="s">
        <v>2</v>
      </c>
      <c r="B20">
        <v>100</v>
      </c>
      <c r="C20" t="s">
        <v>1</v>
      </c>
      <c r="D20">
        <v>4069947</v>
      </c>
      <c r="E20">
        <v>8</v>
      </c>
      <c r="F20">
        <v>31</v>
      </c>
      <c r="G20">
        <v>3612.9991053319718</v>
      </c>
      <c r="H20">
        <v>2210.7853427439468</v>
      </c>
      <c r="I20">
        <f xml:space="preserve"> 100 - Tableau14[[#This Row],[Fitness finale]] / Tableau14[[#This Row],[Fitness de base]] * 100</f>
        <v>38.810243836448052</v>
      </c>
      <c r="J20">
        <v>5013.3310000000001</v>
      </c>
    </row>
    <row r="21" spans="1:10" x14ac:dyDescent="0.25">
      <c r="A21" t="s">
        <v>2</v>
      </c>
      <c r="B21">
        <v>100</v>
      </c>
      <c r="C21" t="s">
        <v>1</v>
      </c>
      <c r="D21">
        <v>4291072</v>
      </c>
      <c r="E21">
        <v>8</v>
      </c>
      <c r="F21">
        <v>37</v>
      </c>
      <c r="G21">
        <v>3481.1862438515941</v>
      </c>
      <c r="H21">
        <v>2765.3825327489549</v>
      </c>
      <c r="I21">
        <f xml:space="preserve"> 100 - Tableau14[[#This Row],[Fitness finale]] / Tableau14[[#This Row],[Fitness de base]] * 100</f>
        <v>20.562063071657775</v>
      </c>
      <c r="J21">
        <v>5059.3190000000004</v>
      </c>
    </row>
    <row r="22" spans="1:10" x14ac:dyDescent="0.25">
      <c r="A22" t="s">
        <v>3</v>
      </c>
      <c r="B22">
        <v>100</v>
      </c>
      <c r="C22" t="s">
        <v>1</v>
      </c>
      <c r="D22">
        <v>2292321</v>
      </c>
      <c r="E22">
        <v>9</v>
      </c>
      <c r="F22">
        <v>33</v>
      </c>
      <c r="G22">
        <v>4011.655820291719</v>
      </c>
      <c r="H22">
        <v>3054.028520798915</v>
      </c>
      <c r="I22">
        <f xml:space="preserve"> 100 - Tableau14[[#This Row],[Fitness finale]] / Tableau14[[#This Row],[Fitness de base]] * 100</f>
        <v>23.87112310704579</v>
      </c>
      <c r="J22">
        <v>4977.2299999999996</v>
      </c>
    </row>
    <row r="23" spans="1:10" x14ac:dyDescent="0.25">
      <c r="A23" t="s">
        <v>3</v>
      </c>
      <c r="B23">
        <v>100</v>
      </c>
      <c r="C23" t="s">
        <v>1</v>
      </c>
      <c r="D23">
        <v>2718312</v>
      </c>
      <c r="E23">
        <v>9</v>
      </c>
      <c r="F23">
        <v>32</v>
      </c>
      <c r="G23">
        <v>3856.3140051774608</v>
      </c>
      <c r="H23">
        <v>2879.6687661735791</v>
      </c>
      <c r="I23">
        <f xml:space="preserve"> 100 - Tableau14[[#This Row],[Fitness finale]] / Tableau14[[#This Row],[Fitness de base]] * 100</f>
        <v>25.325874337324308</v>
      </c>
      <c r="J23">
        <v>5083.5569999999998</v>
      </c>
    </row>
    <row r="24" spans="1:10" x14ac:dyDescent="0.25">
      <c r="A24" t="s">
        <v>3</v>
      </c>
      <c r="B24">
        <v>100</v>
      </c>
      <c r="C24" t="s">
        <v>1</v>
      </c>
      <c r="D24">
        <v>2879278</v>
      </c>
      <c r="E24">
        <v>9</v>
      </c>
      <c r="F24">
        <v>28</v>
      </c>
      <c r="G24">
        <v>4166.7463013312899</v>
      </c>
      <c r="H24">
        <v>2468.8338124570578</v>
      </c>
      <c r="I24">
        <f xml:space="preserve"> 100 - Tableau14[[#This Row],[Fitness finale]] / Tableau14[[#This Row],[Fitness de base]] * 100</f>
        <v>40.749120922762764</v>
      </c>
      <c r="J24">
        <v>5079.8180000000002</v>
      </c>
    </row>
    <row r="25" spans="1:10" x14ac:dyDescent="0.25">
      <c r="A25" t="s">
        <v>3</v>
      </c>
      <c r="B25">
        <v>100</v>
      </c>
      <c r="C25" t="s">
        <v>1</v>
      </c>
      <c r="D25">
        <v>3143822</v>
      </c>
      <c r="E25">
        <v>9</v>
      </c>
      <c r="F25">
        <v>33</v>
      </c>
      <c r="G25">
        <v>4131.1990804798916</v>
      </c>
      <c r="H25">
        <v>2810.5160346331932</v>
      </c>
      <c r="I25">
        <f xml:space="preserve"> 100 - Tableau14[[#This Row],[Fitness finale]] / Tableau14[[#This Row],[Fitness de base]] * 100</f>
        <v>31.968516164882672</v>
      </c>
      <c r="J25">
        <v>5076.1909999999998</v>
      </c>
    </row>
    <row r="26" spans="1:10" x14ac:dyDescent="0.25">
      <c r="A26" t="s">
        <v>3</v>
      </c>
      <c r="B26">
        <v>100</v>
      </c>
      <c r="C26" t="s">
        <v>1</v>
      </c>
      <c r="D26">
        <v>3392760</v>
      </c>
      <c r="E26">
        <v>9</v>
      </c>
      <c r="F26">
        <v>35</v>
      </c>
      <c r="G26">
        <v>4110.9221600931196</v>
      </c>
      <c r="H26">
        <v>3276.7456891060378</v>
      </c>
      <c r="I26">
        <f xml:space="preserve"> 100 - Tableau14[[#This Row],[Fitness finale]] / Tableau14[[#This Row],[Fitness de base]] * 100</f>
        <v>20.291711652555009</v>
      </c>
      <c r="J26">
        <v>4836.7759999999998</v>
      </c>
    </row>
    <row r="27" spans="1:10" x14ac:dyDescent="0.25">
      <c r="A27" t="s">
        <v>3</v>
      </c>
      <c r="B27">
        <v>100</v>
      </c>
      <c r="C27" t="s">
        <v>1</v>
      </c>
      <c r="D27">
        <v>3132012</v>
      </c>
      <c r="E27">
        <v>9</v>
      </c>
      <c r="F27">
        <v>30</v>
      </c>
      <c r="G27">
        <v>4172.4745959694637</v>
      </c>
      <c r="H27">
        <v>2798.9725599939329</v>
      </c>
      <c r="I27">
        <f xml:space="preserve"> 100 - Tableau14[[#This Row],[Fitness finale]] / Tableau14[[#This Row],[Fitness de base]] * 100</f>
        <v>32.918164134595557</v>
      </c>
      <c r="J27">
        <v>4995.6689999999999</v>
      </c>
    </row>
    <row r="28" spans="1:10" x14ac:dyDescent="0.25">
      <c r="A28" t="s">
        <v>3</v>
      </c>
      <c r="B28">
        <v>100</v>
      </c>
      <c r="C28" t="s">
        <v>1</v>
      </c>
      <c r="D28">
        <v>2912346</v>
      </c>
      <c r="E28">
        <v>9</v>
      </c>
      <c r="F28">
        <v>36</v>
      </c>
      <c r="G28">
        <v>4336.9271136493307</v>
      </c>
      <c r="H28">
        <v>3188.7366101117518</v>
      </c>
      <c r="I28">
        <f xml:space="preserve"> 100 - Tableau14[[#This Row],[Fitness finale]] / Tableau14[[#This Row],[Fitness de base]] * 100</f>
        <v>26.474747521671588</v>
      </c>
      <c r="J28">
        <v>5081.3410000000003</v>
      </c>
    </row>
    <row r="29" spans="1:10" x14ac:dyDescent="0.25">
      <c r="A29" t="s">
        <v>3</v>
      </c>
      <c r="B29">
        <v>100</v>
      </c>
      <c r="C29" t="s">
        <v>1</v>
      </c>
      <c r="D29">
        <v>2955512</v>
      </c>
      <c r="E29">
        <v>9</v>
      </c>
      <c r="F29">
        <v>40</v>
      </c>
      <c r="G29">
        <v>3994.8623123485281</v>
      </c>
      <c r="H29">
        <v>3938.8396755165709</v>
      </c>
      <c r="I29">
        <f xml:space="preserve"> 100 - Tableau14[[#This Row],[Fitness finale]] / Tableau14[[#This Row],[Fitness de base]] * 100</f>
        <v>1.4023671518987157</v>
      </c>
      <c r="J29">
        <v>4938.8670000000002</v>
      </c>
    </row>
    <row r="30" spans="1:10" x14ac:dyDescent="0.25">
      <c r="A30" t="s">
        <v>3</v>
      </c>
      <c r="B30">
        <v>100</v>
      </c>
      <c r="C30" t="s">
        <v>1</v>
      </c>
      <c r="D30">
        <v>3474502</v>
      </c>
      <c r="E30">
        <v>9</v>
      </c>
      <c r="F30">
        <v>36</v>
      </c>
      <c r="G30">
        <v>4239.4094040093514</v>
      </c>
      <c r="H30">
        <v>3324.6893955097612</v>
      </c>
      <c r="I30">
        <f xml:space="preserve"> 100 - Tableau14[[#This Row],[Fitness finale]] / Tableau14[[#This Row],[Fitness de base]] * 100</f>
        <v>21.576590541939851</v>
      </c>
      <c r="J30">
        <v>4904.893</v>
      </c>
    </row>
    <row r="31" spans="1:10" x14ac:dyDescent="0.25">
      <c r="A31" t="s">
        <v>3</v>
      </c>
      <c r="B31">
        <v>100</v>
      </c>
      <c r="C31" t="s">
        <v>1</v>
      </c>
      <c r="D31">
        <v>2660198</v>
      </c>
      <c r="E31">
        <v>9</v>
      </c>
      <c r="F31">
        <v>34</v>
      </c>
      <c r="G31">
        <v>3951.6514803910859</v>
      </c>
      <c r="H31">
        <v>3014.4749489391102</v>
      </c>
      <c r="I31">
        <f xml:space="preserve"> 100 - Tableau14[[#This Row],[Fitness finale]] / Tableau14[[#This Row],[Fitness de base]] * 100</f>
        <v>23.716072535810412</v>
      </c>
      <c r="J31">
        <v>5078.576</v>
      </c>
    </row>
    <row r="32" spans="1:10" x14ac:dyDescent="0.25">
      <c r="A32" t="s">
        <v>4</v>
      </c>
      <c r="B32">
        <v>100</v>
      </c>
      <c r="C32" t="s">
        <v>1</v>
      </c>
      <c r="D32">
        <v>4678128</v>
      </c>
      <c r="E32">
        <v>9</v>
      </c>
      <c r="F32">
        <v>28</v>
      </c>
      <c r="G32">
        <v>4636.7163478196171</v>
      </c>
      <c r="H32">
        <v>2693.6012486438631</v>
      </c>
      <c r="I32">
        <f xml:space="preserve"> 100 - Tableau14[[#This Row],[Fitness finale]] / Tableau14[[#This Row],[Fitness de base]] * 100</f>
        <v>41.907137582170407</v>
      </c>
      <c r="J32">
        <v>5078.3680000000004</v>
      </c>
    </row>
    <row r="33" spans="1:10" x14ac:dyDescent="0.25">
      <c r="A33" t="s">
        <v>4</v>
      </c>
      <c r="B33">
        <v>100</v>
      </c>
      <c r="C33" t="s">
        <v>1</v>
      </c>
      <c r="D33">
        <v>3057609</v>
      </c>
      <c r="E33">
        <v>9</v>
      </c>
      <c r="F33">
        <v>28</v>
      </c>
      <c r="G33">
        <v>3989.60679579512</v>
      </c>
      <c r="H33">
        <v>2521.3771940847641</v>
      </c>
      <c r="I33">
        <f xml:space="preserve"> 100 - Tableau14[[#This Row],[Fitness finale]] / Tableau14[[#This Row],[Fitness de base]] * 100</f>
        <v>36.80136105788192</v>
      </c>
      <c r="J33">
        <v>5067.7160000000003</v>
      </c>
    </row>
    <row r="34" spans="1:10" x14ac:dyDescent="0.25">
      <c r="A34" t="s">
        <v>4</v>
      </c>
      <c r="B34">
        <v>100</v>
      </c>
      <c r="C34" t="s">
        <v>1</v>
      </c>
      <c r="D34">
        <v>3145272</v>
      </c>
      <c r="E34">
        <v>9</v>
      </c>
      <c r="F34">
        <v>33</v>
      </c>
      <c r="G34">
        <v>4123.1321799869629</v>
      </c>
      <c r="H34">
        <v>3193.1835539393091</v>
      </c>
      <c r="I34">
        <f xml:space="preserve"> 100 - Tableau14[[#This Row],[Fitness finale]] / Tableau14[[#This Row],[Fitness de base]] * 100</f>
        <v>22.554421867954616</v>
      </c>
      <c r="J34">
        <v>4854.3760000000002</v>
      </c>
    </row>
    <row r="35" spans="1:10" x14ac:dyDescent="0.25">
      <c r="A35" t="s">
        <v>4</v>
      </c>
      <c r="B35">
        <v>100</v>
      </c>
      <c r="C35" t="s">
        <v>1</v>
      </c>
      <c r="D35">
        <v>3134700</v>
      </c>
      <c r="E35">
        <v>9</v>
      </c>
      <c r="F35">
        <v>34</v>
      </c>
      <c r="G35">
        <v>4529.5679935181124</v>
      </c>
      <c r="H35">
        <v>3376.1801988545021</v>
      </c>
      <c r="I35">
        <f xml:space="preserve"> 100 - Tableau14[[#This Row],[Fitness finale]] / Tableau14[[#This Row],[Fitness de base]] * 100</f>
        <v>25.463527566296122</v>
      </c>
      <c r="J35">
        <v>4647.9629999999997</v>
      </c>
    </row>
    <row r="36" spans="1:10" x14ac:dyDescent="0.25">
      <c r="A36" t="s">
        <v>4</v>
      </c>
      <c r="B36">
        <v>100</v>
      </c>
      <c r="C36" t="s">
        <v>1</v>
      </c>
      <c r="D36">
        <v>2451756</v>
      </c>
      <c r="E36">
        <v>9</v>
      </c>
      <c r="F36">
        <v>27</v>
      </c>
      <c r="G36">
        <v>3970.7785086719682</v>
      </c>
      <c r="H36">
        <v>2321.5025451427668</v>
      </c>
      <c r="I36">
        <f xml:space="preserve"> 100 - Tableau14[[#This Row],[Fitness finale]] / Tableau14[[#This Row],[Fitness de base]] * 100</f>
        <v>41.535330160754889</v>
      </c>
      <c r="J36">
        <v>5066.9350000000004</v>
      </c>
    </row>
    <row r="37" spans="1:10" x14ac:dyDescent="0.25">
      <c r="A37" t="s">
        <v>4</v>
      </c>
      <c r="B37">
        <v>100</v>
      </c>
      <c r="C37" t="s">
        <v>1</v>
      </c>
      <c r="D37">
        <v>2938491</v>
      </c>
      <c r="E37">
        <v>9</v>
      </c>
      <c r="F37">
        <v>28</v>
      </c>
      <c r="G37">
        <v>4382.3601299727234</v>
      </c>
      <c r="H37">
        <v>2666.850847136328</v>
      </c>
      <c r="I37">
        <f xml:space="preserve"> 100 - Tableau14[[#This Row],[Fitness finale]] / Tableau14[[#This Row],[Fitness de base]] * 100</f>
        <v>39.145785192397533</v>
      </c>
      <c r="J37">
        <v>4804.3969999999999</v>
      </c>
    </row>
    <row r="38" spans="1:10" x14ac:dyDescent="0.25">
      <c r="A38" t="s">
        <v>4</v>
      </c>
      <c r="B38">
        <v>100</v>
      </c>
      <c r="C38" t="s">
        <v>1</v>
      </c>
      <c r="D38">
        <v>3145003</v>
      </c>
      <c r="E38">
        <v>9</v>
      </c>
      <c r="F38">
        <v>33</v>
      </c>
      <c r="G38">
        <v>4434.2888350723433</v>
      </c>
      <c r="H38">
        <v>2979.4863397451259</v>
      </c>
      <c r="I38">
        <f xml:space="preserve"> 100 - Tableau14[[#This Row],[Fitness finale]] / Tableau14[[#This Row],[Fitness de base]] * 100</f>
        <v>32.808022874393643</v>
      </c>
      <c r="J38">
        <v>4842.9970000000003</v>
      </c>
    </row>
    <row r="39" spans="1:10" x14ac:dyDescent="0.25">
      <c r="A39" t="s">
        <v>4</v>
      </c>
      <c r="B39">
        <v>100</v>
      </c>
      <c r="C39" t="s">
        <v>1</v>
      </c>
      <c r="D39">
        <v>3416280</v>
      </c>
      <c r="E39">
        <v>9</v>
      </c>
      <c r="F39">
        <v>27</v>
      </c>
      <c r="G39">
        <v>4165.6070480883191</v>
      </c>
      <c r="H39">
        <v>2424.2760728351541</v>
      </c>
      <c r="I39">
        <f xml:space="preserve"> 100 - Tableau14[[#This Row],[Fitness finale]] / Tableau14[[#This Row],[Fitness de base]] * 100</f>
        <v>41.802574154283157</v>
      </c>
      <c r="J39">
        <v>5079.1629999999996</v>
      </c>
    </row>
    <row r="40" spans="1:10" x14ac:dyDescent="0.25">
      <c r="A40" t="s">
        <v>4</v>
      </c>
      <c r="B40">
        <v>100</v>
      </c>
      <c r="C40" t="s">
        <v>1</v>
      </c>
      <c r="D40">
        <v>3182650</v>
      </c>
      <c r="E40">
        <v>9</v>
      </c>
      <c r="F40">
        <v>26</v>
      </c>
      <c r="G40">
        <v>3785.1249343638729</v>
      </c>
      <c r="H40">
        <v>2262.5862960615032</v>
      </c>
      <c r="I40">
        <f xml:space="preserve"> 100 - Tableau14[[#This Row],[Fitness finale]] / Tableau14[[#This Row],[Fitness de base]] * 100</f>
        <v>40.224263787959934</v>
      </c>
      <c r="J40">
        <v>5075.174</v>
      </c>
    </row>
    <row r="41" spans="1:10" x14ac:dyDescent="0.25">
      <c r="A41" t="s">
        <v>4</v>
      </c>
      <c r="B41">
        <v>100</v>
      </c>
      <c r="C41" t="s">
        <v>1</v>
      </c>
      <c r="D41">
        <v>3816120</v>
      </c>
      <c r="E41">
        <v>9</v>
      </c>
      <c r="F41">
        <v>30</v>
      </c>
      <c r="G41">
        <v>4275.1395116816466</v>
      </c>
      <c r="H41">
        <v>2736.3183396662371</v>
      </c>
      <c r="I41">
        <f xml:space="preserve"> 100 - Tableau14[[#This Row],[Fitness finale]] / Tableau14[[#This Row],[Fitness de base]] * 100</f>
        <v>35.994642228882654</v>
      </c>
      <c r="J41">
        <v>5062.902</v>
      </c>
    </row>
    <row r="42" spans="1:10" x14ac:dyDescent="0.25">
      <c r="A42" t="s">
        <v>5</v>
      </c>
      <c r="B42">
        <v>100</v>
      </c>
      <c r="C42" t="s">
        <v>1</v>
      </c>
      <c r="D42">
        <v>4359988</v>
      </c>
      <c r="E42">
        <v>8</v>
      </c>
      <c r="F42">
        <v>23</v>
      </c>
      <c r="G42">
        <v>3387.0327056061869</v>
      </c>
      <c r="H42">
        <v>1942.2397229935241</v>
      </c>
      <c r="I42">
        <f xml:space="preserve"> 100 - Tableau14[[#This Row],[Fitness finale]] / Tableau14[[#This Row],[Fitness de base]] * 100</f>
        <v>42.656599690379551</v>
      </c>
      <c r="J42">
        <v>4989.3090000000002</v>
      </c>
    </row>
    <row r="43" spans="1:10" x14ac:dyDescent="0.25">
      <c r="A43" t="s">
        <v>5</v>
      </c>
      <c r="B43">
        <v>100</v>
      </c>
      <c r="C43" t="s">
        <v>1</v>
      </c>
      <c r="D43">
        <v>3591684</v>
      </c>
      <c r="E43">
        <v>8</v>
      </c>
      <c r="F43">
        <v>23</v>
      </c>
      <c r="G43">
        <v>3423.464414326007</v>
      </c>
      <c r="H43">
        <v>1817.6172929662421</v>
      </c>
      <c r="I43">
        <f xml:space="preserve"> 100 - Tableau14[[#This Row],[Fitness finale]] / Tableau14[[#This Row],[Fitness de base]] * 100</f>
        <v>46.907077948286933</v>
      </c>
      <c r="J43">
        <v>4970.1419999999998</v>
      </c>
    </row>
    <row r="44" spans="1:10" x14ac:dyDescent="0.25">
      <c r="A44" t="s">
        <v>5</v>
      </c>
      <c r="B44">
        <v>100</v>
      </c>
      <c r="C44" t="s">
        <v>1</v>
      </c>
      <c r="D44">
        <v>3121728</v>
      </c>
      <c r="E44">
        <v>8</v>
      </c>
      <c r="F44">
        <v>23</v>
      </c>
      <c r="G44">
        <v>3249.572196508419</v>
      </c>
      <c r="H44">
        <v>1990.014171026932</v>
      </c>
      <c r="I44">
        <f xml:space="preserve"> 100 - Tableau14[[#This Row],[Fitness finale]] / Tableau14[[#This Row],[Fitness de base]] * 100</f>
        <v>38.760733700111338</v>
      </c>
      <c r="J44">
        <v>5076.99</v>
      </c>
    </row>
    <row r="45" spans="1:10" x14ac:dyDescent="0.25">
      <c r="A45" t="s">
        <v>5</v>
      </c>
      <c r="B45">
        <v>100</v>
      </c>
      <c r="C45" t="s">
        <v>1</v>
      </c>
      <c r="D45">
        <v>2962688</v>
      </c>
      <c r="E45">
        <v>8</v>
      </c>
      <c r="F45">
        <v>24</v>
      </c>
      <c r="G45">
        <v>3172.3258400994778</v>
      </c>
      <c r="H45">
        <v>1797.5819901437069</v>
      </c>
      <c r="I45">
        <f xml:space="preserve"> 100 - Tableau14[[#This Row],[Fitness finale]] / Tableau14[[#This Row],[Fitness de base]] * 100</f>
        <v>43.33551845710344</v>
      </c>
      <c r="J45">
        <v>5075.0969999999998</v>
      </c>
    </row>
    <row r="46" spans="1:10" x14ac:dyDescent="0.25">
      <c r="A46" t="s">
        <v>5</v>
      </c>
      <c r="B46">
        <v>100</v>
      </c>
      <c r="C46" t="s">
        <v>1</v>
      </c>
      <c r="D46">
        <v>3604932</v>
      </c>
      <c r="E46">
        <v>8</v>
      </c>
      <c r="F46">
        <v>25</v>
      </c>
      <c r="G46">
        <v>3316.4521678226001</v>
      </c>
      <c r="H46">
        <v>2112.9244332295252</v>
      </c>
      <c r="I46">
        <f xml:space="preserve"> 100 - Tableau14[[#This Row],[Fitness finale]] / Tableau14[[#This Row],[Fitness de base]] * 100</f>
        <v>36.289615338648019</v>
      </c>
      <c r="J46">
        <v>5066.1769999999997</v>
      </c>
    </row>
    <row r="47" spans="1:10" x14ac:dyDescent="0.25">
      <c r="A47" t="s">
        <v>5</v>
      </c>
      <c r="B47">
        <v>100</v>
      </c>
      <c r="C47" t="s">
        <v>1</v>
      </c>
      <c r="D47">
        <v>3664738</v>
      </c>
      <c r="E47">
        <v>8</v>
      </c>
      <c r="F47">
        <v>24</v>
      </c>
      <c r="G47">
        <v>3445.0728193640598</v>
      </c>
      <c r="H47">
        <v>1892.2646764439589</v>
      </c>
      <c r="I47">
        <f xml:space="preserve"> 100 - Tableau14[[#This Row],[Fitness finale]] / Tableau14[[#This Row],[Fitness de base]] * 100</f>
        <v>45.073303942723051</v>
      </c>
      <c r="J47">
        <v>5028.0370000000003</v>
      </c>
    </row>
    <row r="48" spans="1:10" x14ac:dyDescent="0.25">
      <c r="A48" t="s">
        <v>5</v>
      </c>
      <c r="B48">
        <v>100</v>
      </c>
      <c r="C48" t="s">
        <v>1</v>
      </c>
      <c r="D48">
        <v>3177572</v>
      </c>
      <c r="E48">
        <v>8</v>
      </c>
      <c r="F48">
        <v>26</v>
      </c>
      <c r="G48">
        <v>3508.366867833493</v>
      </c>
      <c r="H48">
        <v>2003.498883500888</v>
      </c>
      <c r="I48">
        <f xml:space="preserve"> 100 - Tableau14[[#This Row],[Fitness finale]] / Tableau14[[#This Row],[Fitness de base]] * 100</f>
        <v>42.893689315390773</v>
      </c>
      <c r="J48">
        <v>4936.6149999999998</v>
      </c>
    </row>
    <row r="49" spans="1:10" x14ac:dyDescent="0.25">
      <c r="A49" t="s">
        <v>5</v>
      </c>
      <c r="B49">
        <v>100</v>
      </c>
      <c r="C49" t="s">
        <v>1</v>
      </c>
      <c r="D49">
        <v>3404744</v>
      </c>
      <c r="E49">
        <v>8</v>
      </c>
      <c r="F49">
        <v>23</v>
      </c>
      <c r="G49">
        <v>3283.468882652624</v>
      </c>
      <c r="H49">
        <v>1753.9393729914441</v>
      </c>
      <c r="I49">
        <f xml:space="preserve"> 100 - Tableau14[[#This Row],[Fitness finale]] / Tableau14[[#This Row],[Fitness de base]] * 100</f>
        <v>46.582731992438283</v>
      </c>
      <c r="J49">
        <v>5046.6639999999998</v>
      </c>
    </row>
    <row r="50" spans="1:10" x14ac:dyDescent="0.25">
      <c r="A50" t="s">
        <v>5</v>
      </c>
      <c r="B50">
        <v>100</v>
      </c>
      <c r="C50" t="s">
        <v>1</v>
      </c>
      <c r="D50">
        <v>3789261</v>
      </c>
      <c r="E50">
        <v>8</v>
      </c>
      <c r="F50">
        <v>21</v>
      </c>
      <c r="G50">
        <v>3177.209522719555</v>
      </c>
      <c r="H50">
        <v>1728.0204120812459</v>
      </c>
      <c r="I50">
        <f xml:space="preserve"> 100 - Tableau14[[#This Row],[Fitness finale]] / Tableau14[[#This Row],[Fitness de base]] * 100</f>
        <v>45.612009540934061</v>
      </c>
      <c r="J50">
        <v>4971.0680000000002</v>
      </c>
    </row>
    <row r="51" spans="1:10" x14ac:dyDescent="0.25">
      <c r="A51" t="s">
        <v>5</v>
      </c>
      <c r="B51">
        <v>100</v>
      </c>
      <c r="C51" t="s">
        <v>1</v>
      </c>
      <c r="D51">
        <v>2874494</v>
      </c>
      <c r="E51">
        <v>8</v>
      </c>
      <c r="F51">
        <v>22</v>
      </c>
      <c r="G51">
        <v>3552.0022128429332</v>
      </c>
      <c r="H51">
        <v>1763.3784189404689</v>
      </c>
      <c r="I51">
        <f xml:space="preserve"> 100 - Tableau14[[#This Row],[Fitness finale]] / Tableau14[[#This Row],[Fitness de base]] * 100</f>
        <v>50.355368232467818</v>
      </c>
      <c r="J51">
        <v>4862.8590000000004</v>
      </c>
    </row>
    <row r="52" spans="1:10" x14ac:dyDescent="0.25">
      <c r="A52" t="s">
        <v>6</v>
      </c>
      <c r="B52">
        <v>100</v>
      </c>
      <c r="C52" t="s">
        <v>1</v>
      </c>
      <c r="D52">
        <v>3082750</v>
      </c>
      <c r="E52">
        <v>8</v>
      </c>
      <c r="F52">
        <v>20</v>
      </c>
      <c r="G52">
        <v>3315.3575230905249</v>
      </c>
      <c r="H52">
        <v>1617.160834624276</v>
      </c>
      <c r="I52">
        <f xml:space="preserve"> 100 - Tableau14[[#This Row],[Fitness finale]] / Tableau14[[#This Row],[Fitness de base]] * 100</f>
        <v>51.222128432266821</v>
      </c>
      <c r="J52">
        <v>5080.4189999999999</v>
      </c>
    </row>
    <row r="53" spans="1:10" x14ac:dyDescent="0.25">
      <c r="A53" t="s">
        <v>6</v>
      </c>
      <c r="B53">
        <v>100</v>
      </c>
      <c r="C53" t="s">
        <v>1</v>
      </c>
      <c r="D53">
        <v>2756247</v>
      </c>
      <c r="E53">
        <v>8</v>
      </c>
      <c r="F53">
        <v>19</v>
      </c>
      <c r="G53">
        <v>3092.651700445339</v>
      </c>
      <c r="H53">
        <v>1713.0813052301371</v>
      </c>
      <c r="I53">
        <f xml:space="preserve"> 100 - Tableau14[[#This Row],[Fitness finale]] / Tableau14[[#This Row],[Fitness de base]] * 100</f>
        <v>44.608010498451698</v>
      </c>
      <c r="J53">
        <v>5056.2659999999996</v>
      </c>
    </row>
    <row r="54" spans="1:10" x14ac:dyDescent="0.25">
      <c r="A54" t="s">
        <v>6</v>
      </c>
      <c r="B54">
        <v>100</v>
      </c>
      <c r="C54" t="s">
        <v>1</v>
      </c>
      <c r="D54">
        <v>3076136</v>
      </c>
      <c r="E54">
        <v>8</v>
      </c>
      <c r="F54">
        <v>19</v>
      </c>
      <c r="G54">
        <v>3353.6828947399181</v>
      </c>
      <c r="H54">
        <v>1667.760497805891</v>
      </c>
      <c r="I54">
        <f xml:space="preserve"> 100 - Tableau14[[#This Row],[Fitness finale]] / Tableau14[[#This Row],[Fitness de base]] * 100</f>
        <v>50.270775438498113</v>
      </c>
      <c r="J54">
        <v>5083.9030000000002</v>
      </c>
    </row>
    <row r="55" spans="1:10" x14ac:dyDescent="0.25">
      <c r="A55" t="s">
        <v>6</v>
      </c>
      <c r="B55">
        <v>100</v>
      </c>
      <c r="C55" t="s">
        <v>1</v>
      </c>
      <c r="D55">
        <v>2999412</v>
      </c>
      <c r="E55">
        <v>8</v>
      </c>
      <c r="F55">
        <v>22</v>
      </c>
      <c r="G55">
        <v>3374.3253074913418</v>
      </c>
      <c r="H55">
        <v>1827.24596540065</v>
      </c>
      <c r="I55">
        <f xml:space="preserve"> 100 - Tableau14[[#This Row],[Fitness finale]] / Tableau14[[#This Row],[Fitness de base]] * 100</f>
        <v>45.848553447292709</v>
      </c>
      <c r="J55">
        <v>4947.5290000000005</v>
      </c>
    </row>
    <row r="56" spans="1:10" x14ac:dyDescent="0.25">
      <c r="A56" t="s">
        <v>6</v>
      </c>
      <c r="B56">
        <v>100</v>
      </c>
      <c r="C56" t="s">
        <v>1</v>
      </c>
      <c r="D56">
        <v>3417295</v>
      </c>
      <c r="E56">
        <v>8</v>
      </c>
      <c r="F56">
        <v>19</v>
      </c>
      <c r="G56">
        <v>3330.9294284301868</v>
      </c>
      <c r="H56">
        <v>1765.9784867645581</v>
      </c>
      <c r="I56">
        <f xml:space="preserve"> 100 - Tableau14[[#This Row],[Fitness finale]] / Tableau14[[#This Row],[Fitness de base]] * 100</f>
        <v>46.982410624147178</v>
      </c>
      <c r="J56">
        <v>4979.2309999999998</v>
      </c>
    </row>
    <row r="57" spans="1:10" x14ac:dyDescent="0.25">
      <c r="A57" t="s">
        <v>6</v>
      </c>
      <c r="B57">
        <v>100</v>
      </c>
      <c r="C57" t="s">
        <v>1</v>
      </c>
      <c r="D57">
        <v>2358653</v>
      </c>
      <c r="E57">
        <v>8</v>
      </c>
      <c r="F57">
        <v>19</v>
      </c>
      <c r="G57">
        <v>3066.1891395314901</v>
      </c>
      <c r="H57">
        <v>1692.0468575136331</v>
      </c>
      <c r="I57">
        <f xml:space="preserve"> 100 - Tableau14[[#This Row],[Fitness finale]] / Tableau14[[#This Row],[Fitness de base]] * 100</f>
        <v>44.815965991837814</v>
      </c>
      <c r="J57">
        <v>5025.6909999999998</v>
      </c>
    </row>
    <row r="58" spans="1:10" x14ac:dyDescent="0.25">
      <c r="A58" t="s">
        <v>6</v>
      </c>
      <c r="B58">
        <v>100</v>
      </c>
      <c r="C58" t="s">
        <v>1</v>
      </c>
      <c r="D58">
        <v>3176914</v>
      </c>
      <c r="E58">
        <v>8</v>
      </c>
      <c r="F58">
        <v>21</v>
      </c>
      <c r="G58">
        <v>3258.420046527619</v>
      </c>
      <c r="H58">
        <v>1750.453670883119</v>
      </c>
      <c r="I58">
        <f xml:space="preserve"> 100 - Tableau14[[#This Row],[Fitness finale]] / Tableau14[[#This Row],[Fitness de base]] * 100</f>
        <v>46.279066360750065</v>
      </c>
      <c r="J58">
        <v>4928.683</v>
      </c>
    </row>
    <row r="59" spans="1:10" x14ac:dyDescent="0.25">
      <c r="A59" t="s">
        <v>6</v>
      </c>
      <c r="B59">
        <v>100</v>
      </c>
      <c r="C59" t="s">
        <v>1</v>
      </c>
      <c r="D59">
        <v>2553219</v>
      </c>
      <c r="E59">
        <v>8</v>
      </c>
      <c r="F59">
        <v>20</v>
      </c>
      <c r="G59">
        <v>3217.2011708148761</v>
      </c>
      <c r="H59">
        <v>1682.87659971833</v>
      </c>
      <c r="I59">
        <f xml:space="preserve"> 100 - Tableau14[[#This Row],[Fitness finale]] / Tableau14[[#This Row],[Fitness de base]] * 100</f>
        <v>47.691284742008257</v>
      </c>
      <c r="J59">
        <v>4737.6469999999999</v>
      </c>
    </row>
    <row r="60" spans="1:10" x14ac:dyDescent="0.25">
      <c r="A60" t="s">
        <v>6</v>
      </c>
      <c r="B60">
        <v>100</v>
      </c>
      <c r="C60" t="s">
        <v>1</v>
      </c>
      <c r="D60">
        <v>3536766</v>
      </c>
      <c r="E60">
        <v>8</v>
      </c>
      <c r="F60">
        <v>22</v>
      </c>
      <c r="G60">
        <v>3304.760968232431</v>
      </c>
      <c r="H60">
        <v>1762.797587128254</v>
      </c>
      <c r="I60">
        <f xml:space="preserve"> 100 - Tableau14[[#This Row],[Fitness finale]] / Tableau14[[#This Row],[Fitness de base]] * 100</f>
        <v>46.658847521093314</v>
      </c>
      <c r="J60">
        <v>5082.2340000000004</v>
      </c>
    </row>
    <row r="61" spans="1:10" x14ac:dyDescent="0.25">
      <c r="A61" t="s">
        <v>6</v>
      </c>
      <c r="B61">
        <v>100</v>
      </c>
      <c r="C61" t="s">
        <v>1</v>
      </c>
      <c r="D61">
        <v>4049840</v>
      </c>
      <c r="E61">
        <v>8</v>
      </c>
      <c r="F61">
        <v>20</v>
      </c>
      <c r="G61">
        <v>3459.1313396956839</v>
      </c>
      <c r="H61">
        <v>1744.61601486989</v>
      </c>
      <c r="I61">
        <f xml:space="preserve"> 100 - Tableau14[[#This Row],[Fitness finale]] / Tableau14[[#This Row],[Fitness de base]] * 100</f>
        <v>49.5649096971446</v>
      </c>
      <c r="J61">
        <v>5072.9650000000001</v>
      </c>
    </row>
    <row r="62" spans="1:10" x14ac:dyDescent="0.25">
      <c r="A62" t="s">
        <v>7</v>
      </c>
      <c r="B62">
        <v>100</v>
      </c>
      <c r="C62" t="s">
        <v>1</v>
      </c>
      <c r="D62">
        <v>2719062</v>
      </c>
      <c r="E62">
        <v>2</v>
      </c>
      <c r="F62">
        <v>16</v>
      </c>
      <c r="G62">
        <v>4454.1176284872208</v>
      </c>
      <c r="H62">
        <v>3086.8105834127659</v>
      </c>
      <c r="I62">
        <f xml:space="preserve"> 100 - Tableau14[[#This Row],[Fitness finale]] / Tableau14[[#This Row],[Fitness de base]] * 100</f>
        <v>30.69759622713066</v>
      </c>
      <c r="J62">
        <v>4175.1930000000002</v>
      </c>
    </row>
    <row r="63" spans="1:10" x14ac:dyDescent="0.25">
      <c r="A63" t="s">
        <v>7</v>
      </c>
      <c r="B63">
        <v>100</v>
      </c>
      <c r="C63" t="s">
        <v>1</v>
      </c>
      <c r="D63">
        <v>3325640</v>
      </c>
      <c r="E63">
        <v>2</v>
      </c>
      <c r="F63">
        <v>14</v>
      </c>
      <c r="G63">
        <v>4766.8064376261891</v>
      </c>
      <c r="H63">
        <v>2707.974164240984</v>
      </c>
      <c r="I63">
        <f xml:space="preserve"> 100 - Tableau14[[#This Row],[Fitness finale]] / Tableau14[[#This Row],[Fitness de base]] * 100</f>
        <v>43.191018983570864</v>
      </c>
      <c r="J63">
        <v>4790.6790000000001</v>
      </c>
    </row>
    <row r="64" spans="1:10" x14ac:dyDescent="0.25">
      <c r="A64" t="s">
        <v>7</v>
      </c>
      <c r="B64">
        <v>100</v>
      </c>
      <c r="C64" t="s">
        <v>1</v>
      </c>
      <c r="D64">
        <v>4213808</v>
      </c>
      <c r="E64">
        <v>2</v>
      </c>
      <c r="F64">
        <v>19</v>
      </c>
      <c r="G64">
        <v>4831.0515107835135</v>
      </c>
      <c r="H64">
        <v>3285.1579549045209</v>
      </c>
      <c r="I64">
        <f xml:space="preserve"> 100 - Tableau14[[#This Row],[Fitness finale]] / Tableau14[[#This Row],[Fitness de base]] * 100</f>
        <v>31.999111423845591</v>
      </c>
      <c r="J64">
        <v>5045.2539999999999</v>
      </c>
    </row>
    <row r="65" spans="1:10" x14ac:dyDescent="0.25">
      <c r="A65" t="s">
        <v>7</v>
      </c>
      <c r="B65">
        <v>100</v>
      </c>
      <c r="C65" t="s">
        <v>1</v>
      </c>
      <c r="D65">
        <v>3710280</v>
      </c>
      <c r="E65">
        <v>2</v>
      </c>
      <c r="F65">
        <v>17</v>
      </c>
      <c r="G65">
        <v>4915.1401752455095</v>
      </c>
      <c r="H65">
        <v>2679.575209929114</v>
      </c>
      <c r="I65">
        <f xml:space="preserve"> 100 - Tableau14[[#This Row],[Fitness finale]] / Tableau14[[#This Row],[Fitness de base]] * 100</f>
        <v>45.483239248710341</v>
      </c>
      <c r="J65">
        <v>4957.0519999999997</v>
      </c>
    </row>
    <row r="66" spans="1:10" x14ac:dyDescent="0.25">
      <c r="A66" t="s">
        <v>7</v>
      </c>
      <c r="B66">
        <v>100</v>
      </c>
      <c r="C66" t="s">
        <v>1</v>
      </c>
      <c r="D66">
        <v>3028720</v>
      </c>
      <c r="E66">
        <v>2</v>
      </c>
      <c r="F66">
        <v>18</v>
      </c>
      <c r="G66">
        <v>4500.3933321882496</v>
      </c>
      <c r="H66">
        <v>2885.081695540779</v>
      </c>
      <c r="I66">
        <f xml:space="preserve"> 100 - Tableau14[[#This Row],[Fitness finale]] / Tableau14[[#This Row],[Fitness de base]] * 100</f>
        <v>35.892676871024719</v>
      </c>
      <c r="J66">
        <v>4287.527</v>
      </c>
    </row>
    <row r="67" spans="1:10" x14ac:dyDescent="0.25">
      <c r="A67" t="s">
        <v>7</v>
      </c>
      <c r="B67">
        <v>100</v>
      </c>
      <c r="C67" t="s">
        <v>1</v>
      </c>
      <c r="D67">
        <v>3080048</v>
      </c>
      <c r="E67">
        <v>2</v>
      </c>
      <c r="F67">
        <v>17</v>
      </c>
      <c r="G67">
        <v>4158.6331770709494</v>
      </c>
      <c r="H67">
        <v>2411.4426612408479</v>
      </c>
      <c r="I67">
        <f xml:space="preserve"> 100 - Tableau14[[#This Row],[Fitness finale]] / Tableau14[[#This Row],[Fitness de base]] * 100</f>
        <v>42.013576130335693</v>
      </c>
      <c r="J67">
        <v>5066.7690000000002</v>
      </c>
    </row>
    <row r="68" spans="1:10" x14ac:dyDescent="0.25">
      <c r="A68" t="s">
        <v>7</v>
      </c>
      <c r="B68">
        <v>100</v>
      </c>
      <c r="C68" t="s">
        <v>1</v>
      </c>
      <c r="D68">
        <v>3239880</v>
      </c>
      <c r="E68">
        <v>2</v>
      </c>
      <c r="F68">
        <v>19</v>
      </c>
      <c r="G68">
        <v>4451.8001810326341</v>
      </c>
      <c r="H68">
        <v>2496.4239391266078</v>
      </c>
      <c r="I68">
        <f xml:space="preserve"> 100 - Tableau14[[#This Row],[Fitness finale]] / Tableau14[[#This Row],[Fitness de base]] * 100</f>
        <v>43.923270640877234</v>
      </c>
      <c r="J68">
        <v>5068.2920000000004</v>
      </c>
    </row>
    <row r="69" spans="1:10" x14ac:dyDescent="0.25">
      <c r="A69" t="s">
        <v>7</v>
      </c>
      <c r="B69">
        <v>100</v>
      </c>
      <c r="C69" t="s">
        <v>1</v>
      </c>
      <c r="D69">
        <v>2932772</v>
      </c>
      <c r="E69">
        <v>2</v>
      </c>
      <c r="F69">
        <v>14</v>
      </c>
      <c r="G69">
        <v>4756.1707580598704</v>
      </c>
      <c r="H69">
        <v>2212.7215651314968</v>
      </c>
      <c r="I69">
        <f xml:space="preserve"> 100 - Tableau14[[#This Row],[Fitness finale]] / Tableau14[[#This Row],[Fitness de base]] * 100</f>
        <v>53.476826680753852</v>
      </c>
      <c r="J69">
        <v>5061.5649999999996</v>
      </c>
    </row>
    <row r="70" spans="1:10" x14ac:dyDescent="0.25">
      <c r="A70" t="s">
        <v>7</v>
      </c>
      <c r="B70">
        <v>100</v>
      </c>
      <c r="C70" t="s">
        <v>1</v>
      </c>
      <c r="D70">
        <v>3469248</v>
      </c>
      <c r="E70">
        <v>2</v>
      </c>
      <c r="F70">
        <v>16</v>
      </c>
      <c r="G70">
        <v>4541.9166604356078</v>
      </c>
      <c r="H70">
        <v>2268.2287584057349</v>
      </c>
      <c r="I70">
        <f xml:space="preserve"> 100 - Tableau14[[#This Row],[Fitness finale]] / Tableau14[[#This Row],[Fitness de base]] * 100</f>
        <v>50.060097355723101</v>
      </c>
      <c r="J70">
        <v>5013.8289999999997</v>
      </c>
    </row>
    <row r="71" spans="1:10" x14ac:dyDescent="0.25">
      <c r="A71" t="s">
        <v>7</v>
      </c>
      <c r="B71">
        <v>100</v>
      </c>
      <c r="C71" t="s">
        <v>1</v>
      </c>
      <c r="D71">
        <v>3583154</v>
      </c>
      <c r="E71">
        <v>2</v>
      </c>
      <c r="F71">
        <v>18</v>
      </c>
      <c r="G71">
        <v>4583.7833931052619</v>
      </c>
      <c r="H71">
        <v>3189.775134614491</v>
      </c>
      <c r="I71">
        <f xml:space="preserve"> 100 - Tableau14[[#This Row],[Fitness finale]] / Tableau14[[#This Row],[Fitness de base]] * 100</f>
        <v>30.411739363329886</v>
      </c>
      <c r="J71">
        <v>4962.6090000000004</v>
      </c>
    </row>
    <row r="72" spans="1:10" x14ac:dyDescent="0.25">
      <c r="A72" t="s">
        <v>8</v>
      </c>
      <c r="B72">
        <v>100</v>
      </c>
      <c r="C72" t="s">
        <v>1</v>
      </c>
      <c r="D72">
        <v>5486926</v>
      </c>
      <c r="E72">
        <v>2</v>
      </c>
      <c r="F72">
        <v>18</v>
      </c>
      <c r="G72">
        <v>4446.065006462135</v>
      </c>
      <c r="H72">
        <v>2304.5524715192828</v>
      </c>
      <c r="I72">
        <f xml:space="preserve"> 100 - Tableau14[[#This Row],[Fitness finale]] / Tableau14[[#This Row],[Fitness de base]] * 100</f>
        <v>48.166469267324473</v>
      </c>
      <c r="J72">
        <v>5077.5829999999996</v>
      </c>
    </row>
    <row r="73" spans="1:10" x14ac:dyDescent="0.25">
      <c r="A73" t="s">
        <v>8</v>
      </c>
      <c r="B73">
        <v>100</v>
      </c>
      <c r="C73" t="s">
        <v>1</v>
      </c>
      <c r="D73">
        <v>5215950</v>
      </c>
      <c r="E73">
        <v>2</v>
      </c>
      <c r="F73">
        <v>15</v>
      </c>
      <c r="G73">
        <v>4626.4410074734033</v>
      </c>
      <c r="H73">
        <v>2221.9452365508619</v>
      </c>
      <c r="I73">
        <f xml:space="preserve"> 100 - Tableau14[[#This Row],[Fitness finale]] / Tableau14[[#This Row],[Fitness de base]] * 100</f>
        <v>51.972904594231217</v>
      </c>
      <c r="J73">
        <v>5015.7510000000002</v>
      </c>
    </row>
    <row r="74" spans="1:10" x14ac:dyDescent="0.25">
      <c r="A74" t="s">
        <v>8</v>
      </c>
      <c r="B74">
        <v>100</v>
      </c>
      <c r="C74" t="s">
        <v>1</v>
      </c>
      <c r="D74">
        <v>4405130</v>
      </c>
      <c r="E74">
        <v>2</v>
      </c>
      <c r="F74">
        <v>17</v>
      </c>
      <c r="G74">
        <v>4569.8419330267079</v>
      </c>
      <c r="H74">
        <v>2272.585622424132</v>
      </c>
      <c r="I74">
        <f xml:space="preserve"> 100 - Tableau14[[#This Row],[Fitness finale]] / Tableau14[[#This Row],[Fitness de base]] * 100</f>
        <v>50.269929338257263</v>
      </c>
      <c r="J74">
        <v>5007.1610000000001</v>
      </c>
    </row>
    <row r="75" spans="1:10" x14ac:dyDescent="0.25">
      <c r="A75" t="s">
        <v>8</v>
      </c>
      <c r="B75">
        <v>100</v>
      </c>
      <c r="C75" t="s">
        <v>1</v>
      </c>
      <c r="D75">
        <v>4327296</v>
      </c>
      <c r="E75">
        <v>2</v>
      </c>
      <c r="F75">
        <v>18</v>
      </c>
      <c r="G75">
        <v>4647.3928756603746</v>
      </c>
      <c r="H75">
        <v>2981.1065893446448</v>
      </c>
      <c r="I75">
        <f xml:space="preserve"> 100 - Tableau14[[#This Row],[Fitness finale]] / Tableau14[[#This Row],[Fitness de base]] * 100</f>
        <v>35.854216135728734</v>
      </c>
      <c r="J75">
        <v>5049.8950000000004</v>
      </c>
    </row>
    <row r="76" spans="1:10" x14ac:dyDescent="0.25">
      <c r="A76" t="s">
        <v>8</v>
      </c>
      <c r="B76">
        <v>100</v>
      </c>
      <c r="C76" t="s">
        <v>1</v>
      </c>
      <c r="D76">
        <v>4203216</v>
      </c>
      <c r="E76">
        <v>2</v>
      </c>
      <c r="F76">
        <v>17</v>
      </c>
      <c r="G76">
        <v>4802.469949780264</v>
      </c>
      <c r="H76">
        <v>2775.0485571055242</v>
      </c>
      <c r="I76">
        <f xml:space="preserve"> 100 - Tableau14[[#This Row],[Fitness finale]] / Tableau14[[#This Row],[Fitness de base]] * 100</f>
        <v>42.216222357986929</v>
      </c>
      <c r="J76">
        <v>4869.3580000000002</v>
      </c>
    </row>
    <row r="77" spans="1:10" x14ac:dyDescent="0.25">
      <c r="A77" t="s">
        <v>8</v>
      </c>
      <c r="B77">
        <v>100</v>
      </c>
      <c r="C77" t="s">
        <v>1</v>
      </c>
      <c r="D77">
        <v>5297966</v>
      </c>
      <c r="E77">
        <v>2</v>
      </c>
      <c r="F77">
        <v>14</v>
      </c>
      <c r="G77">
        <v>4479.4447756820846</v>
      </c>
      <c r="H77">
        <v>2227.8962580754628</v>
      </c>
      <c r="I77">
        <f xml:space="preserve"> 100 - Tableau14[[#This Row],[Fitness finale]] / Tableau14[[#This Row],[Fitness de base]] * 100</f>
        <v>50.264008830509106</v>
      </c>
      <c r="J77">
        <v>5078.3829999999998</v>
      </c>
    </row>
    <row r="78" spans="1:10" x14ac:dyDescent="0.25">
      <c r="A78" t="s">
        <v>8</v>
      </c>
      <c r="B78">
        <v>100</v>
      </c>
      <c r="C78" t="s">
        <v>1</v>
      </c>
      <c r="D78">
        <v>4946028</v>
      </c>
      <c r="E78">
        <v>2</v>
      </c>
      <c r="F78">
        <v>17</v>
      </c>
      <c r="G78">
        <v>4485.8408814711374</v>
      </c>
      <c r="H78">
        <v>2471.6056235074911</v>
      </c>
      <c r="I78">
        <f xml:space="preserve"> 100 - Tableau14[[#This Row],[Fitness finale]] / Tableau14[[#This Row],[Fitness de base]] * 100</f>
        <v>44.902066550855345</v>
      </c>
      <c r="J78">
        <v>4889.3950000000004</v>
      </c>
    </row>
    <row r="79" spans="1:10" x14ac:dyDescent="0.25">
      <c r="A79" t="s">
        <v>8</v>
      </c>
      <c r="B79">
        <v>100</v>
      </c>
      <c r="C79" t="s">
        <v>1</v>
      </c>
      <c r="D79">
        <v>4124666</v>
      </c>
      <c r="E79">
        <v>2</v>
      </c>
      <c r="F79">
        <v>14</v>
      </c>
      <c r="G79">
        <v>4205.3190175426416</v>
      </c>
      <c r="H79">
        <v>2170.1162246584149</v>
      </c>
      <c r="I79">
        <f xml:space="preserve"> 100 - Tableau14[[#This Row],[Fitness finale]] / Tableau14[[#This Row],[Fitness de base]] * 100</f>
        <v>48.39591917745846</v>
      </c>
      <c r="J79">
        <v>5028.5020000000004</v>
      </c>
    </row>
    <row r="80" spans="1:10" x14ac:dyDescent="0.25">
      <c r="A80" t="s">
        <v>8</v>
      </c>
      <c r="B80">
        <v>100</v>
      </c>
      <c r="C80" t="s">
        <v>1</v>
      </c>
      <c r="D80">
        <v>6032412</v>
      </c>
      <c r="E80">
        <v>2</v>
      </c>
      <c r="F80">
        <v>16</v>
      </c>
      <c r="G80">
        <v>4853.7830303076662</v>
      </c>
      <c r="H80">
        <v>2507.64611500098</v>
      </c>
      <c r="I80">
        <f xml:space="preserve"> 100 - Tableau14[[#This Row],[Fitness finale]] / Tableau14[[#This Row],[Fitness de base]] * 100</f>
        <v>48.33625443611912</v>
      </c>
      <c r="J80">
        <v>5076.7030000000004</v>
      </c>
    </row>
    <row r="81" spans="1:10" x14ac:dyDescent="0.25">
      <c r="A81" t="s">
        <v>8</v>
      </c>
      <c r="B81">
        <v>100</v>
      </c>
      <c r="C81" t="s">
        <v>1</v>
      </c>
      <c r="D81">
        <v>4956527</v>
      </c>
      <c r="E81">
        <v>2</v>
      </c>
      <c r="F81">
        <v>16</v>
      </c>
      <c r="G81">
        <v>4692.9219844461377</v>
      </c>
      <c r="H81">
        <v>2999.544816005749</v>
      </c>
      <c r="I81">
        <f xml:space="preserve"> 100 - Tableau14[[#This Row],[Fitness finale]] / Tableau14[[#This Row],[Fitness de base]] * 100</f>
        <v>36.08364200497661</v>
      </c>
      <c r="J81">
        <v>5038.6279999999997</v>
      </c>
    </row>
    <row r="82" spans="1:10" x14ac:dyDescent="0.25">
      <c r="A82" t="s">
        <v>9</v>
      </c>
      <c r="B82">
        <v>100</v>
      </c>
      <c r="C82" t="s">
        <v>1</v>
      </c>
      <c r="D82">
        <v>3204123</v>
      </c>
      <c r="E82">
        <v>2</v>
      </c>
      <c r="F82">
        <v>16</v>
      </c>
      <c r="G82">
        <v>3657.554741093139</v>
      </c>
      <c r="H82">
        <v>2080.2622613200401</v>
      </c>
      <c r="I82">
        <f xml:space="preserve"> 100 - Tableau14[[#This Row],[Fitness finale]] / Tableau14[[#This Row],[Fitness de base]] * 100</f>
        <v>43.124234397697379</v>
      </c>
      <c r="J82">
        <v>4797.835</v>
      </c>
    </row>
    <row r="83" spans="1:10" x14ac:dyDescent="0.25">
      <c r="A83" t="s">
        <v>9</v>
      </c>
      <c r="B83">
        <v>100</v>
      </c>
      <c r="C83" t="s">
        <v>1</v>
      </c>
      <c r="D83">
        <v>3210790</v>
      </c>
      <c r="E83">
        <v>2</v>
      </c>
      <c r="F83">
        <v>15</v>
      </c>
      <c r="G83">
        <v>3705.4204444835932</v>
      </c>
      <c r="H83">
        <v>1955.0368761540219</v>
      </c>
      <c r="I83">
        <f xml:space="preserve"> 100 - Tableau14[[#This Row],[Fitness finale]] / Tableau14[[#This Row],[Fitness de base]] * 100</f>
        <v>47.238460373246902</v>
      </c>
      <c r="J83">
        <v>4875.308</v>
      </c>
    </row>
    <row r="84" spans="1:10" x14ac:dyDescent="0.25">
      <c r="A84" t="s">
        <v>9</v>
      </c>
      <c r="B84">
        <v>100</v>
      </c>
      <c r="C84" t="s">
        <v>1</v>
      </c>
      <c r="D84">
        <v>3479568</v>
      </c>
      <c r="E84">
        <v>2</v>
      </c>
      <c r="F84">
        <v>15</v>
      </c>
      <c r="G84">
        <v>3650.391666125096</v>
      </c>
      <c r="H84">
        <v>1988.62292952403</v>
      </c>
      <c r="I84">
        <f xml:space="preserve"> 100 - Tableau14[[#This Row],[Fitness finale]] / Tableau14[[#This Row],[Fitness de base]] * 100</f>
        <v>45.523025707678087</v>
      </c>
      <c r="J84">
        <v>5062.4260000000004</v>
      </c>
    </row>
    <row r="85" spans="1:10" x14ac:dyDescent="0.25">
      <c r="A85" t="s">
        <v>9</v>
      </c>
      <c r="B85">
        <v>100</v>
      </c>
      <c r="C85" t="s">
        <v>1</v>
      </c>
      <c r="D85">
        <v>2995312</v>
      </c>
      <c r="E85">
        <v>2</v>
      </c>
      <c r="F85">
        <v>14</v>
      </c>
      <c r="G85">
        <v>3638.373739427328</v>
      </c>
      <c r="H85">
        <v>1903.2099569913851</v>
      </c>
      <c r="I85">
        <f xml:space="preserve"> 100 - Tableau14[[#This Row],[Fitness finale]] / Tableau14[[#This Row],[Fitness de base]] * 100</f>
        <v>47.69064166313639</v>
      </c>
      <c r="J85">
        <v>4895.375</v>
      </c>
    </row>
    <row r="86" spans="1:10" x14ac:dyDescent="0.25">
      <c r="A86" t="s">
        <v>9</v>
      </c>
      <c r="B86">
        <v>100</v>
      </c>
      <c r="C86" t="s">
        <v>1</v>
      </c>
      <c r="D86">
        <v>3237815</v>
      </c>
      <c r="E86">
        <v>2</v>
      </c>
      <c r="F86">
        <v>16</v>
      </c>
      <c r="G86">
        <v>3499.1504397819208</v>
      </c>
      <c r="H86">
        <v>2043.541054774543</v>
      </c>
      <c r="I86">
        <f xml:space="preserve"> 100 - Tableau14[[#This Row],[Fitness finale]] / Tableau14[[#This Row],[Fitness de base]] * 100</f>
        <v>41.598936943622697</v>
      </c>
      <c r="J86">
        <v>4964.3239999999996</v>
      </c>
    </row>
    <row r="87" spans="1:10" x14ac:dyDescent="0.25">
      <c r="A87" t="s">
        <v>9</v>
      </c>
      <c r="B87">
        <v>100</v>
      </c>
      <c r="C87" t="s">
        <v>1</v>
      </c>
      <c r="D87">
        <v>3063400</v>
      </c>
      <c r="E87">
        <v>2</v>
      </c>
      <c r="F87">
        <v>16</v>
      </c>
      <c r="G87">
        <v>3330.859508619491</v>
      </c>
      <c r="H87">
        <v>1903.3092974184331</v>
      </c>
      <c r="I87">
        <f xml:space="preserve"> 100 - Tableau14[[#This Row],[Fitness finale]] / Tableau14[[#This Row],[Fitness de base]] * 100</f>
        <v>42.85831352258748</v>
      </c>
      <c r="J87">
        <v>5078.8909999999996</v>
      </c>
    </row>
    <row r="88" spans="1:10" x14ac:dyDescent="0.25">
      <c r="A88" t="s">
        <v>9</v>
      </c>
      <c r="B88">
        <v>100</v>
      </c>
      <c r="C88" t="s">
        <v>1</v>
      </c>
      <c r="D88">
        <v>3949116</v>
      </c>
      <c r="E88">
        <v>2</v>
      </c>
      <c r="F88">
        <v>17</v>
      </c>
      <c r="G88">
        <v>3665.8215705104421</v>
      </c>
      <c r="H88">
        <v>1830.250221597948</v>
      </c>
      <c r="I88">
        <f xml:space="preserve"> 100 - Tableau14[[#This Row],[Fitness finale]] / Tableau14[[#This Row],[Fitness de base]] * 100</f>
        <v>50.072577554747234</v>
      </c>
      <c r="J88">
        <v>5065.6109999999999</v>
      </c>
    </row>
    <row r="89" spans="1:10" x14ac:dyDescent="0.25">
      <c r="A89" t="s">
        <v>9</v>
      </c>
      <c r="B89">
        <v>100</v>
      </c>
      <c r="C89" t="s">
        <v>1</v>
      </c>
      <c r="D89">
        <v>4017701</v>
      </c>
      <c r="E89">
        <v>2</v>
      </c>
      <c r="F89">
        <v>16</v>
      </c>
      <c r="G89">
        <v>3728.0669375721191</v>
      </c>
      <c r="H89">
        <v>1987.891467128748</v>
      </c>
      <c r="I89">
        <f xml:space="preserve"> 100 - Tableau14[[#This Row],[Fitness finale]] / Tableau14[[#This Row],[Fitness de base]] * 100</f>
        <v>46.677688453111564</v>
      </c>
      <c r="J89">
        <v>5082.8429999999998</v>
      </c>
    </row>
    <row r="90" spans="1:10" x14ac:dyDescent="0.25">
      <c r="A90" t="s">
        <v>9</v>
      </c>
      <c r="B90">
        <v>100</v>
      </c>
      <c r="C90" t="s">
        <v>1</v>
      </c>
      <c r="D90">
        <v>3560388</v>
      </c>
      <c r="E90">
        <v>2</v>
      </c>
      <c r="F90">
        <v>15</v>
      </c>
      <c r="G90">
        <v>3497.4370237754588</v>
      </c>
      <c r="H90">
        <v>1939.0472870431061</v>
      </c>
      <c r="I90">
        <f xml:space="preserve"> 100 - Tableau14[[#This Row],[Fitness finale]] / Tableau14[[#This Row],[Fitness de base]] * 100</f>
        <v>44.558049970263134</v>
      </c>
      <c r="J90">
        <v>4948.7030000000004</v>
      </c>
    </row>
    <row r="91" spans="1:10" x14ac:dyDescent="0.25">
      <c r="A91" t="s">
        <v>9</v>
      </c>
      <c r="B91">
        <v>100</v>
      </c>
      <c r="C91" t="s">
        <v>1</v>
      </c>
      <c r="D91">
        <v>3456453</v>
      </c>
      <c r="E91">
        <v>2</v>
      </c>
      <c r="F91">
        <v>14</v>
      </c>
      <c r="G91">
        <v>3462.0188535566008</v>
      </c>
      <c r="H91">
        <v>2180.60236252698</v>
      </c>
      <c r="I91">
        <f xml:space="preserve"> 100 - Tableau14[[#This Row],[Fitness finale]] / Tableau14[[#This Row],[Fitness de base]] * 100</f>
        <v>37.013561890721547</v>
      </c>
      <c r="J91">
        <v>4715.6959999999999</v>
      </c>
    </row>
    <row r="92" spans="1:10" x14ac:dyDescent="0.25">
      <c r="A92" t="s">
        <v>10</v>
      </c>
      <c r="B92">
        <v>100</v>
      </c>
      <c r="C92" t="s">
        <v>1</v>
      </c>
      <c r="D92">
        <v>4705476</v>
      </c>
      <c r="E92">
        <v>2</v>
      </c>
      <c r="F92">
        <v>15</v>
      </c>
      <c r="G92">
        <v>3455.6605299265962</v>
      </c>
      <c r="H92">
        <v>1893.9474189049461</v>
      </c>
      <c r="I92">
        <f xml:space="preserve"> 100 - Tableau14[[#This Row],[Fitness finale]] / Tableau14[[#This Row],[Fitness de base]] * 100</f>
        <v>45.192897204368144</v>
      </c>
      <c r="J92">
        <v>5080.9409999999998</v>
      </c>
    </row>
    <row r="93" spans="1:10" x14ac:dyDescent="0.25">
      <c r="A93" t="s">
        <v>10</v>
      </c>
      <c r="B93">
        <v>100</v>
      </c>
      <c r="C93" t="s">
        <v>1</v>
      </c>
      <c r="D93">
        <v>5341472</v>
      </c>
      <c r="E93">
        <v>2</v>
      </c>
      <c r="F93">
        <v>14</v>
      </c>
      <c r="G93">
        <v>3585.404509725764</v>
      </c>
      <c r="H93">
        <v>1965.605392434471</v>
      </c>
      <c r="I93">
        <f xml:space="preserve"> 100 - Tableau14[[#This Row],[Fitness finale]] / Tableau14[[#This Row],[Fitness de base]] * 100</f>
        <v>45.177583530601019</v>
      </c>
      <c r="J93">
        <v>4993.7640000000001</v>
      </c>
    </row>
    <row r="94" spans="1:10" x14ac:dyDescent="0.25">
      <c r="A94" t="s">
        <v>10</v>
      </c>
      <c r="B94">
        <v>100</v>
      </c>
      <c r="C94" t="s">
        <v>1</v>
      </c>
      <c r="D94">
        <v>5081665</v>
      </c>
      <c r="E94">
        <v>2</v>
      </c>
      <c r="F94">
        <v>17</v>
      </c>
      <c r="G94">
        <v>3513.0604098570848</v>
      </c>
      <c r="H94">
        <v>2327.8430260409068</v>
      </c>
      <c r="I94">
        <f xml:space="preserve"> 100 - Tableau14[[#This Row],[Fitness finale]] / Tableau14[[#This Row],[Fitness de base]] * 100</f>
        <v>33.737460946889712</v>
      </c>
      <c r="J94">
        <v>4530.0240000000003</v>
      </c>
    </row>
    <row r="95" spans="1:10" x14ac:dyDescent="0.25">
      <c r="A95" t="s">
        <v>10</v>
      </c>
      <c r="B95">
        <v>100</v>
      </c>
      <c r="C95" t="s">
        <v>1</v>
      </c>
      <c r="D95">
        <v>4623108</v>
      </c>
      <c r="E95">
        <v>2</v>
      </c>
      <c r="F95">
        <v>16</v>
      </c>
      <c r="G95">
        <v>3609.8782522487791</v>
      </c>
      <c r="H95">
        <v>1973.556415898953</v>
      </c>
      <c r="I95">
        <f xml:space="preserve"> 100 - Tableau14[[#This Row],[Fitness finale]] / Tableau14[[#This Row],[Fitness de base]] * 100</f>
        <v>45.329003418064772</v>
      </c>
      <c r="J95">
        <v>5085.049</v>
      </c>
    </row>
    <row r="96" spans="1:10" x14ac:dyDescent="0.25">
      <c r="A96" t="s">
        <v>10</v>
      </c>
      <c r="B96">
        <v>100</v>
      </c>
      <c r="C96" t="s">
        <v>1</v>
      </c>
      <c r="D96">
        <v>4837401</v>
      </c>
      <c r="E96">
        <v>2</v>
      </c>
      <c r="F96">
        <v>15</v>
      </c>
      <c r="G96">
        <v>3246.9745570934001</v>
      </c>
      <c r="H96">
        <v>2611.4432727042072</v>
      </c>
      <c r="I96">
        <f xml:space="preserve"> 100 - Tableau14[[#This Row],[Fitness finale]] / Tableau14[[#This Row],[Fitness de base]] * 100</f>
        <v>19.573029391339077</v>
      </c>
      <c r="J96">
        <v>5085.9660000000003</v>
      </c>
    </row>
    <row r="97" spans="1:10" x14ac:dyDescent="0.25">
      <c r="A97" t="s">
        <v>10</v>
      </c>
      <c r="B97">
        <v>100</v>
      </c>
      <c r="C97" t="s">
        <v>1</v>
      </c>
      <c r="D97">
        <v>4620672</v>
      </c>
      <c r="E97">
        <v>2</v>
      </c>
      <c r="F97">
        <v>16</v>
      </c>
      <c r="G97">
        <v>3479.78127624032</v>
      </c>
      <c r="H97">
        <v>1959.711397695505</v>
      </c>
      <c r="I97">
        <f xml:space="preserve"> 100 - Tableau14[[#This Row],[Fitness finale]] / Tableau14[[#This Row],[Fitness de base]] * 100</f>
        <v>43.682914467174584</v>
      </c>
      <c r="J97">
        <v>5078.4840000000004</v>
      </c>
    </row>
    <row r="98" spans="1:10" x14ac:dyDescent="0.25">
      <c r="A98" t="s">
        <v>10</v>
      </c>
      <c r="B98">
        <v>100</v>
      </c>
      <c r="C98" t="s">
        <v>1</v>
      </c>
      <c r="D98">
        <v>4686087</v>
      </c>
      <c r="E98">
        <v>2</v>
      </c>
      <c r="F98">
        <v>17</v>
      </c>
      <c r="G98">
        <v>3589.6863978612441</v>
      </c>
      <c r="H98">
        <v>2062.0541435839118</v>
      </c>
      <c r="I98">
        <f xml:space="preserve"> 100 - Tableau14[[#This Row],[Fitness finale]] / Tableau14[[#This Row],[Fitness de base]] * 100</f>
        <v>42.556147946168899</v>
      </c>
      <c r="J98">
        <v>4994.2160000000003</v>
      </c>
    </row>
    <row r="99" spans="1:10" x14ac:dyDescent="0.25">
      <c r="A99" t="s">
        <v>10</v>
      </c>
      <c r="B99">
        <v>100</v>
      </c>
      <c r="C99" t="s">
        <v>1</v>
      </c>
      <c r="D99">
        <v>3969064</v>
      </c>
      <c r="E99">
        <v>2</v>
      </c>
      <c r="F99">
        <v>15</v>
      </c>
      <c r="G99">
        <v>3484.6324952921018</v>
      </c>
      <c r="H99">
        <v>2207.8494244911258</v>
      </c>
      <c r="I99">
        <f xml:space="preserve"> 100 - Tableau14[[#This Row],[Fitness finale]] / Tableau14[[#This Row],[Fitness de base]] * 100</f>
        <v>36.640393858634113</v>
      </c>
      <c r="J99">
        <v>4637.3869999999997</v>
      </c>
    </row>
    <row r="100" spans="1:10" x14ac:dyDescent="0.25">
      <c r="A100" t="s">
        <v>10</v>
      </c>
      <c r="B100">
        <v>100</v>
      </c>
      <c r="C100" t="s">
        <v>1</v>
      </c>
      <c r="D100">
        <v>5064174</v>
      </c>
      <c r="E100">
        <v>2</v>
      </c>
      <c r="F100">
        <v>12</v>
      </c>
      <c r="G100">
        <v>3441.6442173580431</v>
      </c>
      <c r="H100">
        <v>2623.8299665559111</v>
      </c>
      <c r="I100">
        <f xml:space="preserve"> 100 - Tableau14[[#This Row],[Fitness finale]] / Tableau14[[#This Row],[Fitness de base]] * 100</f>
        <v>23.762312405142268</v>
      </c>
      <c r="J100">
        <v>5002.6530000000002</v>
      </c>
    </row>
    <row r="101" spans="1:10" x14ac:dyDescent="0.25">
      <c r="A101" t="s">
        <v>10</v>
      </c>
      <c r="B101">
        <v>100</v>
      </c>
      <c r="C101" t="s">
        <v>1</v>
      </c>
      <c r="D101">
        <v>4982679</v>
      </c>
      <c r="E101">
        <v>2</v>
      </c>
      <c r="F101">
        <v>18</v>
      </c>
      <c r="G101">
        <v>3443.1161444839599</v>
      </c>
      <c r="H101">
        <v>2723.2846627899589</v>
      </c>
      <c r="I101">
        <f xml:space="preserve"> 100 - Tableau14[[#This Row],[Fitness finale]] / Tableau14[[#This Row],[Fitness de base]] * 100</f>
        <v>20.906395587241704</v>
      </c>
      <c r="J101">
        <v>4991.7619999999997</v>
      </c>
    </row>
    <row r="102" spans="1:10" x14ac:dyDescent="0.25">
      <c r="A102" t="s">
        <v>0</v>
      </c>
      <c r="B102">
        <v>100</v>
      </c>
      <c r="C102" t="s">
        <v>11</v>
      </c>
      <c r="D102">
        <v>576361</v>
      </c>
      <c r="E102">
        <v>8</v>
      </c>
      <c r="F102">
        <v>24</v>
      </c>
      <c r="G102">
        <v>3828.2894397978621</v>
      </c>
      <c r="H102">
        <v>1807.310506538983</v>
      </c>
      <c r="I102">
        <f xml:space="preserve"> 100 - Tableau14[[#This Row],[Fitness finale]] / Tableau14[[#This Row],[Fitness de base]] * 100</f>
        <v>52.79065141337874</v>
      </c>
      <c r="J102">
        <v>5025.5</v>
      </c>
    </row>
    <row r="103" spans="1:10" x14ac:dyDescent="0.25">
      <c r="A103" t="s">
        <v>0</v>
      </c>
      <c r="B103">
        <v>100</v>
      </c>
      <c r="C103" t="s">
        <v>11</v>
      </c>
      <c r="D103">
        <v>542713</v>
      </c>
      <c r="E103">
        <v>8</v>
      </c>
      <c r="F103">
        <v>24</v>
      </c>
      <c r="G103">
        <v>3440.2667467331562</v>
      </c>
      <c r="H103">
        <v>1816.3185012863489</v>
      </c>
      <c r="I103">
        <f xml:space="preserve"> 100 - Tableau14[[#This Row],[Fitness finale]] / Tableau14[[#This Row],[Fitness de base]] * 100</f>
        <v>47.204137498607999</v>
      </c>
      <c r="J103">
        <v>4925.0119999999997</v>
      </c>
    </row>
    <row r="104" spans="1:10" x14ac:dyDescent="0.25">
      <c r="A104" t="s">
        <v>0</v>
      </c>
      <c r="B104">
        <v>100</v>
      </c>
      <c r="C104" t="s">
        <v>11</v>
      </c>
      <c r="D104">
        <v>487321</v>
      </c>
      <c r="E104">
        <v>8</v>
      </c>
      <c r="F104">
        <v>23</v>
      </c>
      <c r="G104">
        <v>3385.797266357114</v>
      </c>
      <c r="H104">
        <v>1790.8829794135861</v>
      </c>
      <c r="I104">
        <f xml:space="preserve"> 100 - Tableau14[[#This Row],[Fitness finale]] / Tableau14[[#This Row],[Fitness de base]] * 100</f>
        <v>47.106018508294987</v>
      </c>
      <c r="J104">
        <v>4646.6109999999999</v>
      </c>
    </row>
    <row r="105" spans="1:10" x14ac:dyDescent="0.25">
      <c r="A105" t="s">
        <v>0</v>
      </c>
      <c r="B105">
        <v>100</v>
      </c>
      <c r="C105" t="s">
        <v>11</v>
      </c>
      <c r="D105">
        <v>677293</v>
      </c>
      <c r="E105">
        <v>8</v>
      </c>
      <c r="F105">
        <v>27</v>
      </c>
      <c r="G105">
        <v>3791.163821311447</v>
      </c>
      <c r="H105">
        <v>2004.850821597111</v>
      </c>
      <c r="I105">
        <f xml:space="preserve"> 100 - Tableau14[[#This Row],[Fitness finale]] / Tableau14[[#This Row],[Fitness de base]] * 100</f>
        <v>47.117800335423411</v>
      </c>
      <c r="J105">
        <v>4915.1869999999999</v>
      </c>
    </row>
    <row r="106" spans="1:10" x14ac:dyDescent="0.25">
      <c r="A106" t="s">
        <v>0</v>
      </c>
      <c r="B106">
        <v>100</v>
      </c>
      <c r="C106" t="s">
        <v>11</v>
      </c>
      <c r="D106">
        <v>527255</v>
      </c>
      <c r="E106">
        <v>8</v>
      </c>
      <c r="F106">
        <v>25</v>
      </c>
      <c r="G106">
        <v>3410.125880002417</v>
      </c>
      <c r="H106">
        <v>1904.2383514287069</v>
      </c>
      <c r="I106">
        <f xml:space="preserve"> 100 - Tableau14[[#This Row],[Fitness finale]] / Tableau14[[#This Row],[Fitness de base]] * 100</f>
        <v>44.159294453160861</v>
      </c>
      <c r="J106">
        <v>4713.6980000000003</v>
      </c>
    </row>
    <row r="107" spans="1:10" x14ac:dyDescent="0.25">
      <c r="A107" t="s">
        <v>0</v>
      </c>
      <c r="B107">
        <v>100</v>
      </c>
      <c r="C107" t="s">
        <v>11</v>
      </c>
      <c r="D107">
        <v>747440</v>
      </c>
      <c r="E107">
        <v>8</v>
      </c>
      <c r="F107">
        <v>26</v>
      </c>
      <c r="G107">
        <v>3573.2896914531862</v>
      </c>
      <c r="H107">
        <v>1885.0137193632529</v>
      </c>
      <c r="I107">
        <f xml:space="preserve"> 100 - Tableau14[[#This Row],[Fitness finale]] / Tableau14[[#This Row],[Fitness de base]] * 100</f>
        <v>47.247106108638647</v>
      </c>
      <c r="J107">
        <v>4843.317</v>
      </c>
    </row>
    <row r="108" spans="1:10" x14ac:dyDescent="0.25">
      <c r="A108" t="s">
        <v>0</v>
      </c>
      <c r="B108">
        <v>100</v>
      </c>
      <c r="C108" t="s">
        <v>11</v>
      </c>
      <c r="D108">
        <v>574975</v>
      </c>
      <c r="E108">
        <v>8</v>
      </c>
      <c r="F108">
        <v>25</v>
      </c>
      <c r="G108">
        <v>3532.0501594431798</v>
      </c>
      <c r="H108">
        <v>1822.3695519716439</v>
      </c>
      <c r="I108">
        <f xml:space="preserve"> 100 - Tableau14[[#This Row],[Fitness finale]] / Tableau14[[#This Row],[Fitness de base]] * 100</f>
        <v>48.404765795881652</v>
      </c>
      <c r="J108">
        <v>4540.3590000000004</v>
      </c>
    </row>
    <row r="109" spans="1:10" x14ac:dyDescent="0.25">
      <c r="A109" t="s">
        <v>0</v>
      </c>
      <c r="B109">
        <v>100</v>
      </c>
      <c r="C109" t="s">
        <v>11</v>
      </c>
      <c r="D109">
        <v>644177</v>
      </c>
      <c r="E109">
        <v>8</v>
      </c>
      <c r="F109">
        <v>26</v>
      </c>
      <c r="G109">
        <v>3665.6965599166542</v>
      </c>
      <c r="H109">
        <v>1912.39183999379</v>
      </c>
      <c r="I109">
        <f xml:space="preserve"> 100 - Tableau14[[#This Row],[Fitness finale]] / Tableau14[[#This Row],[Fitness de base]] * 100</f>
        <v>47.830056068872452</v>
      </c>
      <c r="J109">
        <v>4943.8999999999996</v>
      </c>
    </row>
    <row r="110" spans="1:10" x14ac:dyDescent="0.25">
      <c r="A110" t="s">
        <v>0</v>
      </c>
      <c r="B110">
        <v>100</v>
      </c>
      <c r="C110" t="s">
        <v>11</v>
      </c>
      <c r="D110">
        <v>547674</v>
      </c>
      <c r="E110">
        <v>8</v>
      </c>
      <c r="F110">
        <v>25</v>
      </c>
      <c r="G110">
        <v>3482.5776199309121</v>
      </c>
      <c r="H110">
        <v>1908.911777240796</v>
      </c>
      <c r="I110">
        <f xml:space="preserve"> 100 - Tableau14[[#This Row],[Fitness finale]] / Tableau14[[#This Row],[Fitness de base]] * 100</f>
        <v>45.186813172058883</v>
      </c>
      <c r="J110">
        <v>4855.4269999999997</v>
      </c>
    </row>
    <row r="111" spans="1:10" x14ac:dyDescent="0.25">
      <c r="A111" t="s">
        <v>0</v>
      </c>
      <c r="B111">
        <v>100</v>
      </c>
      <c r="C111" t="s">
        <v>11</v>
      </c>
      <c r="D111">
        <v>554543</v>
      </c>
      <c r="E111">
        <v>8</v>
      </c>
      <c r="F111">
        <v>25</v>
      </c>
      <c r="G111">
        <v>3775.5535208334268</v>
      </c>
      <c r="H111">
        <v>1888.8283453293429</v>
      </c>
      <c r="I111">
        <f xml:space="preserve"> 100 - Tableau14[[#This Row],[Fitness finale]] / Tableau14[[#This Row],[Fitness de base]] * 100</f>
        <v>49.97214752997602</v>
      </c>
      <c r="J111">
        <v>4993.0879999999997</v>
      </c>
    </row>
    <row r="112" spans="1:10" x14ac:dyDescent="0.25">
      <c r="A112" t="s">
        <v>2</v>
      </c>
      <c r="B112">
        <v>100</v>
      </c>
      <c r="C112" t="s">
        <v>11</v>
      </c>
      <c r="D112">
        <v>1450433</v>
      </c>
      <c r="E112">
        <v>8</v>
      </c>
      <c r="F112">
        <v>21</v>
      </c>
      <c r="G112">
        <v>3617.5480069354671</v>
      </c>
      <c r="H112">
        <v>1644.906561863568</v>
      </c>
      <c r="I112">
        <f xml:space="preserve"> 100 - Tableau14[[#This Row],[Fitness finale]] / Tableau14[[#This Row],[Fitness de base]] * 100</f>
        <v>54.529793144140818</v>
      </c>
      <c r="J112">
        <v>4824.9709999999995</v>
      </c>
    </row>
    <row r="113" spans="1:10" x14ac:dyDescent="0.25">
      <c r="A113" t="s">
        <v>2</v>
      </c>
      <c r="B113">
        <v>100</v>
      </c>
      <c r="C113" t="s">
        <v>11</v>
      </c>
      <c r="D113">
        <v>1210713</v>
      </c>
      <c r="E113">
        <v>8</v>
      </c>
      <c r="F113">
        <v>22</v>
      </c>
      <c r="G113">
        <v>3459.574060869038</v>
      </c>
      <c r="H113">
        <v>1684.042515438264</v>
      </c>
      <c r="I113">
        <f xml:space="preserve"> 100 - Tableau14[[#This Row],[Fitness finale]] / Tableau14[[#This Row],[Fitness de base]] * 100</f>
        <v>51.322258584190109</v>
      </c>
      <c r="J113">
        <v>4658.9629999999997</v>
      </c>
    </row>
    <row r="114" spans="1:10" x14ac:dyDescent="0.25">
      <c r="A114" t="s">
        <v>2</v>
      </c>
      <c r="B114">
        <v>100</v>
      </c>
      <c r="C114" t="s">
        <v>11</v>
      </c>
      <c r="D114">
        <v>1227894</v>
      </c>
      <c r="E114">
        <v>8</v>
      </c>
      <c r="F114">
        <v>23</v>
      </c>
      <c r="G114">
        <v>3636.0435572534079</v>
      </c>
      <c r="H114">
        <v>1764.924914405394</v>
      </c>
      <c r="I114">
        <f xml:space="preserve"> 100 - Tableau14[[#This Row],[Fitness finale]] / Tableau14[[#This Row],[Fitness de base]] * 100</f>
        <v>51.460292303577852</v>
      </c>
      <c r="J114">
        <v>4992.68</v>
      </c>
    </row>
    <row r="115" spans="1:10" x14ac:dyDescent="0.25">
      <c r="A115" t="s">
        <v>2</v>
      </c>
      <c r="B115">
        <v>100</v>
      </c>
      <c r="C115" t="s">
        <v>11</v>
      </c>
      <c r="D115">
        <v>1207300</v>
      </c>
      <c r="E115">
        <v>8</v>
      </c>
      <c r="F115">
        <v>22</v>
      </c>
      <c r="G115">
        <v>3606.2208866068522</v>
      </c>
      <c r="H115">
        <v>1757.6321481904829</v>
      </c>
      <c r="I115">
        <f xml:space="preserve"> 100 - Tableau14[[#This Row],[Fitness finale]] / Tableau14[[#This Row],[Fitness de base]] * 100</f>
        <v>51.261106752552102</v>
      </c>
      <c r="J115">
        <v>4726.991</v>
      </c>
    </row>
    <row r="116" spans="1:10" x14ac:dyDescent="0.25">
      <c r="A116" t="s">
        <v>2</v>
      </c>
      <c r="B116">
        <v>100</v>
      </c>
      <c r="C116" t="s">
        <v>11</v>
      </c>
      <c r="D116">
        <v>914108</v>
      </c>
      <c r="E116">
        <v>8</v>
      </c>
      <c r="F116">
        <v>22</v>
      </c>
      <c r="G116">
        <v>3686.479635110084</v>
      </c>
      <c r="H116">
        <v>1723.083042111766</v>
      </c>
      <c r="I116">
        <f xml:space="preserve"> 100 - Tableau14[[#This Row],[Fitness finale]] / Tableau14[[#This Row],[Fitness de base]] * 100</f>
        <v>53.259390728729414</v>
      </c>
      <c r="J116">
        <v>4619.8190000000004</v>
      </c>
    </row>
    <row r="117" spans="1:10" x14ac:dyDescent="0.25">
      <c r="A117" t="s">
        <v>2</v>
      </c>
      <c r="B117">
        <v>100</v>
      </c>
      <c r="C117" t="s">
        <v>11</v>
      </c>
      <c r="D117">
        <v>1392483</v>
      </c>
      <c r="E117">
        <v>8</v>
      </c>
      <c r="F117">
        <v>22</v>
      </c>
      <c r="G117">
        <v>3405.014692825262</v>
      </c>
      <c r="H117">
        <v>1662.710166091518</v>
      </c>
      <c r="I117">
        <f xml:space="preserve"> 100 - Tableau14[[#This Row],[Fitness finale]] / Tableau14[[#This Row],[Fitness de base]] * 100</f>
        <v>51.168781456507958</v>
      </c>
      <c r="J117">
        <v>5020.3620000000001</v>
      </c>
    </row>
    <row r="118" spans="1:10" x14ac:dyDescent="0.25">
      <c r="A118" t="s">
        <v>2</v>
      </c>
      <c r="B118">
        <v>100</v>
      </c>
      <c r="C118" t="s">
        <v>11</v>
      </c>
      <c r="D118">
        <v>1653642</v>
      </c>
      <c r="E118">
        <v>8</v>
      </c>
      <c r="F118">
        <v>24</v>
      </c>
      <c r="G118">
        <v>3648.743428501572</v>
      </c>
      <c r="H118">
        <v>1785.032033003042</v>
      </c>
      <c r="I118">
        <f xml:space="preserve"> 100 - Tableau14[[#This Row],[Fitness finale]] / Tableau14[[#This Row],[Fitness de base]] * 100</f>
        <v>51.078170663918115</v>
      </c>
      <c r="J118">
        <v>5057.9279999999999</v>
      </c>
    </row>
    <row r="119" spans="1:10" x14ac:dyDescent="0.25">
      <c r="A119" t="s">
        <v>2</v>
      </c>
      <c r="B119">
        <v>100</v>
      </c>
      <c r="C119" t="s">
        <v>11</v>
      </c>
      <c r="D119">
        <v>1189644</v>
      </c>
      <c r="E119">
        <v>8</v>
      </c>
      <c r="F119">
        <v>22</v>
      </c>
      <c r="G119">
        <v>3622.925691854392</v>
      </c>
      <c r="H119">
        <v>1663.617769935923</v>
      </c>
      <c r="I119">
        <f xml:space="preserve"> 100 - Tableau14[[#This Row],[Fitness finale]] / Tableau14[[#This Row],[Fitness de base]] * 100</f>
        <v>54.080819993732703</v>
      </c>
      <c r="J119">
        <v>4976.424</v>
      </c>
    </row>
    <row r="120" spans="1:10" x14ac:dyDescent="0.25">
      <c r="A120" t="s">
        <v>2</v>
      </c>
      <c r="B120">
        <v>100</v>
      </c>
      <c r="C120" t="s">
        <v>11</v>
      </c>
      <c r="D120">
        <v>1468612</v>
      </c>
      <c r="E120">
        <v>8</v>
      </c>
      <c r="F120">
        <v>23</v>
      </c>
      <c r="G120">
        <v>3612.9991053319718</v>
      </c>
      <c r="H120">
        <v>1693.5528724831699</v>
      </c>
      <c r="I120">
        <f xml:space="preserve"> 100 - Tableau14[[#This Row],[Fitness finale]] / Tableau14[[#This Row],[Fitness de base]] * 100</f>
        <v>53.126119793833666</v>
      </c>
      <c r="J120">
        <v>4806.8249999999998</v>
      </c>
    </row>
    <row r="121" spans="1:10" x14ac:dyDescent="0.25">
      <c r="A121" t="s">
        <v>2</v>
      </c>
      <c r="B121">
        <v>100</v>
      </c>
      <c r="C121" t="s">
        <v>11</v>
      </c>
      <c r="D121">
        <v>1489465</v>
      </c>
      <c r="E121">
        <v>8</v>
      </c>
      <c r="F121">
        <v>23</v>
      </c>
      <c r="G121">
        <v>3481.1862438515941</v>
      </c>
      <c r="H121">
        <v>1697.9764365747999</v>
      </c>
      <c r="I121">
        <f xml:space="preserve"> 100 - Tableau14[[#This Row],[Fitness finale]] / Tableau14[[#This Row],[Fitness de base]] * 100</f>
        <v>51.224200096339743</v>
      </c>
      <c r="J121">
        <v>4902.7150000000001</v>
      </c>
    </row>
    <row r="122" spans="1:10" x14ac:dyDescent="0.25">
      <c r="A122" t="s">
        <v>3</v>
      </c>
      <c r="B122">
        <v>100</v>
      </c>
      <c r="C122" t="s">
        <v>11</v>
      </c>
      <c r="D122">
        <v>812611</v>
      </c>
      <c r="E122">
        <v>9</v>
      </c>
      <c r="F122">
        <v>23</v>
      </c>
      <c r="G122">
        <v>4011.655820291719</v>
      </c>
      <c r="H122">
        <v>2114.784017846182</v>
      </c>
      <c r="I122">
        <f xml:space="preserve"> 100 - Tableau14[[#This Row],[Fitness finale]] / Tableau14[[#This Row],[Fitness de base]] * 100</f>
        <v>47.28401157573883</v>
      </c>
      <c r="J122">
        <v>4608.0860000000002</v>
      </c>
    </row>
    <row r="123" spans="1:10" x14ac:dyDescent="0.25">
      <c r="A123" t="s">
        <v>3</v>
      </c>
      <c r="B123">
        <v>100</v>
      </c>
      <c r="C123" t="s">
        <v>11</v>
      </c>
      <c r="D123">
        <v>490524</v>
      </c>
      <c r="E123">
        <v>9</v>
      </c>
      <c r="F123">
        <v>21</v>
      </c>
      <c r="G123">
        <v>3856.3140051774608</v>
      </c>
      <c r="H123">
        <v>2003.7567913988851</v>
      </c>
      <c r="I123">
        <f xml:space="preserve"> 100 - Tableau14[[#This Row],[Fitness finale]] / Tableau14[[#This Row],[Fitness de base]] * 100</f>
        <v>48.039584206352103</v>
      </c>
      <c r="J123">
        <v>4870.8</v>
      </c>
    </row>
    <row r="124" spans="1:10" x14ac:dyDescent="0.25">
      <c r="A124" t="s">
        <v>3</v>
      </c>
      <c r="B124">
        <v>100</v>
      </c>
      <c r="C124" t="s">
        <v>11</v>
      </c>
      <c r="D124">
        <v>626141</v>
      </c>
      <c r="E124">
        <v>9</v>
      </c>
      <c r="F124">
        <v>21</v>
      </c>
      <c r="G124">
        <v>4166.7463013312899</v>
      </c>
      <c r="H124">
        <v>1957.2697266929681</v>
      </c>
      <c r="I124">
        <f xml:space="preserve"> 100 - Tableau14[[#This Row],[Fitness finale]] / Tableau14[[#This Row],[Fitness de base]] * 100</f>
        <v>53.026424333355415</v>
      </c>
      <c r="J124">
        <v>4934.268</v>
      </c>
    </row>
    <row r="125" spans="1:10" x14ac:dyDescent="0.25">
      <c r="A125" t="s">
        <v>3</v>
      </c>
      <c r="B125">
        <v>100</v>
      </c>
      <c r="C125" t="s">
        <v>11</v>
      </c>
      <c r="D125">
        <v>463001</v>
      </c>
      <c r="E125">
        <v>9</v>
      </c>
      <c r="F125">
        <v>20</v>
      </c>
      <c r="G125">
        <v>4131.1990804798916</v>
      </c>
      <c r="H125">
        <v>1932.469815509487</v>
      </c>
      <c r="I125">
        <f xml:space="preserve"> 100 - Tableau14[[#This Row],[Fitness finale]] / Tableau14[[#This Row],[Fitness de base]] * 100</f>
        <v>53.222544402653043</v>
      </c>
      <c r="J125">
        <v>4976.7209999999995</v>
      </c>
    </row>
    <row r="126" spans="1:10" x14ac:dyDescent="0.25">
      <c r="A126" t="s">
        <v>3</v>
      </c>
      <c r="B126">
        <v>100</v>
      </c>
      <c r="C126" t="s">
        <v>11</v>
      </c>
      <c r="D126">
        <v>649679</v>
      </c>
      <c r="E126">
        <v>9</v>
      </c>
      <c r="F126">
        <v>23</v>
      </c>
      <c r="G126">
        <v>4110.9221600931196</v>
      </c>
      <c r="H126">
        <v>2011.8049130072211</v>
      </c>
      <c r="I126">
        <f xml:space="preserve"> 100 - Tableau14[[#This Row],[Fitness finale]] / Tableau14[[#This Row],[Fitness de base]] * 100</f>
        <v>51.061955574423955</v>
      </c>
      <c r="J126">
        <v>4722.4570000000003</v>
      </c>
    </row>
    <row r="127" spans="1:10" x14ac:dyDescent="0.25">
      <c r="A127" t="s">
        <v>3</v>
      </c>
      <c r="B127">
        <v>100</v>
      </c>
      <c r="C127" t="s">
        <v>11</v>
      </c>
      <c r="D127">
        <v>491678</v>
      </c>
      <c r="E127">
        <v>9</v>
      </c>
      <c r="F127">
        <v>21</v>
      </c>
      <c r="G127">
        <v>4172.4745959694637</v>
      </c>
      <c r="H127">
        <v>1966.422563675625</v>
      </c>
      <c r="I127">
        <f xml:space="preserve"> 100 - Tableau14[[#This Row],[Fitness finale]] / Tableau14[[#This Row],[Fitness de base]] * 100</f>
        <v>52.871550959827189</v>
      </c>
      <c r="J127">
        <v>4709.3419999999996</v>
      </c>
    </row>
    <row r="128" spans="1:10" x14ac:dyDescent="0.25">
      <c r="A128" t="s">
        <v>3</v>
      </c>
      <c r="B128">
        <v>100</v>
      </c>
      <c r="C128" t="s">
        <v>11</v>
      </c>
      <c r="D128">
        <v>834578</v>
      </c>
      <c r="E128">
        <v>9</v>
      </c>
      <c r="F128">
        <v>23</v>
      </c>
      <c r="G128">
        <v>4336.9271136493307</v>
      </c>
      <c r="H128">
        <v>2026.6659769349781</v>
      </c>
      <c r="I128">
        <f xml:space="preserve"> 100 - Tableau14[[#This Row],[Fitness finale]] / Tableau14[[#This Row],[Fitness de base]] * 100</f>
        <v>53.269540302935155</v>
      </c>
      <c r="J128">
        <v>4983.6869999999999</v>
      </c>
    </row>
    <row r="129" spans="1:10" x14ac:dyDescent="0.25">
      <c r="A129" t="s">
        <v>3</v>
      </c>
      <c r="B129">
        <v>100</v>
      </c>
      <c r="C129" t="s">
        <v>11</v>
      </c>
      <c r="D129">
        <v>697891</v>
      </c>
      <c r="E129">
        <v>9</v>
      </c>
      <c r="F129">
        <v>21</v>
      </c>
      <c r="G129">
        <v>3994.8623123485281</v>
      </c>
      <c r="H129">
        <v>1885.7085849618049</v>
      </c>
      <c r="I129">
        <f xml:space="preserve"> 100 - Tableau14[[#This Row],[Fitness finale]] / Tableau14[[#This Row],[Fitness de base]] * 100</f>
        <v>52.796656367032057</v>
      </c>
      <c r="J129">
        <v>4780.8969999999999</v>
      </c>
    </row>
    <row r="130" spans="1:10" x14ac:dyDescent="0.25">
      <c r="A130" t="s">
        <v>3</v>
      </c>
      <c r="B130">
        <v>100</v>
      </c>
      <c r="C130" t="s">
        <v>11</v>
      </c>
      <c r="D130">
        <v>877904</v>
      </c>
      <c r="E130">
        <v>9</v>
      </c>
      <c r="F130">
        <v>23</v>
      </c>
      <c r="G130">
        <v>4239.4094040093514</v>
      </c>
      <c r="H130">
        <v>2052.3038408686871</v>
      </c>
      <c r="I130">
        <f xml:space="preserve"> 100 - Tableau14[[#This Row],[Fitness finale]] / Tableau14[[#This Row],[Fitness de base]] * 100</f>
        <v>51.589864405929873</v>
      </c>
      <c r="J130">
        <v>4774.3969999999999</v>
      </c>
    </row>
    <row r="131" spans="1:10" x14ac:dyDescent="0.25">
      <c r="A131" t="s">
        <v>3</v>
      </c>
      <c r="B131">
        <v>100</v>
      </c>
      <c r="C131" t="s">
        <v>11</v>
      </c>
      <c r="D131">
        <v>688182</v>
      </c>
      <c r="E131">
        <v>9</v>
      </c>
      <c r="F131">
        <v>21</v>
      </c>
      <c r="G131">
        <v>3951.6514803910859</v>
      </c>
      <c r="H131">
        <v>1949.7525127655781</v>
      </c>
      <c r="I131">
        <f xml:space="preserve"> 100 - Tableau14[[#This Row],[Fitness finale]] / Tableau14[[#This Row],[Fitness de base]] * 100</f>
        <v>50.659805844704316</v>
      </c>
      <c r="J131">
        <v>4912.3819999999996</v>
      </c>
    </row>
    <row r="132" spans="1:10" x14ac:dyDescent="0.25">
      <c r="A132" t="s">
        <v>4</v>
      </c>
      <c r="B132">
        <v>100</v>
      </c>
      <c r="C132" t="s">
        <v>11</v>
      </c>
      <c r="D132">
        <v>1462135</v>
      </c>
      <c r="E132">
        <v>9</v>
      </c>
      <c r="F132">
        <v>22</v>
      </c>
      <c r="G132">
        <v>4636.7163478196171</v>
      </c>
      <c r="H132">
        <v>1915.899138093424</v>
      </c>
      <c r="I132">
        <f xml:space="preserve"> 100 - Tableau14[[#This Row],[Fitness finale]] / Tableau14[[#This Row],[Fitness de base]] * 100</f>
        <v>58.679828689663928</v>
      </c>
      <c r="J132">
        <v>5045.3059999999996</v>
      </c>
    </row>
    <row r="133" spans="1:10" x14ac:dyDescent="0.25">
      <c r="A133" t="s">
        <v>4</v>
      </c>
      <c r="B133">
        <v>100</v>
      </c>
      <c r="C133" t="s">
        <v>11</v>
      </c>
      <c r="D133">
        <v>926188</v>
      </c>
      <c r="E133">
        <v>9</v>
      </c>
      <c r="F133">
        <v>19</v>
      </c>
      <c r="G133">
        <v>3989.60679579512</v>
      </c>
      <c r="H133">
        <v>1736.78712611846</v>
      </c>
      <c r="I133">
        <f xml:space="preserve"> 100 - Tableau14[[#This Row],[Fitness finale]] / Tableau14[[#This Row],[Fitness de base]] * 100</f>
        <v>56.467210554459612</v>
      </c>
      <c r="J133">
        <v>4881.8239999999996</v>
      </c>
    </row>
    <row r="134" spans="1:10" x14ac:dyDescent="0.25">
      <c r="A134" t="s">
        <v>4</v>
      </c>
      <c r="B134">
        <v>100</v>
      </c>
      <c r="C134" t="s">
        <v>11</v>
      </c>
      <c r="D134">
        <v>790779</v>
      </c>
      <c r="E134">
        <v>9</v>
      </c>
      <c r="F134">
        <v>19</v>
      </c>
      <c r="G134">
        <v>4123.1321799869629</v>
      </c>
      <c r="H134">
        <v>1738.0816804558599</v>
      </c>
      <c r="I134">
        <f xml:space="preserve"> 100 - Tableau14[[#This Row],[Fitness finale]] / Tableau14[[#This Row],[Fitness de base]] * 100</f>
        <v>57.84559881702954</v>
      </c>
      <c r="J134">
        <v>4755.7879999999996</v>
      </c>
    </row>
    <row r="135" spans="1:10" x14ac:dyDescent="0.25">
      <c r="A135" t="s">
        <v>4</v>
      </c>
      <c r="B135">
        <v>100</v>
      </c>
      <c r="C135" t="s">
        <v>11</v>
      </c>
      <c r="D135">
        <v>1141634</v>
      </c>
      <c r="E135">
        <v>9</v>
      </c>
      <c r="F135">
        <v>20</v>
      </c>
      <c r="G135">
        <v>4529.5679935181124</v>
      </c>
      <c r="H135">
        <v>1782.980688357896</v>
      </c>
      <c r="I135">
        <f xml:space="preserve"> 100 - Tableau14[[#This Row],[Fitness finale]] / Tableau14[[#This Row],[Fitness de base]] * 100</f>
        <v>60.636849012767414</v>
      </c>
      <c r="J135">
        <v>4716.1390000000001</v>
      </c>
    </row>
    <row r="136" spans="1:10" x14ac:dyDescent="0.25">
      <c r="A136" t="s">
        <v>4</v>
      </c>
      <c r="B136">
        <v>100</v>
      </c>
      <c r="C136" t="s">
        <v>11</v>
      </c>
      <c r="D136">
        <v>708535</v>
      </c>
      <c r="E136">
        <v>9</v>
      </c>
      <c r="F136">
        <v>19</v>
      </c>
      <c r="G136">
        <v>3970.7785086719682</v>
      </c>
      <c r="H136">
        <v>1731.71469820741</v>
      </c>
      <c r="I136">
        <f xml:space="preserve"> 100 - Tableau14[[#This Row],[Fitness finale]] / Tableau14[[#This Row],[Fitness de base]] * 100</f>
        <v>56.38853452980473</v>
      </c>
      <c r="J136">
        <v>4896.8059999999996</v>
      </c>
    </row>
    <row r="137" spans="1:10" x14ac:dyDescent="0.25">
      <c r="A137" t="s">
        <v>4</v>
      </c>
      <c r="B137">
        <v>100</v>
      </c>
      <c r="C137" t="s">
        <v>11</v>
      </c>
      <c r="D137">
        <v>1314542</v>
      </c>
      <c r="E137">
        <v>9</v>
      </c>
      <c r="F137">
        <v>19</v>
      </c>
      <c r="G137">
        <v>4382.3601299727234</v>
      </c>
      <c r="H137">
        <v>1728.5360240460791</v>
      </c>
      <c r="I137">
        <f xml:space="preserve"> 100 - Tableau14[[#This Row],[Fitness finale]] / Tableau14[[#This Row],[Fitness de base]] * 100</f>
        <v>60.556960797814718</v>
      </c>
      <c r="J137">
        <v>4738.29</v>
      </c>
    </row>
    <row r="138" spans="1:10" x14ac:dyDescent="0.25">
      <c r="A138" t="s">
        <v>4</v>
      </c>
      <c r="B138">
        <v>100</v>
      </c>
      <c r="C138" t="s">
        <v>11</v>
      </c>
      <c r="D138">
        <v>916749</v>
      </c>
      <c r="E138">
        <v>9</v>
      </c>
      <c r="F138">
        <v>18</v>
      </c>
      <c r="G138">
        <v>4434.2888350723433</v>
      </c>
      <c r="H138">
        <v>1721.924809885945</v>
      </c>
      <c r="I138">
        <f xml:space="preserve"> 100 - Tableau14[[#This Row],[Fitness finale]] / Tableau14[[#This Row],[Fitness de base]] * 100</f>
        <v>61.167960096179606</v>
      </c>
      <c r="J138">
        <v>4635.12</v>
      </c>
    </row>
    <row r="139" spans="1:10" x14ac:dyDescent="0.25">
      <c r="A139" t="s">
        <v>4</v>
      </c>
      <c r="B139">
        <v>100</v>
      </c>
      <c r="C139" t="s">
        <v>11</v>
      </c>
      <c r="D139">
        <v>953489</v>
      </c>
      <c r="E139">
        <v>9</v>
      </c>
      <c r="F139">
        <v>19</v>
      </c>
      <c r="G139">
        <v>4165.6070480883191</v>
      </c>
      <c r="H139">
        <v>1773.5264624458071</v>
      </c>
      <c r="I139">
        <f xml:space="preserve"> 100 - Tableau14[[#This Row],[Fitness finale]] / Tableau14[[#This Row],[Fitness de base]] * 100</f>
        <v>57.424537601075116</v>
      </c>
      <c r="J139">
        <v>5000.4790000000003</v>
      </c>
    </row>
    <row r="140" spans="1:10" x14ac:dyDescent="0.25">
      <c r="A140" t="s">
        <v>4</v>
      </c>
      <c r="B140">
        <v>100</v>
      </c>
      <c r="C140" t="s">
        <v>11</v>
      </c>
      <c r="D140">
        <v>1114398</v>
      </c>
      <c r="E140">
        <v>9</v>
      </c>
      <c r="F140">
        <v>21</v>
      </c>
      <c r="G140">
        <v>3785.1249343638729</v>
      </c>
      <c r="H140">
        <v>1855.186091226562</v>
      </c>
      <c r="I140">
        <f xml:space="preserve"> 100 - Tableau14[[#This Row],[Fitness finale]] / Tableau14[[#This Row],[Fitness de base]] * 100</f>
        <v>50.987454221551495</v>
      </c>
      <c r="J140">
        <v>4954.1930000000002</v>
      </c>
    </row>
    <row r="141" spans="1:10" x14ac:dyDescent="0.25">
      <c r="A141" t="s">
        <v>4</v>
      </c>
      <c r="B141">
        <v>100</v>
      </c>
      <c r="C141" t="s">
        <v>11</v>
      </c>
      <c r="D141">
        <v>1156211</v>
      </c>
      <c r="E141">
        <v>9</v>
      </c>
      <c r="F141">
        <v>19</v>
      </c>
      <c r="G141">
        <v>4275.1395116816466</v>
      </c>
      <c r="H141">
        <v>1801.27334169198</v>
      </c>
      <c r="I141">
        <f xml:space="preserve"> 100 - Tableau14[[#This Row],[Fitness finale]] / Tableau14[[#This Row],[Fitness de base]] * 100</f>
        <v>57.866326074971987</v>
      </c>
      <c r="J141">
        <v>4972.2820000000002</v>
      </c>
    </row>
    <row r="142" spans="1:10" x14ac:dyDescent="0.25">
      <c r="A142" t="s">
        <v>5</v>
      </c>
      <c r="B142">
        <v>100</v>
      </c>
      <c r="C142" t="s">
        <v>11</v>
      </c>
      <c r="D142">
        <v>1651918</v>
      </c>
      <c r="E142">
        <v>8</v>
      </c>
      <c r="F142">
        <v>17</v>
      </c>
      <c r="G142">
        <v>3387.0327056061869</v>
      </c>
      <c r="H142">
        <v>1320.401626148926</v>
      </c>
      <c r="I142">
        <f xml:space="preserve"> 100 - Tableau14[[#This Row],[Fitness finale]] / Tableau14[[#This Row],[Fitness de base]] * 100</f>
        <v>61.015976492833715</v>
      </c>
      <c r="J142">
        <v>4975.5010000000002</v>
      </c>
    </row>
    <row r="143" spans="1:10" x14ac:dyDescent="0.25">
      <c r="A143" t="s">
        <v>5</v>
      </c>
      <c r="B143">
        <v>100</v>
      </c>
      <c r="C143" t="s">
        <v>11</v>
      </c>
      <c r="D143">
        <v>1281317</v>
      </c>
      <c r="E143">
        <v>8</v>
      </c>
      <c r="F143">
        <v>14</v>
      </c>
      <c r="G143">
        <v>3423.464414326007</v>
      </c>
      <c r="H143">
        <v>1222.021602533837</v>
      </c>
      <c r="I143">
        <f xml:space="preserve"> 100 - Tableau14[[#This Row],[Fitness finale]] / Tableau14[[#This Row],[Fitness de base]] * 100</f>
        <v>64.304533226047226</v>
      </c>
      <c r="J143">
        <v>4604.5069999999996</v>
      </c>
    </row>
    <row r="144" spans="1:10" x14ac:dyDescent="0.25">
      <c r="A144" t="s">
        <v>5</v>
      </c>
      <c r="B144">
        <v>100</v>
      </c>
      <c r="C144" t="s">
        <v>11</v>
      </c>
      <c r="D144">
        <v>952574</v>
      </c>
      <c r="E144">
        <v>8</v>
      </c>
      <c r="F144">
        <v>14</v>
      </c>
      <c r="G144">
        <v>3249.572196508419</v>
      </c>
      <c r="H144">
        <v>1201.521779448462</v>
      </c>
      <c r="I144">
        <f xml:space="preserve"> 100 - Tableau14[[#This Row],[Fitness finale]] / Tableau14[[#This Row],[Fitness de base]] * 100</f>
        <v>63.025232037021183</v>
      </c>
      <c r="J144">
        <v>4638.7669999999998</v>
      </c>
    </row>
    <row r="145" spans="1:10" x14ac:dyDescent="0.25">
      <c r="A145" t="s">
        <v>5</v>
      </c>
      <c r="B145">
        <v>100</v>
      </c>
      <c r="C145" t="s">
        <v>11</v>
      </c>
      <c r="D145">
        <v>1741363</v>
      </c>
      <c r="E145">
        <v>8</v>
      </c>
      <c r="F145">
        <v>17</v>
      </c>
      <c r="G145">
        <v>3172.3258400994778</v>
      </c>
      <c r="H145">
        <v>1291.239684382228</v>
      </c>
      <c r="I145">
        <f xml:space="preserve"> 100 - Tableau14[[#This Row],[Fitness finale]] / Tableau14[[#This Row],[Fitness de base]] * 100</f>
        <v>59.296751044283106</v>
      </c>
      <c r="J145">
        <v>4977.2950000000001</v>
      </c>
    </row>
    <row r="146" spans="1:10" x14ac:dyDescent="0.25">
      <c r="A146" t="s">
        <v>5</v>
      </c>
      <c r="B146">
        <v>100</v>
      </c>
      <c r="C146" t="s">
        <v>11</v>
      </c>
      <c r="D146">
        <v>2367413</v>
      </c>
      <c r="E146">
        <v>8</v>
      </c>
      <c r="F146">
        <v>18</v>
      </c>
      <c r="G146">
        <v>3316.4521678226001</v>
      </c>
      <c r="H146">
        <v>1377.8017608721341</v>
      </c>
      <c r="I146">
        <f xml:space="preserve"> 100 - Tableau14[[#This Row],[Fitness finale]] / Tableau14[[#This Row],[Fitness de base]] * 100</f>
        <v>58.455551560789651</v>
      </c>
      <c r="J146">
        <v>5007.0200000000004</v>
      </c>
    </row>
    <row r="147" spans="1:10" x14ac:dyDescent="0.25">
      <c r="A147" t="s">
        <v>5</v>
      </c>
      <c r="B147">
        <v>100</v>
      </c>
      <c r="C147" t="s">
        <v>11</v>
      </c>
      <c r="D147">
        <v>1931234</v>
      </c>
      <c r="E147">
        <v>8</v>
      </c>
      <c r="F147">
        <v>17</v>
      </c>
      <c r="G147">
        <v>3445.0728193640598</v>
      </c>
      <c r="H147">
        <v>1350.8494259481949</v>
      </c>
      <c r="I147">
        <f xml:space="preserve"> 100 - Tableau14[[#This Row],[Fitness finale]] / Tableau14[[#This Row],[Fitness de base]] * 100</f>
        <v>60.788944188484415</v>
      </c>
      <c r="J147">
        <v>5012.1049999999996</v>
      </c>
    </row>
    <row r="148" spans="1:10" x14ac:dyDescent="0.25">
      <c r="A148" t="s">
        <v>5</v>
      </c>
      <c r="B148">
        <v>100</v>
      </c>
      <c r="C148" t="s">
        <v>11</v>
      </c>
      <c r="D148">
        <v>2329897</v>
      </c>
      <c r="E148">
        <v>8</v>
      </c>
      <c r="F148">
        <v>17</v>
      </c>
      <c r="G148">
        <v>3508.366867833493</v>
      </c>
      <c r="H148">
        <v>1306.4571805888449</v>
      </c>
      <c r="I148">
        <f xml:space="preserve"> 100 - Tableau14[[#This Row],[Fitness finale]] / Tableau14[[#This Row],[Fitness de base]] * 100</f>
        <v>62.761671461239857</v>
      </c>
      <c r="J148">
        <v>4774.8149999999996</v>
      </c>
    </row>
    <row r="149" spans="1:10" x14ac:dyDescent="0.25">
      <c r="A149" t="s">
        <v>5</v>
      </c>
      <c r="B149">
        <v>100</v>
      </c>
      <c r="C149" t="s">
        <v>11</v>
      </c>
      <c r="D149">
        <v>1681490</v>
      </c>
      <c r="E149">
        <v>8</v>
      </c>
      <c r="F149">
        <v>15</v>
      </c>
      <c r="G149">
        <v>3283.468882652624</v>
      </c>
      <c r="H149">
        <v>1200.7747390383549</v>
      </c>
      <c r="I149">
        <f xml:space="preserve"> 100 - Tableau14[[#This Row],[Fitness finale]] / Tableau14[[#This Row],[Fitness de base]] * 100</f>
        <v>63.429690307639461</v>
      </c>
      <c r="J149">
        <v>4716.9059999999999</v>
      </c>
    </row>
    <row r="150" spans="1:10" x14ac:dyDescent="0.25">
      <c r="A150" t="s">
        <v>5</v>
      </c>
      <c r="B150">
        <v>100</v>
      </c>
      <c r="C150" t="s">
        <v>11</v>
      </c>
      <c r="D150">
        <v>1581195</v>
      </c>
      <c r="E150">
        <v>8</v>
      </c>
      <c r="F150">
        <v>16</v>
      </c>
      <c r="G150">
        <v>3177.209522719555</v>
      </c>
      <c r="H150">
        <v>1275.4408822066459</v>
      </c>
      <c r="I150">
        <f xml:space="preserve"> 100 - Tableau14[[#This Row],[Fitness finale]] / Tableau14[[#This Row],[Fitness de base]] * 100</f>
        <v>59.856569952776574</v>
      </c>
      <c r="J150">
        <v>4771.625</v>
      </c>
    </row>
    <row r="151" spans="1:10" x14ac:dyDescent="0.25">
      <c r="A151" t="s">
        <v>5</v>
      </c>
      <c r="B151">
        <v>100</v>
      </c>
      <c r="C151" t="s">
        <v>11</v>
      </c>
      <c r="D151">
        <v>2189689</v>
      </c>
      <c r="E151">
        <v>8</v>
      </c>
      <c r="F151">
        <v>17</v>
      </c>
      <c r="G151">
        <v>3552.0022128429332</v>
      </c>
      <c r="H151">
        <v>1331.981820973311</v>
      </c>
      <c r="I151">
        <f xml:space="preserve"> 100 - Tableau14[[#This Row],[Fitness finale]] / Tableau14[[#This Row],[Fitness de base]] * 100</f>
        <v>62.500535158528905</v>
      </c>
      <c r="J151">
        <v>4644.4620000000004</v>
      </c>
    </row>
    <row r="152" spans="1:10" x14ac:dyDescent="0.25">
      <c r="A152" t="s">
        <v>6</v>
      </c>
      <c r="B152">
        <v>100</v>
      </c>
      <c r="C152" t="s">
        <v>11</v>
      </c>
      <c r="D152">
        <v>2447457</v>
      </c>
      <c r="E152">
        <v>8</v>
      </c>
      <c r="F152">
        <v>14</v>
      </c>
      <c r="G152">
        <v>3315.3575230905249</v>
      </c>
      <c r="H152">
        <v>1145.5595930378979</v>
      </c>
      <c r="I152">
        <f xml:space="preserve"> 100 - Tableau14[[#This Row],[Fitness finale]] / Tableau14[[#This Row],[Fitness de base]] * 100</f>
        <v>65.446876089248292</v>
      </c>
      <c r="J152">
        <v>4710.5820000000003</v>
      </c>
    </row>
    <row r="153" spans="1:10" x14ac:dyDescent="0.25">
      <c r="A153" t="s">
        <v>6</v>
      </c>
      <c r="B153">
        <v>100</v>
      </c>
      <c r="C153" t="s">
        <v>11</v>
      </c>
      <c r="D153">
        <v>2541881</v>
      </c>
      <c r="E153">
        <v>8</v>
      </c>
      <c r="F153">
        <v>14</v>
      </c>
      <c r="G153">
        <v>3092.651700445339</v>
      </c>
      <c r="H153">
        <v>1166.386473822643</v>
      </c>
      <c r="I153">
        <f xml:space="preserve"> 100 - Tableau14[[#This Row],[Fitness finale]] / Tableau14[[#This Row],[Fitness de base]] * 100</f>
        <v>62.2852300614814</v>
      </c>
      <c r="J153">
        <v>4926.9859999999999</v>
      </c>
    </row>
    <row r="154" spans="1:10" x14ac:dyDescent="0.25">
      <c r="A154" t="s">
        <v>6</v>
      </c>
      <c r="B154">
        <v>100</v>
      </c>
      <c r="C154" t="s">
        <v>11</v>
      </c>
      <c r="D154">
        <v>2410732</v>
      </c>
      <c r="E154">
        <v>8</v>
      </c>
      <c r="F154">
        <v>14</v>
      </c>
      <c r="G154">
        <v>3353.6828947399181</v>
      </c>
      <c r="H154">
        <v>1142.544471481262</v>
      </c>
      <c r="I154">
        <f xml:space="preserve"> 100 - Tableau14[[#This Row],[Fitness finale]] / Tableau14[[#This Row],[Fitness de base]] * 100</f>
        <v>65.93164865785954</v>
      </c>
      <c r="J154">
        <v>4964.8789999999999</v>
      </c>
    </row>
    <row r="155" spans="1:10" x14ac:dyDescent="0.25">
      <c r="A155" t="s">
        <v>6</v>
      </c>
      <c r="B155">
        <v>100</v>
      </c>
      <c r="C155" t="s">
        <v>11</v>
      </c>
      <c r="D155">
        <v>2411399</v>
      </c>
      <c r="E155">
        <v>8</v>
      </c>
      <c r="F155">
        <v>15</v>
      </c>
      <c r="G155">
        <v>3374.3253074913418</v>
      </c>
      <c r="H155">
        <v>1170.699399917293</v>
      </c>
      <c r="I155">
        <f xml:space="preserve"> 100 - Tableau14[[#This Row],[Fitness finale]] / Tableau14[[#This Row],[Fitness de base]] * 100</f>
        <v>65.305674668704214</v>
      </c>
      <c r="J155">
        <v>4979.884</v>
      </c>
    </row>
    <row r="156" spans="1:10" x14ac:dyDescent="0.25">
      <c r="A156" t="s">
        <v>6</v>
      </c>
      <c r="B156">
        <v>100</v>
      </c>
      <c r="C156" t="s">
        <v>11</v>
      </c>
      <c r="D156">
        <v>2627666</v>
      </c>
      <c r="E156">
        <v>8</v>
      </c>
      <c r="F156">
        <v>14</v>
      </c>
      <c r="G156">
        <v>3330.9294284301868</v>
      </c>
      <c r="H156">
        <v>1127.2777326547621</v>
      </c>
      <c r="I156">
        <f xml:space="preserve"> 100 - Tableau14[[#This Row],[Fitness finale]] / Tableau14[[#This Row],[Fitness de base]] * 100</f>
        <v>66.157261602926553</v>
      </c>
      <c r="J156">
        <v>4772.4390000000003</v>
      </c>
    </row>
    <row r="157" spans="1:10" x14ac:dyDescent="0.25">
      <c r="A157" t="s">
        <v>6</v>
      </c>
      <c r="B157">
        <v>100</v>
      </c>
      <c r="C157" t="s">
        <v>11</v>
      </c>
      <c r="D157">
        <v>2131810</v>
      </c>
      <c r="E157">
        <v>8</v>
      </c>
      <c r="F157">
        <v>14</v>
      </c>
      <c r="G157">
        <v>3066.1891395314901</v>
      </c>
      <c r="H157">
        <v>1131.5094669252401</v>
      </c>
      <c r="I157">
        <f xml:space="preserve"> 100 - Tableau14[[#This Row],[Fitness finale]] / Tableau14[[#This Row],[Fitness de base]] * 100</f>
        <v>63.097205833227456</v>
      </c>
      <c r="J157">
        <v>4570.42</v>
      </c>
    </row>
    <row r="158" spans="1:10" x14ac:dyDescent="0.25">
      <c r="A158" t="s">
        <v>6</v>
      </c>
      <c r="B158">
        <v>100</v>
      </c>
      <c r="C158" t="s">
        <v>11</v>
      </c>
      <c r="D158">
        <v>1865179</v>
      </c>
      <c r="E158">
        <v>8</v>
      </c>
      <c r="F158">
        <v>14</v>
      </c>
      <c r="G158">
        <v>3258.420046527619</v>
      </c>
      <c r="H158">
        <v>1167.568152313117</v>
      </c>
      <c r="I158">
        <f xml:space="preserve"> 100 - Tableau14[[#This Row],[Fitness finale]] / Tableau14[[#This Row],[Fitness de base]] * 100</f>
        <v>64.167659919802162</v>
      </c>
      <c r="J158">
        <v>4949.9399999999996</v>
      </c>
    </row>
    <row r="159" spans="1:10" x14ac:dyDescent="0.25">
      <c r="A159" t="s">
        <v>6</v>
      </c>
      <c r="B159">
        <v>100</v>
      </c>
      <c r="C159" t="s">
        <v>11</v>
      </c>
      <c r="D159">
        <v>1519752</v>
      </c>
      <c r="E159">
        <v>8</v>
      </c>
      <c r="F159">
        <v>13</v>
      </c>
      <c r="G159">
        <v>3217.2011708148761</v>
      </c>
      <c r="H159">
        <v>1076.895749492933</v>
      </c>
      <c r="I159">
        <f xml:space="preserve"> 100 - Tableau14[[#This Row],[Fitness finale]] / Tableau14[[#This Row],[Fitness de base]] * 100</f>
        <v>66.526937784864458</v>
      </c>
      <c r="J159">
        <v>4604.6589999999997</v>
      </c>
    </row>
    <row r="160" spans="1:10" x14ac:dyDescent="0.25">
      <c r="A160" t="s">
        <v>6</v>
      </c>
      <c r="B160">
        <v>100</v>
      </c>
      <c r="C160" t="s">
        <v>11</v>
      </c>
      <c r="D160">
        <v>2110401</v>
      </c>
      <c r="E160">
        <v>8</v>
      </c>
      <c r="F160">
        <v>14</v>
      </c>
      <c r="G160">
        <v>3304.760968232431</v>
      </c>
      <c r="H160">
        <v>1179.3922286021641</v>
      </c>
      <c r="I160">
        <f xml:space="preserve"> 100 - Tableau14[[#This Row],[Fitness finale]] / Tableau14[[#This Row],[Fitness de base]] * 100</f>
        <v>64.312328790515579</v>
      </c>
      <c r="J160">
        <v>4687.6379999999999</v>
      </c>
    </row>
    <row r="161" spans="1:10" x14ac:dyDescent="0.25">
      <c r="A161" t="s">
        <v>6</v>
      </c>
      <c r="B161">
        <v>100</v>
      </c>
      <c r="C161" t="s">
        <v>11</v>
      </c>
      <c r="D161">
        <v>2274033</v>
      </c>
      <c r="E161">
        <v>8</v>
      </c>
      <c r="F161">
        <v>14</v>
      </c>
      <c r="G161">
        <v>3459.1313396956839</v>
      </c>
      <c r="H161">
        <v>1123.499151269039</v>
      </c>
      <c r="I161">
        <f xml:space="preserve"> 100 - Tableau14[[#This Row],[Fitness finale]] / Tableau14[[#This Row],[Fitness de base]] * 100</f>
        <v>67.52077209742842</v>
      </c>
      <c r="J161">
        <v>4935.098</v>
      </c>
    </row>
    <row r="162" spans="1:10" x14ac:dyDescent="0.25">
      <c r="A162" t="s">
        <v>7</v>
      </c>
      <c r="B162">
        <v>100</v>
      </c>
      <c r="C162" t="s">
        <v>11</v>
      </c>
      <c r="D162">
        <v>2088406</v>
      </c>
      <c r="E162">
        <v>2</v>
      </c>
      <c r="F162">
        <v>14</v>
      </c>
      <c r="G162">
        <v>4454.1176284872208</v>
      </c>
      <c r="H162">
        <v>1579.8850875969381</v>
      </c>
      <c r="I162">
        <f xml:space="preserve"> 100 - Tableau14[[#This Row],[Fitness finale]] / Tableau14[[#This Row],[Fitness de base]] * 100</f>
        <v>64.529785259992693</v>
      </c>
      <c r="J162">
        <v>4556.2340000000004</v>
      </c>
    </row>
    <row r="163" spans="1:10" x14ac:dyDescent="0.25">
      <c r="A163" t="s">
        <v>7</v>
      </c>
      <c r="B163">
        <v>100</v>
      </c>
      <c r="C163" t="s">
        <v>11</v>
      </c>
      <c r="D163">
        <v>2635106</v>
      </c>
      <c r="E163">
        <v>2</v>
      </c>
      <c r="F163">
        <v>13</v>
      </c>
      <c r="G163">
        <v>4766.8064376261891</v>
      </c>
      <c r="H163">
        <v>1629.2467662197471</v>
      </c>
      <c r="I163">
        <f xml:space="preserve"> 100 - Tableau14[[#This Row],[Fitness finale]] / Tableau14[[#This Row],[Fitness de base]] * 100</f>
        <v>65.821000127895019</v>
      </c>
      <c r="J163">
        <v>4729.799</v>
      </c>
    </row>
    <row r="164" spans="1:10" x14ac:dyDescent="0.25">
      <c r="A164" t="s">
        <v>7</v>
      </c>
      <c r="B164">
        <v>100</v>
      </c>
      <c r="C164" t="s">
        <v>11</v>
      </c>
      <c r="D164">
        <v>2703579</v>
      </c>
      <c r="E164">
        <v>2</v>
      </c>
      <c r="F164">
        <v>15</v>
      </c>
      <c r="G164">
        <v>4831.0515107835135</v>
      </c>
      <c r="H164">
        <v>1763.5598427662469</v>
      </c>
      <c r="I164">
        <f xml:space="preserve"> 100 - Tableau14[[#This Row],[Fitness finale]] / Tableau14[[#This Row],[Fitness de base]] * 100</f>
        <v>63.495321073895404</v>
      </c>
      <c r="J164">
        <v>5041.402</v>
      </c>
    </row>
    <row r="165" spans="1:10" x14ac:dyDescent="0.25">
      <c r="A165" t="s">
        <v>7</v>
      </c>
      <c r="B165">
        <v>100</v>
      </c>
      <c r="C165" t="s">
        <v>11</v>
      </c>
      <c r="D165">
        <v>2261113</v>
      </c>
      <c r="E165">
        <v>2</v>
      </c>
      <c r="F165">
        <v>14</v>
      </c>
      <c r="G165">
        <v>4915.1401752455095</v>
      </c>
      <c r="H165">
        <v>1660.0258353876361</v>
      </c>
      <c r="I165">
        <f xml:space="preserve"> 100 - Tableau14[[#This Row],[Fitness finale]] / Tableau14[[#This Row],[Fitness de base]] * 100</f>
        <v>66.226276846626888</v>
      </c>
      <c r="J165">
        <v>4749.4669999999996</v>
      </c>
    </row>
    <row r="166" spans="1:10" x14ac:dyDescent="0.25">
      <c r="A166" t="s">
        <v>7</v>
      </c>
      <c r="B166">
        <v>100</v>
      </c>
      <c r="C166" t="s">
        <v>11</v>
      </c>
      <c r="D166">
        <v>2714493</v>
      </c>
      <c r="E166">
        <v>2</v>
      </c>
      <c r="F166">
        <v>15</v>
      </c>
      <c r="G166">
        <v>4500.3933321882496</v>
      </c>
      <c r="H166">
        <v>1676.355828123196</v>
      </c>
      <c r="I166">
        <f xml:space="preserve"> 100 - Tableau14[[#This Row],[Fitness finale]] / Tableau14[[#This Row],[Fitness de base]] * 100</f>
        <v>62.750904101351232</v>
      </c>
      <c r="J166">
        <v>4742.308</v>
      </c>
    </row>
    <row r="167" spans="1:10" x14ac:dyDescent="0.25">
      <c r="A167" t="s">
        <v>7</v>
      </c>
      <c r="B167">
        <v>100</v>
      </c>
      <c r="C167" t="s">
        <v>11</v>
      </c>
      <c r="D167">
        <v>2330415</v>
      </c>
      <c r="E167">
        <v>2</v>
      </c>
      <c r="F167">
        <v>14</v>
      </c>
      <c r="G167">
        <v>4158.6331770709494</v>
      </c>
      <c r="H167">
        <v>1650.4647203779771</v>
      </c>
      <c r="I167">
        <f xml:space="preserve"> 100 - Tableau14[[#This Row],[Fitness finale]] / Tableau14[[#This Row],[Fitness de base]] * 100</f>
        <v>60.312327389730271</v>
      </c>
      <c r="J167">
        <v>4934.0630000000001</v>
      </c>
    </row>
    <row r="168" spans="1:10" x14ac:dyDescent="0.25">
      <c r="A168" t="s">
        <v>7</v>
      </c>
      <c r="B168">
        <v>100</v>
      </c>
      <c r="C168" t="s">
        <v>11</v>
      </c>
      <c r="D168">
        <v>2551146</v>
      </c>
      <c r="E168">
        <v>2</v>
      </c>
      <c r="F168">
        <v>15</v>
      </c>
      <c r="G168">
        <v>4451.8001810326341</v>
      </c>
      <c r="H168">
        <v>1603.979121059881</v>
      </c>
      <c r="I168">
        <f xml:space="preserve"> 100 - Tableau14[[#This Row],[Fitness finale]] / Tableau14[[#This Row],[Fitness de base]] * 100</f>
        <v>63.970100727031642</v>
      </c>
      <c r="J168">
        <v>4941.5190000000002</v>
      </c>
    </row>
    <row r="169" spans="1:10" x14ac:dyDescent="0.25">
      <c r="A169" t="s">
        <v>7</v>
      </c>
      <c r="B169">
        <v>100</v>
      </c>
      <c r="C169" t="s">
        <v>11</v>
      </c>
      <c r="D169">
        <v>2323350</v>
      </c>
      <c r="E169">
        <v>2</v>
      </c>
      <c r="F169">
        <v>16</v>
      </c>
      <c r="G169">
        <v>4756.1707580598704</v>
      </c>
      <c r="H169">
        <v>1706.071418273126</v>
      </c>
      <c r="I169">
        <f xml:space="preserve"> 100 - Tableau14[[#This Row],[Fitness finale]] / Tableau14[[#This Row],[Fitness de base]] * 100</f>
        <v>64.129306850852771</v>
      </c>
      <c r="J169">
        <v>4949.8609999999999</v>
      </c>
    </row>
    <row r="170" spans="1:10" x14ac:dyDescent="0.25">
      <c r="A170" t="s">
        <v>7</v>
      </c>
      <c r="B170">
        <v>100</v>
      </c>
      <c r="C170" t="s">
        <v>11</v>
      </c>
      <c r="D170">
        <v>2224691</v>
      </c>
      <c r="E170">
        <v>2</v>
      </c>
      <c r="F170">
        <v>13</v>
      </c>
      <c r="G170">
        <v>4541.9166604356078</v>
      </c>
      <c r="H170">
        <v>1593.3538426913319</v>
      </c>
      <c r="I170">
        <f xml:space="preserve"> 100 - Tableau14[[#This Row],[Fitness finale]] / Tableau14[[#This Row],[Fitness de base]] * 100</f>
        <v>64.918910631475228</v>
      </c>
      <c r="J170">
        <v>4701.9489999999996</v>
      </c>
    </row>
    <row r="171" spans="1:10" x14ac:dyDescent="0.25">
      <c r="A171" t="s">
        <v>7</v>
      </c>
      <c r="B171">
        <v>100</v>
      </c>
      <c r="C171" t="s">
        <v>11</v>
      </c>
      <c r="D171">
        <v>2846794</v>
      </c>
      <c r="E171">
        <v>2</v>
      </c>
      <c r="F171">
        <v>14</v>
      </c>
      <c r="G171">
        <v>4583.7833931052619</v>
      </c>
      <c r="H171">
        <v>1624.411294076554</v>
      </c>
      <c r="I171">
        <f xml:space="preserve"> 100 - Tableau14[[#This Row],[Fitness finale]] / Tableau14[[#This Row],[Fitness de base]] * 100</f>
        <v>64.561778889466581</v>
      </c>
      <c r="J171">
        <v>4749.7759999999998</v>
      </c>
    </row>
    <row r="172" spans="1:10" x14ac:dyDescent="0.25">
      <c r="A172" t="s">
        <v>8</v>
      </c>
      <c r="B172">
        <v>100</v>
      </c>
      <c r="C172" t="s">
        <v>11</v>
      </c>
      <c r="D172">
        <v>4856282</v>
      </c>
      <c r="E172">
        <v>2</v>
      </c>
      <c r="F172">
        <v>13</v>
      </c>
      <c r="G172">
        <v>4446.065006462135</v>
      </c>
      <c r="H172">
        <v>1486.594443925371</v>
      </c>
      <c r="I172">
        <f xml:space="preserve"> 100 - Tableau14[[#This Row],[Fitness finale]] / Tableau14[[#This Row],[Fitness de base]] * 100</f>
        <v>66.563816728620026</v>
      </c>
      <c r="J172">
        <v>5067.1239999999998</v>
      </c>
    </row>
    <row r="173" spans="1:10" x14ac:dyDescent="0.25">
      <c r="A173" t="s">
        <v>8</v>
      </c>
      <c r="B173">
        <v>100</v>
      </c>
      <c r="C173" t="s">
        <v>11</v>
      </c>
      <c r="D173">
        <v>4497843</v>
      </c>
      <c r="E173">
        <v>2</v>
      </c>
      <c r="F173">
        <v>12</v>
      </c>
      <c r="G173">
        <v>4626.4410074734033</v>
      </c>
      <c r="H173">
        <v>1363.0903010609379</v>
      </c>
      <c r="I173">
        <f xml:space="preserve"> 100 - Tableau14[[#This Row],[Fitness finale]] / Tableau14[[#This Row],[Fitness de base]] * 100</f>
        <v>70.536957050591454</v>
      </c>
      <c r="J173">
        <v>4936.6019999999999</v>
      </c>
    </row>
    <row r="174" spans="1:10" x14ac:dyDescent="0.25">
      <c r="A174" t="s">
        <v>8</v>
      </c>
      <c r="B174">
        <v>100</v>
      </c>
      <c r="C174" t="s">
        <v>11</v>
      </c>
      <c r="D174">
        <v>3575520</v>
      </c>
      <c r="E174">
        <v>2</v>
      </c>
      <c r="F174">
        <v>14</v>
      </c>
      <c r="G174">
        <v>4569.8419330267079</v>
      </c>
      <c r="H174">
        <v>1423.3451577963069</v>
      </c>
      <c r="I174">
        <f xml:space="preserve"> 100 - Tableau14[[#This Row],[Fitness finale]] / Tableau14[[#This Row],[Fitness de base]] * 100</f>
        <v>68.853514439752331</v>
      </c>
      <c r="J174">
        <v>4907.0159999999996</v>
      </c>
    </row>
    <row r="175" spans="1:10" x14ac:dyDescent="0.25">
      <c r="A175" t="s">
        <v>8</v>
      </c>
      <c r="B175">
        <v>100</v>
      </c>
      <c r="C175" t="s">
        <v>11</v>
      </c>
      <c r="D175">
        <v>4005001</v>
      </c>
      <c r="E175">
        <v>2</v>
      </c>
      <c r="F175">
        <v>12</v>
      </c>
      <c r="G175">
        <v>4647.3928756603746</v>
      </c>
      <c r="H175">
        <v>1412.086031356929</v>
      </c>
      <c r="I175">
        <f xml:space="preserve"> 100 - Tableau14[[#This Row],[Fitness finale]] / Tableau14[[#This Row],[Fitness de base]] * 100</f>
        <v>69.615522742817873</v>
      </c>
      <c r="J175">
        <v>5028.5550000000003</v>
      </c>
    </row>
    <row r="176" spans="1:10" x14ac:dyDescent="0.25">
      <c r="A176" t="s">
        <v>8</v>
      </c>
      <c r="B176">
        <v>100</v>
      </c>
      <c r="C176" t="s">
        <v>11</v>
      </c>
      <c r="D176">
        <v>3720305</v>
      </c>
      <c r="E176">
        <v>2</v>
      </c>
      <c r="F176">
        <v>11</v>
      </c>
      <c r="G176">
        <v>4802.469949780264</v>
      </c>
      <c r="H176">
        <v>1320.8556990623349</v>
      </c>
      <c r="I176">
        <f xml:space="preserve"> 100 - Tableau14[[#This Row],[Fitness finale]] / Tableau14[[#This Row],[Fitness de base]] * 100</f>
        <v>72.496325580907168</v>
      </c>
      <c r="J176">
        <v>5030.1170000000002</v>
      </c>
    </row>
    <row r="177" spans="1:10" x14ac:dyDescent="0.25">
      <c r="A177" t="s">
        <v>8</v>
      </c>
      <c r="B177">
        <v>100</v>
      </c>
      <c r="C177" t="s">
        <v>11</v>
      </c>
      <c r="D177">
        <v>3692018</v>
      </c>
      <c r="E177">
        <v>2</v>
      </c>
      <c r="F177">
        <v>11</v>
      </c>
      <c r="G177">
        <v>4479.4447756820846</v>
      </c>
      <c r="H177">
        <v>1507.605774897753</v>
      </c>
      <c r="I177">
        <f xml:space="preserve"> 100 - Tableau14[[#This Row],[Fitness finale]] / Tableau14[[#This Row],[Fitness de base]] * 100</f>
        <v>66.343914248430707</v>
      </c>
      <c r="J177">
        <v>5058.3680000000004</v>
      </c>
    </row>
    <row r="178" spans="1:10" x14ac:dyDescent="0.25">
      <c r="A178" t="s">
        <v>8</v>
      </c>
      <c r="B178">
        <v>100</v>
      </c>
      <c r="C178" t="s">
        <v>11</v>
      </c>
      <c r="D178">
        <v>3786547</v>
      </c>
      <c r="E178">
        <v>2</v>
      </c>
      <c r="F178">
        <v>12</v>
      </c>
      <c r="G178">
        <v>4485.8408814711374</v>
      </c>
      <c r="H178">
        <v>1321.199359107942</v>
      </c>
      <c r="I178">
        <f xml:space="preserve"> 100 - Tableau14[[#This Row],[Fitness finale]] / Tableau14[[#This Row],[Fitness de base]] * 100</f>
        <v>70.547342315123473</v>
      </c>
      <c r="J178">
        <v>4905.1469999999999</v>
      </c>
    </row>
    <row r="179" spans="1:10" x14ac:dyDescent="0.25">
      <c r="A179" t="s">
        <v>8</v>
      </c>
      <c r="B179">
        <v>100</v>
      </c>
      <c r="C179" t="s">
        <v>11</v>
      </c>
      <c r="D179">
        <v>4119942</v>
      </c>
      <c r="E179">
        <v>2</v>
      </c>
      <c r="F179">
        <v>14</v>
      </c>
      <c r="G179">
        <v>4205.3190175426416</v>
      </c>
      <c r="H179">
        <v>1648.5087255495239</v>
      </c>
      <c r="I179">
        <f xml:space="preserve"> 100 - Tableau14[[#This Row],[Fitness finale]] / Tableau14[[#This Row],[Fitness de base]] * 100</f>
        <v>60.799437125395016</v>
      </c>
      <c r="J179">
        <v>4872.9780000000001</v>
      </c>
    </row>
    <row r="180" spans="1:10" x14ac:dyDescent="0.25">
      <c r="A180" t="s">
        <v>8</v>
      </c>
      <c r="B180">
        <v>100</v>
      </c>
      <c r="C180" t="s">
        <v>11</v>
      </c>
      <c r="D180">
        <v>2976310</v>
      </c>
      <c r="E180">
        <v>2</v>
      </c>
      <c r="F180">
        <v>11</v>
      </c>
      <c r="G180">
        <v>4853.7830303076662</v>
      </c>
      <c r="H180">
        <v>1518.567457867106</v>
      </c>
      <c r="I180">
        <f xml:space="preserve"> 100 - Tableau14[[#This Row],[Fitness finale]] / Tableau14[[#This Row],[Fitness de base]] * 100</f>
        <v>68.713734248420892</v>
      </c>
      <c r="J180">
        <v>5035.1679999999997</v>
      </c>
    </row>
    <row r="181" spans="1:10" x14ac:dyDescent="0.25">
      <c r="A181" t="s">
        <v>8</v>
      </c>
      <c r="B181">
        <v>100</v>
      </c>
      <c r="C181" t="s">
        <v>11</v>
      </c>
      <c r="D181">
        <v>4062741</v>
      </c>
      <c r="E181">
        <v>2</v>
      </c>
      <c r="F181">
        <v>14</v>
      </c>
      <c r="G181">
        <v>4692.9219844461377</v>
      </c>
      <c r="H181">
        <v>1516.131118177889</v>
      </c>
      <c r="I181">
        <f xml:space="preserve"> 100 - Tableau14[[#This Row],[Fitness finale]] / Tableau14[[#This Row],[Fitness de base]] * 100</f>
        <v>67.693238387451601</v>
      </c>
      <c r="J181">
        <v>4783.2439999999997</v>
      </c>
    </row>
    <row r="182" spans="1:10" x14ac:dyDescent="0.25">
      <c r="A182" t="s">
        <v>9</v>
      </c>
      <c r="B182">
        <v>100</v>
      </c>
      <c r="C182" t="s">
        <v>11</v>
      </c>
      <c r="D182">
        <v>2545724</v>
      </c>
      <c r="E182">
        <v>2</v>
      </c>
      <c r="F182">
        <v>12</v>
      </c>
      <c r="G182">
        <v>3657.554741093139</v>
      </c>
      <c r="H182">
        <v>1360.552310243861</v>
      </c>
      <c r="I182">
        <f xml:space="preserve"> 100 - Tableau14[[#This Row],[Fitness finale]] / Tableau14[[#This Row],[Fitness de base]] * 100</f>
        <v>62.801587220066303</v>
      </c>
      <c r="J182">
        <v>4780.6059999999998</v>
      </c>
    </row>
    <row r="183" spans="1:10" x14ac:dyDescent="0.25">
      <c r="A183" t="s">
        <v>9</v>
      </c>
      <c r="B183">
        <v>100</v>
      </c>
      <c r="C183" t="s">
        <v>11</v>
      </c>
      <c r="D183">
        <v>2345373</v>
      </c>
      <c r="E183">
        <v>2</v>
      </c>
      <c r="F183">
        <v>15</v>
      </c>
      <c r="G183">
        <v>3705.4204444835932</v>
      </c>
      <c r="H183">
        <v>1482.6952488490731</v>
      </c>
      <c r="I183">
        <f xml:space="preserve"> 100 - Tableau14[[#This Row],[Fitness finale]] / Tableau14[[#This Row],[Fitness de base]] * 100</f>
        <v>59.985775674757221</v>
      </c>
      <c r="J183">
        <v>4727.1639999999998</v>
      </c>
    </row>
    <row r="184" spans="1:10" x14ac:dyDescent="0.25">
      <c r="A184" t="s">
        <v>9</v>
      </c>
      <c r="B184">
        <v>100</v>
      </c>
      <c r="C184" t="s">
        <v>11</v>
      </c>
      <c r="D184">
        <v>2972190</v>
      </c>
      <c r="E184">
        <v>2</v>
      </c>
      <c r="F184">
        <v>15</v>
      </c>
      <c r="G184">
        <v>3650.391666125096</v>
      </c>
      <c r="H184">
        <v>1464.905655592398</v>
      </c>
      <c r="I184">
        <f xml:space="preserve"> 100 - Tableau14[[#This Row],[Fitness finale]] / Tableau14[[#This Row],[Fitness de base]] * 100</f>
        <v>59.869904668410534</v>
      </c>
      <c r="J184">
        <v>5007.9129999999996</v>
      </c>
    </row>
    <row r="185" spans="1:10" x14ac:dyDescent="0.25">
      <c r="A185" t="s">
        <v>9</v>
      </c>
      <c r="B185">
        <v>100</v>
      </c>
      <c r="C185" t="s">
        <v>11</v>
      </c>
      <c r="D185">
        <v>3011610</v>
      </c>
      <c r="E185">
        <v>2</v>
      </c>
      <c r="F185">
        <v>16</v>
      </c>
      <c r="G185">
        <v>3638.373739427328</v>
      </c>
      <c r="H185">
        <v>1538.730977081472</v>
      </c>
      <c r="I185">
        <f xml:space="preserve"> 100 - Tableau14[[#This Row],[Fitness finale]] / Tableau14[[#This Row],[Fitness de base]] * 100</f>
        <v>57.708276079310508</v>
      </c>
      <c r="J185">
        <v>4723.1769999999997</v>
      </c>
    </row>
    <row r="186" spans="1:10" x14ac:dyDescent="0.25">
      <c r="A186" t="s">
        <v>9</v>
      </c>
      <c r="B186">
        <v>100</v>
      </c>
      <c r="C186" t="s">
        <v>11</v>
      </c>
      <c r="D186">
        <v>2436170</v>
      </c>
      <c r="E186">
        <v>2</v>
      </c>
      <c r="F186">
        <v>14</v>
      </c>
      <c r="G186">
        <v>3499.1504397819208</v>
      </c>
      <c r="H186">
        <v>1417.786388485832</v>
      </c>
      <c r="I186">
        <f xml:space="preserve"> 100 - Tableau14[[#This Row],[Fitness finale]] / Tableau14[[#This Row],[Fitness de base]] * 100</f>
        <v>59.481982473031557</v>
      </c>
      <c r="J186">
        <v>4614.3440000000001</v>
      </c>
    </row>
    <row r="187" spans="1:10" x14ac:dyDescent="0.25">
      <c r="A187" t="s">
        <v>9</v>
      </c>
      <c r="B187">
        <v>100</v>
      </c>
      <c r="C187" t="s">
        <v>11</v>
      </c>
      <c r="D187">
        <v>2989089</v>
      </c>
      <c r="E187">
        <v>2</v>
      </c>
      <c r="F187">
        <v>14</v>
      </c>
      <c r="G187">
        <v>3330.859508619491</v>
      </c>
      <c r="H187">
        <v>1528.4479679805329</v>
      </c>
      <c r="I187">
        <f xml:space="preserve"> 100 - Tableau14[[#This Row],[Fitness finale]] / Tableau14[[#This Row],[Fitness de base]] * 100</f>
        <v>54.112505675329011</v>
      </c>
      <c r="J187">
        <v>4974.4269999999997</v>
      </c>
    </row>
    <row r="188" spans="1:10" x14ac:dyDescent="0.25">
      <c r="A188" t="s">
        <v>9</v>
      </c>
      <c r="B188">
        <v>100</v>
      </c>
      <c r="C188" t="s">
        <v>11</v>
      </c>
      <c r="D188">
        <v>3070477</v>
      </c>
      <c r="E188">
        <v>2</v>
      </c>
      <c r="F188">
        <v>15</v>
      </c>
      <c r="G188">
        <v>3665.8215705104421</v>
      </c>
      <c r="H188">
        <v>1527.228728126265</v>
      </c>
      <c r="I188">
        <f xml:space="preserve"> 100 - Tableau14[[#This Row],[Fitness finale]] / Tableau14[[#This Row],[Fitness de base]] * 100</f>
        <v>58.338705287458708</v>
      </c>
      <c r="J188">
        <v>4944.0780000000004</v>
      </c>
    </row>
    <row r="189" spans="1:10" x14ac:dyDescent="0.25">
      <c r="A189" t="s">
        <v>9</v>
      </c>
      <c r="B189">
        <v>100</v>
      </c>
      <c r="C189" t="s">
        <v>11</v>
      </c>
      <c r="D189">
        <v>2156055</v>
      </c>
      <c r="E189">
        <v>2</v>
      </c>
      <c r="F189">
        <v>15</v>
      </c>
      <c r="G189">
        <v>3728.0669375721191</v>
      </c>
      <c r="H189">
        <v>1476.8111913087671</v>
      </c>
      <c r="I189">
        <f xml:space="preserve"> 100 - Tableau14[[#This Row],[Fitness finale]] / Tableau14[[#This Row],[Fitness de base]] * 100</f>
        <v>60.386677169736352</v>
      </c>
      <c r="J189">
        <v>5013.9480000000003</v>
      </c>
    </row>
    <row r="190" spans="1:10" x14ac:dyDescent="0.25">
      <c r="A190" t="s">
        <v>9</v>
      </c>
      <c r="B190">
        <v>100</v>
      </c>
      <c r="C190" t="s">
        <v>11</v>
      </c>
      <c r="D190">
        <v>3150588</v>
      </c>
      <c r="E190">
        <v>2</v>
      </c>
      <c r="F190">
        <v>15</v>
      </c>
      <c r="G190">
        <v>3497.4370237754588</v>
      </c>
      <c r="H190">
        <v>1427.0440256562999</v>
      </c>
      <c r="I190">
        <f xml:space="preserve"> 100 - Tableau14[[#This Row],[Fitness finale]] / Tableau14[[#This Row],[Fitness de base]] * 100</f>
        <v>59.19743469416882</v>
      </c>
      <c r="J190">
        <v>4777.817</v>
      </c>
    </row>
    <row r="191" spans="1:10" x14ac:dyDescent="0.25">
      <c r="A191" t="s">
        <v>9</v>
      </c>
      <c r="B191">
        <v>100</v>
      </c>
      <c r="C191" t="s">
        <v>11</v>
      </c>
      <c r="D191">
        <v>2385663</v>
      </c>
      <c r="E191">
        <v>2</v>
      </c>
      <c r="F191">
        <v>14</v>
      </c>
      <c r="G191">
        <v>3462.0188535566008</v>
      </c>
      <c r="H191">
        <v>1404.682380617937</v>
      </c>
      <c r="I191">
        <f xml:space="preserve"> 100 - Tableau14[[#This Row],[Fitness finale]] / Tableau14[[#This Row],[Fitness de base]] * 100</f>
        <v>59.425917649903063</v>
      </c>
      <c r="J191">
        <v>4626.8739999999998</v>
      </c>
    </row>
    <row r="192" spans="1:10" x14ac:dyDescent="0.25">
      <c r="A192" t="s">
        <v>10</v>
      </c>
      <c r="B192">
        <v>100</v>
      </c>
      <c r="C192" t="s">
        <v>11</v>
      </c>
      <c r="D192">
        <v>4907773</v>
      </c>
      <c r="E192">
        <v>2</v>
      </c>
      <c r="F192">
        <v>11</v>
      </c>
      <c r="G192">
        <v>3455.6605299265962</v>
      </c>
      <c r="H192">
        <v>1233.0310276727109</v>
      </c>
      <c r="I192">
        <f xml:space="preserve"> 100 - Tableau14[[#This Row],[Fitness finale]] / Tableau14[[#This Row],[Fitness de base]] * 100</f>
        <v>64.318514015064366</v>
      </c>
      <c r="J192">
        <v>5070.893</v>
      </c>
    </row>
    <row r="193" spans="1:10" x14ac:dyDescent="0.25">
      <c r="A193" t="s">
        <v>10</v>
      </c>
      <c r="B193">
        <v>100</v>
      </c>
      <c r="C193" t="s">
        <v>11</v>
      </c>
      <c r="D193">
        <v>5359516</v>
      </c>
      <c r="E193">
        <v>2</v>
      </c>
      <c r="F193">
        <v>12</v>
      </c>
      <c r="G193">
        <v>3585.404509725764</v>
      </c>
      <c r="H193">
        <v>1224.8558393045</v>
      </c>
      <c r="I193">
        <f xml:space="preserve"> 100 - Tableau14[[#This Row],[Fitness finale]] / Tableau14[[#This Row],[Fitness de base]] * 100</f>
        <v>65.837722466685221</v>
      </c>
      <c r="J193">
        <v>4992.6819999999998</v>
      </c>
    </row>
    <row r="194" spans="1:10" x14ac:dyDescent="0.25">
      <c r="A194" t="s">
        <v>10</v>
      </c>
      <c r="B194">
        <v>100</v>
      </c>
      <c r="C194" t="s">
        <v>11</v>
      </c>
      <c r="D194">
        <v>4547842</v>
      </c>
      <c r="E194">
        <v>2</v>
      </c>
      <c r="F194">
        <v>12</v>
      </c>
      <c r="G194">
        <v>3513.0604098570848</v>
      </c>
      <c r="H194">
        <v>1243.19868723388</v>
      </c>
      <c r="I194">
        <f xml:space="preserve"> 100 - Tableau14[[#This Row],[Fitness finale]] / Tableau14[[#This Row],[Fitness de base]] * 100</f>
        <v>64.612089113364988</v>
      </c>
      <c r="J194">
        <v>4939.2280000000001</v>
      </c>
    </row>
    <row r="195" spans="1:10" x14ac:dyDescent="0.25">
      <c r="A195" t="s">
        <v>10</v>
      </c>
      <c r="B195">
        <v>100</v>
      </c>
      <c r="C195" t="s">
        <v>11</v>
      </c>
      <c r="D195">
        <v>4348307</v>
      </c>
      <c r="E195">
        <v>2</v>
      </c>
      <c r="F195">
        <v>11</v>
      </c>
      <c r="G195">
        <v>3609.8782522487791</v>
      </c>
      <c r="H195">
        <v>1221.226680936584</v>
      </c>
      <c r="I195">
        <f xml:space="preserve"> 100 - Tableau14[[#This Row],[Fitness finale]] / Tableau14[[#This Row],[Fitness de base]] * 100</f>
        <v>66.169865142243538</v>
      </c>
      <c r="J195">
        <v>5040.5169999999998</v>
      </c>
    </row>
    <row r="196" spans="1:10" x14ac:dyDescent="0.25">
      <c r="A196" t="s">
        <v>10</v>
      </c>
      <c r="B196">
        <v>100</v>
      </c>
      <c r="C196" t="s">
        <v>11</v>
      </c>
      <c r="D196">
        <v>4609636</v>
      </c>
      <c r="E196">
        <v>2</v>
      </c>
      <c r="F196">
        <v>13</v>
      </c>
      <c r="G196">
        <v>3246.9745570934001</v>
      </c>
      <c r="H196">
        <v>1387.730933340689</v>
      </c>
      <c r="I196">
        <f xml:space="preserve"> 100 - Tableau14[[#This Row],[Fitness finale]] / Tableau14[[#This Row],[Fitness de base]] * 100</f>
        <v>57.260800510154084</v>
      </c>
      <c r="J196">
        <v>5065.4539999999997</v>
      </c>
    </row>
    <row r="197" spans="1:10" x14ac:dyDescent="0.25">
      <c r="A197" t="s">
        <v>10</v>
      </c>
      <c r="B197">
        <v>100</v>
      </c>
      <c r="C197" t="s">
        <v>11</v>
      </c>
      <c r="D197">
        <v>4310236</v>
      </c>
      <c r="E197">
        <v>2</v>
      </c>
      <c r="F197">
        <v>12</v>
      </c>
      <c r="G197">
        <v>3479.78127624032</v>
      </c>
      <c r="H197">
        <v>1174.9947146816551</v>
      </c>
      <c r="I197">
        <f xml:space="preserve"> 100 - Tableau14[[#This Row],[Fitness finale]] / Tableau14[[#This Row],[Fitness de base]] * 100</f>
        <v>66.233661790629526</v>
      </c>
      <c r="J197">
        <v>5055.7700000000004</v>
      </c>
    </row>
    <row r="198" spans="1:10" x14ac:dyDescent="0.25">
      <c r="A198" t="s">
        <v>10</v>
      </c>
      <c r="B198">
        <v>100</v>
      </c>
      <c r="C198" t="s">
        <v>11</v>
      </c>
      <c r="D198">
        <v>5434059</v>
      </c>
      <c r="E198">
        <v>2</v>
      </c>
      <c r="F198">
        <v>12</v>
      </c>
      <c r="G198">
        <v>3589.6863978612441</v>
      </c>
      <c r="H198">
        <v>1291.245739256668</v>
      </c>
      <c r="I198">
        <f xml:space="preserve"> 100 - Tableau14[[#This Row],[Fitness finale]] / Tableau14[[#This Row],[Fitness de base]] * 100</f>
        <v>64.029009887158963</v>
      </c>
      <c r="J198">
        <v>5007.6809999999996</v>
      </c>
    </row>
    <row r="199" spans="1:10" x14ac:dyDescent="0.25">
      <c r="A199" t="s">
        <v>10</v>
      </c>
      <c r="B199">
        <v>100</v>
      </c>
      <c r="C199" t="s">
        <v>11</v>
      </c>
      <c r="D199">
        <v>4537391</v>
      </c>
      <c r="E199">
        <v>2</v>
      </c>
      <c r="F199">
        <v>12</v>
      </c>
      <c r="G199">
        <v>3484.6324952921018</v>
      </c>
      <c r="H199">
        <v>1220.3446877668971</v>
      </c>
      <c r="I199">
        <f xml:space="preserve"> 100 - Tableau14[[#This Row],[Fitness finale]] / Tableau14[[#This Row],[Fitness de base]] * 100</f>
        <v>64.979242734617259</v>
      </c>
      <c r="J199">
        <v>4911.3429999999998</v>
      </c>
    </row>
    <row r="200" spans="1:10" x14ac:dyDescent="0.25">
      <c r="A200" t="s">
        <v>10</v>
      </c>
      <c r="B200">
        <v>100</v>
      </c>
      <c r="C200" t="s">
        <v>11</v>
      </c>
      <c r="D200">
        <v>4069312</v>
      </c>
      <c r="E200">
        <v>2</v>
      </c>
      <c r="F200">
        <v>10</v>
      </c>
      <c r="G200">
        <v>3441.6442173580431</v>
      </c>
      <c r="H200">
        <v>1297.572691500347</v>
      </c>
      <c r="I200">
        <f xml:space="preserve"> 100 - Tableau14[[#This Row],[Fitness finale]] / Tableau14[[#This Row],[Fitness de base]] * 100</f>
        <v>62.297884105626103</v>
      </c>
      <c r="J200">
        <v>5048.9459999999999</v>
      </c>
    </row>
    <row r="201" spans="1:10" x14ac:dyDescent="0.25">
      <c r="A201" t="s">
        <v>10</v>
      </c>
      <c r="B201">
        <v>100</v>
      </c>
      <c r="C201" t="s">
        <v>11</v>
      </c>
      <c r="D201">
        <v>3359428</v>
      </c>
      <c r="E201">
        <v>2</v>
      </c>
      <c r="F201">
        <v>12</v>
      </c>
      <c r="G201">
        <v>3443.1161444839599</v>
      </c>
      <c r="H201">
        <v>1286.544413379668</v>
      </c>
      <c r="I201">
        <f xml:space="preserve"> 100 - Tableau14[[#This Row],[Fitness finale]] / Tableau14[[#This Row],[Fitness de base]] * 100</f>
        <v>62.634301040330143</v>
      </c>
      <c r="J201">
        <v>4776.7939999999999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C8B5-6F87-4793-A7AF-4CC04E091DC3}">
  <dimension ref="A1:Q201"/>
  <sheetViews>
    <sheetView topLeftCell="A9" zoomScale="70" zoomScaleNormal="70" workbookViewId="0">
      <selection activeCell="R47" sqref="R47"/>
    </sheetView>
  </sheetViews>
  <sheetFormatPr baseColWidth="10" defaultRowHeight="15" x14ac:dyDescent="0.25"/>
  <cols>
    <col min="13" max="13" width="12.28515625" bestFit="1" customWidth="1"/>
    <col min="14" max="14" width="18.7109375" bestFit="1" customWidth="1"/>
    <col min="15" max="15" width="17.7109375" bestFit="1" customWidth="1"/>
    <col min="16" max="16" width="24.28515625" bestFit="1" customWidth="1"/>
    <col min="17" max="17" width="18.5703125" bestFit="1" customWidth="1"/>
  </cols>
  <sheetData>
    <row r="1" spans="1:1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M1" s="11" t="s">
        <v>1</v>
      </c>
      <c r="N1" s="12"/>
      <c r="O1" s="12"/>
      <c r="P1" s="12"/>
      <c r="Q1" s="13"/>
    </row>
    <row r="2" spans="1:17" x14ac:dyDescent="0.25">
      <c r="A2" t="s">
        <v>0</v>
      </c>
      <c r="B2">
        <v>100</v>
      </c>
      <c r="C2" t="s">
        <v>1</v>
      </c>
      <c r="D2">
        <v>4977280</v>
      </c>
      <c r="E2">
        <v>8</v>
      </c>
      <c r="F2">
        <v>41</v>
      </c>
      <c r="G2">
        <v>3828.2894397978621</v>
      </c>
      <c r="H2">
        <v>2808.6988101390371</v>
      </c>
      <c r="I2">
        <f xml:space="preserve"> 100 - Tableau147[[#This Row],[Fitness finale]] / Tableau147[[#This Row],[Fitness de base]] * 100</f>
        <v>26.633060161528974</v>
      </c>
      <c r="J2">
        <v>5010.0929999999998</v>
      </c>
      <c r="M2" s="14"/>
      <c r="N2" s="15"/>
      <c r="O2" s="15"/>
      <c r="P2" s="15"/>
      <c r="Q2" s="16"/>
    </row>
    <row r="3" spans="1:17" x14ac:dyDescent="0.25">
      <c r="A3" t="s">
        <v>0</v>
      </c>
      <c r="B3">
        <v>100</v>
      </c>
      <c r="C3" t="s">
        <v>1</v>
      </c>
      <c r="D3">
        <v>3324266</v>
      </c>
      <c r="E3">
        <v>8</v>
      </c>
      <c r="F3">
        <v>40</v>
      </c>
      <c r="G3">
        <v>3440.2667467331562</v>
      </c>
      <c r="H3">
        <v>2855.210546873368</v>
      </c>
      <c r="I3">
        <f xml:space="preserve"> 100 - Tableau147[[#This Row],[Fitness finale]] / Tableau147[[#This Row],[Fitness de base]] * 100</f>
        <v>17.006128969951291</v>
      </c>
      <c r="J3">
        <v>4693.6099999999997</v>
      </c>
      <c r="M3" s="14"/>
      <c r="N3" s="15"/>
      <c r="O3" s="15"/>
      <c r="P3" s="15"/>
      <c r="Q3" s="16"/>
    </row>
    <row r="4" spans="1:17" x14ac:dyDescent="0.25">
      <c r="A4" t="s">
        <v>0</v>
      </c>
      <c r="B4">
        <v>100</v>
      </c>
      <c r="C4" t="s">
        <v>1</v>
      </c>
      <c r="D4">
        <v>3472551</v>
      </c>
      <c r="E4">
        <v>8</v>
      </c>
      <c r="F4">
        <v>37</v>
      </c>
      <c r="G4">
        <v>3385.797266357114</v>
      </c>
      <c r="H4">
        <v>2786.5428558348099</v>
      </c>
      <c r="I4">
        <f xml:space="preserve"> 100 - Tableau147[[#This Row],[Fitness finale]] / Tableau147[[#This Row],[Fitness de base]] * 100</f>
        <v>17.699063569953822</v>
      </c>
      <c r="J4">
        <v>5002.6570000000002</v>
      </c>
      <c r="M4" s="3" t="s">
        <v>22</v>
      </c>
      <c r="N4" s="2" t="s">
        <v>30</v>
      </c>
      <c r="O4" s="2" t="s">
        <v>31</v>
      </c>
      <c r="P4" s="2" t="s">
        <v>32</v>
      </c>
      <c r="Q4" s="4" t="s">
        <v>33</v>
      </c>
    </row>
    <row r="5" spans="1:17" x14ac:dyDescent="0.25">
      <c r="A5" t="s">
        <v>0</v>
      </c>
      <c r="B5">
        <v>100</v>
      </c>
      <c r="C5" t="s">
        <v>1</v>
      </c>
      <c r="D5">
        <v>5925656</v>
      </c>
      <c r="E5">
        <v>8</v>
      </c>
      <c r="F5">
        <v>41</v>
      </c>
      <c r="G5">
        <v>3791.163821311447</v>
      </c>
      <c r="H5">
        <v>2772.026205030159</v>
      </c>
      <c r="I5">
        <f xml:space="preserve"> 100 - Tableau147[[#This Row],[Fitness finale]] / Tableau147[[#This Row],[Fitness de base]] * 100</f>
        <v>26.881919756470609</v>
      </c>
      <c r="J5">
        <v>5100.9470000000001</v>
      </c>
      <c r="M5" s="8" t="s">
        <v>0</v>
      </c>
      <c r="N5" s="2">
        <f>AVERAGEIFS(Tableau147[Fitness finale],Tableau147[Dataset],M5,Tableau147[Algo],"Recuit")</f>
        <v>2799.0850918672877</v>
      </c>
      <c r="O5" s="2">
        <f>_xlfn.MINIFS(Tableau147[Fitness finale],Tableau147[Dataset],M22,Tableau147[Algo],"Recuit")</f>
        <v>2482.118781285325</v>
      </c>
      <c r="P5" s="2">
        <f>AVERAGEIFS(Tableau147[% Amélioration],Tableau147[Dataset],M5,Tableau147[Algo],"Recuit")</f>
        <v>21.7722804970747</v>
      </c>
      <c r="Q5" s="4">
        <f>AVERAGEIFS(Tableau147[Nombre de camions final],Tableau147[Dataset],M5,Tableau147[Algo],"Recuit")</f>
        <v>39.6</v>
      </c>
    </row>
    <row r="6" spans="1:17" x14ac:dyDescent="0.25">
      <c r="A6" t="s">
        <v>0</v>
      </c>
      <c r="B6">
        <v>100</v>
      </c>
      <c r="C6" t="s">
        <v>1</v>
      </c>
      <c r="D6">
        <v>3974894</v>
      </c>
      <c r="E6">
        <v>8</v>
      </c>
      <c r="F6">
        <v>39</v>
      </c>
      <c r="G6">
        <v>3410.125880002417</v>
      </c>
      <c r="H6">
        <v>2849.2398230713479</v>
      </c>
      <c r="I6">
        <f xml:space="preserve"> 100 - Tableau147[[#This Row],[Fitness finale]] / Tableau147[[#This Row],[Fitness de base]] * 100</f>
        <v>16.447664299438458</v>
      </c>
      <c r="J6">
        <v>5006.982</v>
      </c>
      <c r="M6" s="9" t="s">
        <v>2</v>
      </c>
      <c r="N6" s="2">
        <f>AVERAGEIFS(Tableau147[Fitness finale],Tableau147[Dataset],M6,Tableau147[Algo],"Recuit")</f>
        <v>2525.7930076740026</v>
      </c>
      <c r="O6" s="2">
        <f>_xlfn.MINIFS(Tableau147[Fitness finale],Tableau147[Dataset],M23,Tableau147[Algo],"Recuit")</f>
        <v>2180.0536855650739</v>
      </c>
      <c r="P6" s="2">
        <f>AVERAGEIFS(Tableau147[% Amélioration],Tableau147[Dataset],M6,Tableau147[Algo],"Recuit")</f>
        <v>29.378222436211637</v>
      </c>
      <c r="Q6" s="4">
        <f>AVERAGEIFS(Tableau147[Nombre de camions final],Tableau147[Dataset],M6,Tableau147[Algo],"Recuit")</f>
        <v>33.4</v>
      </c>
    </row>
    <row r="7" spans="1:17" x14ac:dyDescent="0.25">
      <c r="A7" t="s">
        <v>0</v>
      </c>
      <c r="B7">
        <v>100</v>
      </c>
      <c r="C7" t="s">
        <v>1</v>
      </c>
      <c r="D7">
        <v>4623332</v>
      </c>
      <c r="E7">
        <v>8</v>
      </c>
      <c r="F7">
        <v>41</v>
      </c>
      <c r="G7">
        <v>3573.2896914531862</v>
      </c>
      <c r="H7">
        <v>2744.2686608882191</v>
      </c>
      <c r="I7">
        <f xml:space="preserve"> 100 - Tableau147[[#This Row],[Fitness finale]] / Tableau147[[#This Row],[Fitness de base]] * 100</f>
        <v>23.200498760228442</v>
      </c>
      <c r="J7">
        <v>4987.973</v>
      </c>
      <c r="M7" s="8" t="s">
        <v>3</v>
      </c>
      <c r="N7" s="2">
        <f>AVERAGEIFS(Tableau147[Fitness finale],Tableau147[Dataset],M7,Tableau147[Algo],"Recuit")</f>
        <v>3075.550601323991</v>
      </c>
      <c r="O7" s="2">
        <f>_xlfn.MINIFS(Tableau147[Fitness finale],Tableau147[Dataset],M24,Tableau147[Algo],"Recuit")</f>
        <v>2468.8338124570578</v>
      </c>
      <c r="P7" s="2">
        <f>AVERAGEIFS(Tableau147[% Amélioration],Tableau147[Dataset],M7,Tableau147[Algo],"Recuit")</f>
        <v>24.829428807048668</v>
      </c>
      <c r="Q7" s="4">
        <f>AVERAGEIFS(Tableau147[Nombre de camions final],Tableau147[Dataset],M7,Tableau147[Algo],"Recuit")</f>
        <v>33.700000000000003</v>
      </c>
    </row>
    <row r="8" spans="1:17" x14ac:dyDescent="0.25">
      <c r="A8" t="s">
        <v>0</v>
      </c>
      <c r="B8">
        <v>100</v>
      </c>
      <c r="C8" t="s">
        <v>1</v>
      </c>
      <c r="D8">
        <v>3573612</v>
      </c>
      <c r="E8">
        <v>8</v>
      </c>
      <c r="F8">
        <v>41</v>
      </c>
      <c r="G8">
        <v>3532.0501594431798</v>
      </c>
      <c r="H8">
        <v>3060.957844554619</v>
      </c>
      <c r="I8">
        <f xml:space="preserve"> 100 - Tableau147[[#This Row],[Fitness finale]] / Tableau147[[#This Row],[Fitness de base]] * 100</f>
        <v>13.337645096264083</v>
      </c>
      <c r="J8">
        <v>5065.9589999999998</v>
      </c>
      <c r="M8" s="9" t="s">
        <v>4</v>
      </c>
      <c r="N8" s="2">
        <f>AVERAGEIFS(Tableau147[Fitness finale],Tableau147[Dataset],M8,Tableau147[Algo],"Recuit")</f>
        <v>2717.5362636109553</v>
      </c>
      <c r="O8" s="2">
        <f>_xlfn.MINIFS(Tableau147[Fitness finale],Tableau147[Dataset],M25,Tableau147[Algo],"Recuit")</f>
        <v>2262.5862960615032</v>
      </c>
      <c r="P8" s="2">
        <f>AVERAGEIFS(Tableau147[% Amélioration],Tableau147[Dataset],M8,Tableau147[Algo],"Recuit")</f>
        <v>35.823706647297492</v>
      </c>
      <c r="Q8" s="4">
        <f>AVERAGEIFS(Tableau147[Nombre de camions final],Tableau147[Dataset],M8,Tableau147[Algo],"Recuit")</f>
        <v>29.4</v>
      </c>
    </row>
    <row r="9" spans="1:17" x14ac:dyDescent="0.25">
      <c r="A9" t="s">
        <v>0</v>
      </c>
      <c r="B9">
        <v>100</v>
      </c>
      <c r="C9" t="s">
        <v>1</v>
      </c>
      <c r="D9">
        <v>4890480</v>
      </c>
      <c r="E9">
        <v>8</v>
      </c>
      <c r="F9">
        <v>39</v>
      </c>
      <c r="G9">
        <v>3665.6965599166542</v>
      </c>
      <c r="H9">
        <v>2768.9727889909059</v>
      </c>
      <c r="I9">
        <f xml:space="preserve"> 100 - Tableau147[[#This Row],[Fitness finale]] / Tableau147[[#This Row],[Fitness de base]] * 100</f>
        <v>24.462575018651762</v>
      </c>
      <c r="J9">
        <v>4961.3810000000003</v>
      </c>
      <c r="M9" s="8" t="s">
        <v>5</v>
      </c>
      <c r="N9" s="2">
        <f>AVERAGEIFS(Tableau147[Fitness finale],Tableau147[Dataset],M9,Tableau147[Algo],"Recuit")</f>
        <v>1880.1479374317937</v>
      </c>
      <c r="O9" s="2">
        <f>_xlfn.MINIFS(Tableau147[Fitness finale],Tableau147[Dataset],M26,Tableau147[Algo],"Recuit")</f>
        <v>1728.0204120812459</v>
      </c>
      <c r="P9" s="2">
        <f>AVERAGEIFS(Tableau147[% Amélioration],Tableau147[Dataset],M9,Tableau147[Algo],"Recuit")</f>
        <v>43.846664815848321</v>
      </c>
      <c r="Q9" s="4">
        <f>AVERAGEIFS(Tableau147[Nombre de camions final],Tableau147[Dataset],M9,Tableau147[Algo],"Recuit")</f>
        <v>23.4</v>
      </c>
    </row>
    <row r="10" spans="1:17" x14ac:dyDescent="0.25">
      <c r="A10" t="s">
        <v>0</v>
      </c>
      <c r="B10">
        <v>100</v>
      </c>
      <c r="C10" t="s">
        <v>1</v>
      </c>
      <c r="D10">
        <v>3820169</v>
      </c>
      <c r="E10">
        <v>8</v>
      </c>
      <c r="F10">
        <v>41</v>
      </c>
      <c r="G10">
        <v>3482.5776199309121</v>
      </c>
      <c r="H10">
        <v>2862.8146020050899</v>
      </c>
      <c r="I10">
        <f xml:space="preserve"> 100 - Tableau147[[#This Row],[Fitness finale]] / Tableau147[[#This Row],[Fitness de base]] * 100</f>
        <v>17.796100634739545</v>
      </c>
      <c r="J10">
        <v>5022.0230000000001</v>
      </c>
      <c r="M10" s="9" t="s">
        <v>6</v>
      </c>
      <c r="N10" s="2">
        <f>AVERAGEIFS(Tableau147[Fitness finale],Tableau147[Dataset],M10,Tableau147[Algo],"Recuit")</f>
        <v>1722.4017819938738</v>
      </c>
      <c r="O10" s="2">
        <f>_xlfn.MINIFS(Tableau147[Fitness finale],Tableau147[Dataset],M27,Tableau147[Algo],"Recuit")</f>
        <v>1617.160834624276</v>
      </c>
      <c r="P10" s="2">
        <f>AVERAGEIFS(Tableau147[% Amélioration],Tableau147[Dataset],M10,Tableau147[Algo],"Recuit")</f>
        <v>47.394195275349055</v>
      </c>
      <c r="Q10" s="4">
        <f>AVERAGEIFS(Tableau147[Nombre de camions final],Tableau147[Dataset],M10,Tableau147[Algo],"Recuit")</f>
        <v>20.100000000000001</v>
      </c>
    </row>
    <row r="11" spans="1:17" x14ac:dyDescent="0.25">
      <c r="A11" t="s">
        <v>0</v>
      </c>
      <c r="B11">
        <v>100</v>
      </c>
      <c r="C11" t="s">
        <v>1</v>
      </c>
      <c r="D11">
        <v>5351696</v>
      </c>
      <c r="E11">
        <v>8</v>
      </c>
      <c r="F11">
        <v>36</v>
      </c>
      <c r="G11">
        <v>3775.5535208334268</v>
      </c>
      <c r="H11">
        <v>2482.118781285325</v>
      </c>
      <c r="I11">
        <f xml:space="preserve"> 100 - Tableau147[[#This Row],[Fitness finale]] / Tableau147[[#This Row],[Fitness de base]] * 100</f>
        <v>34.258148703520035</v>
      </c>
      <c r="J11">
        <v>5036.53</v>
      </c>
      <c r="M11" s="8" t="s">
        <v>7</v>
      </c>
      <c r="N11" s="2">
        <f>AVERAGEIFS(Tableau147[Fitness finale],Tableau147[Dataset],M11,Tableau147[Algo],"Recuit")</f>
        <v>2722.3191666547345</v>
      </c>
      <c r="O11" s="2">
        <f>_xlfn.MINIFS(Tableau147[Fitness finale],Tableau147[Dataset],M28,Tableau147[Algo],"Recuit")</f>
        <v>2212.7215651314968</v>
      </c>
      <c r="P11" s="2">
        <f>AVERAGEIFS(Tableau147[% Amélioration],Tableau147[Dataset],M11,Tableau147[Algo],"Recuit")</f>
        <v>40.714915292530193</v>
      </c>
      <c r="Q11" s="4">
        <f>AVERAGEIFS(Tableau147[Nombre de camions final],Tableau147[Dataset],M11,Tableau147[Algo],"Recuit")</f>
        <v>16.8</v>
      </c>
    </row>
    <row r="12" spans="1:17" x14ac:dyDescent="0.25">
      <c r="A12" t="s">
        <v>2</v>
      </c>
      <c r="B12">
        <v>100</v>
      </c>
      <c r="C12" t="s">
        <v>1</v>
      </c>
      <c r="D12">
        <v>4238988</v>
      </c>
      <c r="E12">
        <v>8</v>
      </c>
      <c r="F12">
        <v>34</v>
      </c>
      <c r="G12">
        <v>3617.5480069354671</v>
      </c>
      <c r="H12">
        <v>2712.6685235147388</v>
      </c>
      <c r="I12">
        <f xml:space="preserve"> 100 - Tableau147[[#This Row],[Fitness finale]] / Tableau147[[#This Row],[Fitness de base]] * 100</f>
        <v>25.013613687666819</v>
      </c>
      <c r="J12">
        <v>4991.2749999999996</v>
      </c>
      <c r="M12" s="9" t="s">
        <v>8</v>
      </c>
      <c r="N12" s="2">
        <f>AVERAGEIFS(Tableau147[Fitness finale],Tableau147[Dataset],M12,Tableau147[Algo],"Recuit")</f>
        <v>2493.2047514192541</v>
      </c>
      <c r="O12" s="2">
        <f>_xlfn.MINIFS(Tableau147[Fitness finale],Tableau147[Dataset],M29,Tableau147[Algo],"Recuit")</f>
        <v>2170.1162246584149</v>
      </c>
      <c r="P12" s="2">
        <f>AVERAGEIFS(Tableau147[% Amélioration],Tableau147[Dataset],M12,Tableau147[Algo],"Recuit")</f>
        <v>45.646163269344733</v>
      </c>
      <c r="Q12" s="4">
        <f>AVERAGEIFS(Tableau147[Nombre de camions final],Tableau147[Dataset],M12,Tableau147[Algo],"Recuit")</f>
        <v>16.2</v>
      </c>
    </row>
    <row r="13" spans="1:17" x14ac:dyDescent="0.25">
      <c r="A13" t="s">
        <v>2</v>
      </c>
      <c r="B13">
        <v>100</v>
      </c>
      <c r="C13" t="s">
        <v>1</v>
      </c>
      <c r="D13">
        <v>3462102</v>
      </c>
      <c r="E13">
        <v>8</v>
      </c>
      <c r="F13">
        <v>29</v>
      </c>
      <c r="G13">
        <v>3459.574060869038</v>
      </c>
      <c r="H13">
        <v>2252.8256523572982</v>
      </c>
      <c r="I13">
        <f xml:space="preserve"> 100 - Tableau147[[#This Row],[Fitness finale]] / Tableau147[[#This Row],[Fitness de base]] * 100</f>
        <v>34.881415667933609</v>
      </c>
      <c r="J13">
        <v>5080.7950000000001</v>
      </c>
      <c r="M13" s="8" t="s">
        <v>9</v>
      </c>
      <c r="N13" s="2">
        <f>AVERAGEIFS(Tableau147[Fitness finale],Tableau147[Dataset],M13,Tableau147[Algo],"Recuit")</f>
        <v>1981.1773714479236</v>
      </c>
      <c r="O13" s="2">
        <f>_xlfn.MINIFS(Tableau147[Fitness finale],Tableau147[Dataset],M30,Tableau147[Algo],"Recuit")</f>
        <v>1830.250221597948</v>
      </c>
      <c r="P13" s="2">
        <f>AVERAGEIFS(Tableau147[% Amélioration],Tableau147[Dataset],M13,Tableau147[Algo],"Recuit")</f>
        <v>44.635549047681238</v>
      </c>
      <c r="Q13" s="4">
        <f>AVERAGEIFS(Tableau147[Nombre de camions final],Tableau147[Dataset],M13,Tableau147[Algo],"Recuit")</f>
        <v>15.4</v>
      </c>
    </row>
    <row r="14" spans="1:17" ht="15.75" thickBot="1" x14ac:dyDescent="0.3">
      <c r="A14" t="s">
        <v>2</v>
      </c>
      <c r="B14">
        <v>100</v>
      </c>
      <c r="C14" t="s">
        <v>1</v>
      </c>
      <c r="D14">
        <v>4360005</v>
      </c>
      <c r="E14">
        <v>8</v>
      </c>
      <c r="F14">
        <v>30</v>
      </c>
      <c r="G14">
        <v>3636.0435572534079</v>
      </c>
      <c r="H14">
        <v>2180.0536855650739</v>
      </c>
      <c r="I14">
        <f xml:space="preserve"> 100 - Tableau147[[#This Row],[Fitness finale]] / Tableau147[[#This Row],[Fitness de base]] * 100</f>
        <v>40.043246148243568</v>
      </c>
      <c r="J14">
        <v>5029.9449999999997</v>
      </c>
      <c r="M14" s="10" t="s">
        <v>10</v>
      </c>
      <c r="N14" s="5">
        <f>AVERAGEIFS(Tableau147[Fitness finale],Tableau147[Dataset],M14,Tableau147[Algo],"Recuit")</f>
        <v>2234.9125121099896</v>
      </c>
      <c r="O14" s="5">
        <f>_xlfn.MINIFS(Tableau147[Fitness finale],Tableau147[Dataset],M31,Tableau147[Algo],"Recuit")</f>
        <v>1893.9474189049461</v>
      </c>
      <c r="P14" s="5">
        <f>AVERAGEIFS(Tableau147[% Amélioration],Tableau147[Dataset],M14,Tableau147[Algo],"Recuit")</f>
        <v>35.65581387556243</v>
      </c>
      <c r="Q14" s="6">
        <f>AVERAGEIFS(Tableau147[Nombre de camions final],Tableau147[Dataset],M14,Tableau147[Algo],"Recuit")</f>
        <v>15.5</v>
      </c>
    </row>
    <row r="15" spans="1:17" x14ac:dyDescent="0.25">
      <c r="A15" t="s">
        <v>2</v>
      </c>
      <c r="B15">
        <v>100</v>
      </c>
      <c r="C15" t="s">
        <v>1</v>
      </c>
      <c r="D15">
        <v>3617024</v>
      </c>
      <c r="E15">
        <v>8</v>
      </c>
      <c r="F15">
        <v>32</v>
      </c>
      <c r="G15">
        <v>3606.2208866068522</v>
      </c>
      <c r="H15">
        <v>2492.040304165384</v>
      </c>
      <c r="I15">
        <f xml:space="preserve"> 100 - Tableau147[[#This Row],[Fitness finale]] / Tableau147[[#This Row],[Fitness de base]] * 100</f>
        <v>30.896071468595409</v>
      </c>
      <c r="J15">
        <v>5015.01</v>
      </c>
    </row>
    <row r="16" spans="1:17" x14ac:dyDescent="0.25">
      <c r="A16" t="s">
        <v>2</v>
      </c>
      <c r="B16">
        <v>100</v>
      </c>
      <c r="C16" t="s">
        <v>1</v>
      </c>
      <c r="D16">
        <v>4663852</v>
      </c>
      <c r="E16">
        <v>8</v>
      </c>
      <c r="F16">
        <v>37</v>
      </c>
      <c r="G16">
        <v>3686.479635110084</v>
      </c>
      <c r="H16">
        <v>2779.4846475327599</v>
      </c>
      <c r="I16">
        <f xml:space="preserve"> 100 - Tableau147[[#This Row],[Fitness finale]] / Tableau147[[#This Row],[Fitness de base]] * 100</f>
        <v>24.603282192015683</v>
      </c>
      <c r="J16">
        <v>4951.0659999999998</v>
      </c>
    </row>
    <row r="17" spans="1:17" ht="15.75" thickBot="1" x14ac:dyDescent="0.3">
      <c r="A17" t="s">
        <v>2</v>
      </c>
      <c r="B17">
        <v>100</v>
      </c>
      <c r="C17" t="s">
        <v>1</v>
      </c>
      <c r="D17">
        <v>3762619</v>
      </c>
      <c r="E17">
        <v>8</v>
      </c>
      <c r="F17">
        <v>32</v>
      </c>
      <c r="G17">
        <v>3405.014692825262</v>
      </c>
      <c r="H17">
        <v>2554.8896960477409</v>
      </c>
      <c r="I17">
        <f xml:space="preserve"> 100 - Tableau147[[#This Row],[Fitness finale]] / Tableau147[[#This Row],[Fitness de base]] * 100</f>
        <v>24.966852523979639</v>
      </c>
      <c r="J17">
        <v>5080.0219999999999</v>
      </c>
    </row>
    <row r="18" spans="1:17" x14ac:dyDescent="0.25">
      <c r="A18" t="s">
        <v>2</v>
      </c>
      <c r="B18">
        <v>100</v>
      </c>
      <c r="C18" t="s">
        <v>1</v>
      </c>
      <c r="D18">
        <v>5385054</v>
      </c>
      <c r="E18">
        <v>8</v>
      </c>
      <c r="F18">
        <v>40</v>
      </c>
      <c r="G18">
        <v>3648.743428501572</v>
      </c>
      <c r="H18">
        <v>2900.7531554289631</v>
      </c>
      <c r="I18">
        <f xml:space="preserve"> 100 - Tableau147[[#This Row],[Fitness finale]] / Tableau147[[#This Row],[Fitness de base]] * 100</f>
        <v>20.499941630036332</v>
      </c>
      <c r="J18">
        <v>4989.3500000000004</v>
      </c>
      <c r="M18" s="11" t="s">
        <v>11</v>
      </c>
      <c r="N18" s="12"/>
      <c r="O18" s="12"/>
      <c r="P18" s="12"/>
      <c r="Q18" s="13"/>
    </row>
    <row r="19" spans="1:17" x14ac:dyDescent="0.25">
      <c r="A19" t="s">
        <v>2</v>
      </c>
      <c r="B19">
        <v>100</v>
      </c>
      <c r="C19" t="s">
        <v>1</v>
      </c>
      <c r="D19">
        <v>5175616</v>
      </c>
      <c r="E19">
        <v>8</v>
      </c>
      <c r="F19">
        <v>32</v>
      </c>
      <c r="G19">
        <v>3622.925691854392</v>
      </c>
      <c r="H19">
        <v>2409.0465366351668</v>
      </c>
      <c r="I19">
        <f xml:space="preserve"> 100 - Tableau147[[#This Row],[Fitness finale]] / Tableau147[[#This Row],[Fitness de base]] * 100</f>
        <v>33.50549413553945</v>
      </c>
      <c r="J19">
        <v>4924.3180000000002</v>
      </c>
      <c r="M19" s="14"/>
      <c r="N19" s="15"/>
      <c r="O19" s="15"/>
      <c r="P19" s="15"/>
      <c r="Q19" s="16"/>
    </row>
    <row r="20" spans="1:17" x14ac:dyDescent="0.25">
      <c r="A20" t="s">
        <v>2</v>
      </c>
      <c r="B20">
        <v>100</v>
      </c>
      <c r="C20" t="s">
        <v>1</v>
      </c>
      <c r="D20">
        <v>4069947</v>
      </c>
      <c r="E20">
        <v>8</v>
      </c>
      <c r="F20">
        <v>31</v>
      </c>
      <c r="G20">
        <v>3612.9991053319718</v>
      </c>
      <c r="H20">
        <v>2210.7853427439468</v>
      </c>
      <c r="I20">
        <f xml:space="preserve"> 100 - Tableau147[[#This Row],[Fitness finale]] / Tableau147[[#This Row],[Fitness de base]] * 100</f>
        <v>38.810243836448052</v>
      </c>
      <c r="J20">
        <v>5013.3310000000001</v>
      </c>
      <c r="M20" s="14"/>
      <c r="N20" s="15"/>
      <c r="O20" s="15"/>
      <c r="P20" s="15"/>
      <c r="Q20" s="16"/>
    </row>
    <row r="21" spans="1:17" x14ac:dyDescent="0.25">
      <c r="A21" t="s">
        <v>2</v>
      </c>
      <c r="B21">
        <v>100</v>
      </c>
      <c r="C21" t="s">
        <v>1</v>
      </c>
      <c r="D21">
        <v>4291072</v>
      </c>
      <c r="E21">
        <v>8</v>
      </c>
      <c r="F21">
        <v>37</v>
      </c>
      <c r="G21">
        <v>3481.1862438515941</v>
      </c>
      <c r="H21">
        <v>2765.3825327489549</v>
      </c>
      <c r="I21">
        <f xml:space="preserve"> 100 - Tableau147[[#This Row],[Fitness finale]] / Tableau147[[#This Row],[Fitness de base]] * 100</f>
        <v>20.562063071657775</v>
      </c>
      <c r="J21">
        <v>5059.3190000000004</v>
      </c>
      <c r="M21" s="3" t="s">
        <v>22</v>
      </c>
      <c r="N21" s="2" t="s">
        <v>30</v>
      </c>
      <c r="O21" s="2" t="s">
        <v>31</v>
      </c>
      <c r="P21" s="2" t="s">
        <v>32</v>
      </c>
      <c r="Q21" s="4" t="s">
        <v>33</v>
      </c>
    </row>
    <row r="22" spans="1:17" x14ac:dyDescent="0.25">
      <c r="A22" t="s">
        <v>3</v>
      </c>
      <c r="B22">
        <v>100</v>
      </c>
      <c r="C22" t="s">
        <v>1</v>
      </c>
      <c r="D22">
        <v>2292321</v>
      </c>
      <c r="E22">
        <v>9</v>
      </c>
      <c r="F22">
        <v>33</v>
      </c>
      <c r="G22">
        <v>4011.655820291719</v>
      </c>
      <c r="H22">
        <v>3054.028520798915</v>
      </c>
      <c r="I22">
        <f xml:space="preserve"> 100 - Tableau147[[#This Row],[Fitness finale]] / Tableau147[[#This Row],[Fitness de base]] * 100</f>
        <v>23.87112310704579</v>
      </c>
      <c r="J22">
        <v>4977.2299999999996</v>
      </c>
      <c r="M22" s="8" t="s">
        <v>0</v>
      </c>
      <c r="N22" s="2">
        <f>AVERAGEIFS(Tableau147[Fitness finale],Tableau147[Dataset],M22,Tableau147[Algo],"Tabou")</f>
        <v>1874.1116394163564</v>
      </c>
      <c r="O22" s="2">
        <f>_xlfn.MINIFS(Tableau147[Fitness finale],Tableau147[Dataset],M22,Tableau147[Algo],"Tabou")</f>
        <v>1790.8829794135861</v>
      </c>
      <c r="P22" s="2">
        <f>AVERAGEIFS(Tableau147[% Amélioration],Tableau147[Dataset],M22,Tableau147[Algo],"Tabou")</f>
        <v>47.701879088429365</v>
      </c>
      <c r="Q22" s="4">
        <f>AVERAGEIFS(Tableau147[Nombre de camions final],Tableau147[Dataset],M5,Tableau147[Algo],"Tabou")</f>
        <v>25</v>
      </c>
    </row>
    <row r="23" spans="1:17" x14ac:dyDescent="0.25">
      <c r="A23" t="s">
        <v>3</v>
      </c>
      <c r="B23">
        <v>100</v>
      </c>
      <c r="C23" t="s">
        <v>1</v>
      </c>
      <c r="D23">
        <v>2718312</v>
      </c>
      <c r="E23">
        <v>9</v>
      </c>
      <c r="F23">
        <v>32</v>
      </c>
      <c r="G23">
        <v>3856.3140051774608</v>
      </c>
      <c r="H23">
        <v>2879.6687661735791</v>
      </c>
      <c r="I23">
        <f xml:space="preserve"> 100 - Tableau147[[#This Row],[Fitness finale]] / Tableau147[[#This Row],[Fitness de base]] * 100</f>
        <v>25.325874337324308</v>
      </c>
      <c r="J23">
        <v>5083.5569999999998</v>
      </c>
      <c r="M23" s="9" t="s">
        <v>2</v>
      </c>
      <c r="N23" s="2">
        <f>AVERAGEIFS(Tableau147[Fitness finale],Tableau147[Dataset],M23,Tableau147[Algo],"Tabou")</f>
        <v>1707.747846009793</v>
      </c>
      <c r="O23" s="2">
        <f>_xlfn.MINIFS(Tableau147[Fitness finale],Tableau147[Dataset],M23,Tableau147[Algo],"Tabou")</f>
        <v>1644.906561863568</v>
      </c>
      <c r="P23" s="2">
        <f>AVERAGEIFS(Tableau147[% Amélioration],Tableau147[Dataset],M23,Tableau147[Algo],"Tabou")</f>
        <v>52.251093351752239</v>
      </c>
      <c r="Q23" s="4">
        <f>AVERAGEIFS(Tableau147[Nombre de camions final],Tableau147[Dataset],M6,Tableau147[Algo],"Tabou")</f>
        <v>22.4</v>
      </c>
    </row>
    <row r="24" spans="1:17" x14ac:dyDescent="0.25">
      <c r="A24" t="s">
        <v>3</v>
      </c>
      <c r="B24">
        <v>100</v>
      </c>
      <c r="C24" t="s">
        <v>1</v>
      </c>
      <c r="D24">
        <v>2879278</v>
      </c>
      <c r="E24">
        <v>9</v>
      </c>
      <c r="F24">
        <v>28</v>
      </c>
      <c r="G24">
        <v>4166.7463013312899</v>
      </c>
      <c r="H24">
        <v>2468.8338124570578</v>
      </c>
      <c r="I24">
        <f xml:space="preserve"> 100 - Tableau147[[#This Row],[Fitness finale]] / Tableau147[[#This Row],[Fitness de base]] * 100</f>
        <v>40.749120922762764</v>
      </c>
      <c r="J24">
        <v>5079.8180000000002</v>
      </c>
      <c r="M24" s="8" t="s">
        <v>3</v>
      </c>
      <c r="N24" s="2">
        <f>AVERAGEIFS(Tableau147[Fitness finale],Tableau147[Dataset],M24,Tableau147[Algo],"Tabou")</f>
        <v>1990.093874366142</v>
      </c>
      <c r="O24" s="2">
        <f>_xlfn.MINIFS(Tableau147[Fitness finale],Tableau147[Dataset],M24,Tableau147[Algo],"Tabou")</f>
        <v>1885.7085849618049</v>
      </c>
      <c r="P24" s="2">
        <f>AVERAGEIFS(Tableau147[% Amélioration],Tableau147[Dataset],M24,Tableau147[Algo],"Tabou")</f>
        <v>51.382193797295187</v>
      </c>
      <c r="Q24" s="4">
        <f>AVERAGEIFS(Tableau147[Nombre de camions final],Tableau147[Dataset],M7,Tableau147[Algo],"Tabou")</f>
        <v>21.7</v>
      </c>
    </row>
    <row r="25" spans="1:17" x14ac:dyDescent="0.25">
      <c r="A25" t="s">
        <v>3</v>
      </c>
      <c r="B25">
        <v>100</v>
      </c>
      <c r="C25" t="s">
        <v>1</v>
      </c>
      <c r="D25">
        <v>3143822</v>
      </c>
      <c r="E25">
        <v>9</v>
      </c>
      <c r="F25">
        <v>33</v>
      </c>
      <c r="G25">
        <v>4131.1990804798916</v>
      </c>
      <c r="H25">
        <v>2810.5160346331932</v>
      </c>
      <c r="I25">
        <f xml:space="preserve"> 100 - Tableau147[[#This Row],[Fitness finale]] / Tableau147[[#This Row],[Fitness de base]] * 100</f>
        <v>31.968516164882672</v>
      </c>
      <c r="J25">
        <v>5076.1909999999998</v>
      </c>
      <c r="M25" s="9" t="s">
        <v>4</v>
      </c>
      <c r="N25" s="2">
        <f>AVERAGEIFS(Tableau147[Fitness finale],Tableau147[Dataset],M25,Tableau147[Algo],"Tabou")</f>
        <v>1778.5910060529422</v>
      </c>
      <c r="O25" s="2">
        <f>_xlfn.MINIFS(Tableau147[Fitness finale],Tableau147[Dataset],M25,Tableau147[Algo],"Tabou")</f>
        <v>1721.924809885945</v>
      </c>
      <c r="P25" s="2">
        <f>AVERAGEIFS(Tableau147[% Amélioration],Tableau147[Dataset],M25,Tableau147[Algo],"Tabou")</f>
        <v>57.802126039531814</v>
      </c>
      <c r="Q25" s="4">
        <f>AVERAGEIFS(Tableau147[Nombre de camions final],Tableau147[Dataset],M8,Tableau147[Algo],"Tabou")</f>
        <v>19.5</v>
      </c>
    </row>
    <row r="26" spans="1:17" x14ac:dyDescent="0.25">
      <c r="A26" t="s">
        <v>3</v>
      </c>
      <c r="B26">
        <v>100</v>
      </c>
      <c r="C26" t="s">
        <v>1</v>
      </c>
      <c r="D26">
        <v>3392760</v>
      </c>
      <c r="E26">
        <v>9</v>
      </c>
      <c r="F26">
        <v>35</v>
      </c>
      <c r="G26">
        <v>4110.9221600931196</v>
      </c>
      <c r="H26">
        <v>3276.7456891060378</v>
      </c>
      <c r="I26">
        <f xml:space="preserve"> 100 - Tableau147[[#This Row],[Fitness finale]] / Tableau147[[#This Row],[Fitness de base]] * 100</f>
        <v>20.291711652555009</v>
      </c>
      <c r="J26">
        <v>4836.7759999999998</v>
      </c>
      <c r="M26" s="8" t="s">
        <v>5</v>
      </c>
      <c r="N26" s="2">
        <f>AVERAGEIFS(Tableau147[Fitness finale],Tableau147[Dataset],M26,Tableau147[Algo],"Tabou")</f>
        <v>1287.8490502140937</v>
      </c>
      <c r="O26" s="2">
        <f>_xlfn.MINIFS(Tableau147[Fitness finale],Tableau147[Dataset],M26,Tableau147[Algo],"Tabou")</f>
        <v>1200.7747390383549</v>
      </c>
      <c r="P26" s="2">
        <f>AVERAGEIFS(Tableau147[% Amélioration],Tableau147[Dataset],M26,Tableau147[Algo],"Tabou")</f>
        <v>61.543545542964424</v>
      </c>
      <c r="Q26" s="4">
        <f>AVERAGEIFS(Tableau147[Nombre de camions final],Tableau147[Dataset],M9,Tableau147[Algo],"Tabou")</f>
        <v>16.2</v>
      </c>
    </row>
    <row r="27" spans="1:17" x14ac:dyDescent="0.25">
      <c r="A27" t="s">
        <v>3</v>
      </c>
      <c r="B27">
        <v>100</v>
      </c>
      <c r="C27" t="s">
        <v>1</v>
      </c>
      <c r="D27">
        <v>3132012</v>
      </c>
      <c r="E27">
        <v>9</v>
      </c>
      <c r="F27">
        <v>30</v>
      </c>
      <c r="G27">
        <v>4172.4745959694637</v>
      </c>
      <c r="H27">
        <v>2798.9725599939329</v>
      </c>
      <c r="I27">
        <f xml:space="preserve"> 100 - Tableau147[[#This Row],[Fitness finale]] / Tableau147[[#This Row],[Fitness de base]] * 100</f>
        <v>32.918164134595557</v>
      </c>
      <c r="J27">
        <v>4995.6689999999999</v>
      </c>
      <c r="M27" s="9" t="s">
        <v>6</v>
      </c>
      <c r="N27" s="2">
        <f>AVERAGEIFS(Tableau147[Fitness finale],Tableau147[Dataset],M27,Tableau147[Algo],"Tabou")</f>
        <v>1143.1332419516352</v>
      </c>
      <c r="O27" s="2">
        <f>_xlfn.MINIFS(Tableau147[Fitness finale],Tableau147[Dataset],M27,Tableau147[Algo],"Tabou")</f>
        <v>1076.895749492933</v>
      </c>
      <c r="P27" s="2">
        <f>AVERAGEIFS(Tableau147[% Amélioration],Tableau147[Dataset],M27,Tableau147[Algo],"Tabou")</f>
        <v>65.075159550605818</v>
      </c>
      <c r="Q27" s="4">
        <f>AVERAGEIFS(Tableau147[Nombre de camions final],Tableau147[Dataset],M10,Tableau147[Algo],"Tabou")</f>
        <v>14</v>
      </c>
    </row>
    <row r="28" spans="1:17" x14ac:dyDescent="0.25">
      <c r="A28" t="s">
        <v>3</v>
      </c>
      <c r="B28">
        <v>100</v>
      </c>
      <c r="C28" t="s">
        <v>1</v>
      </c>
      <c r="D28">
        <v>2912346</v>
      </c>
      <c r="E28">
        <v>9</v>
      </c>
      <c r="F28">
        <v>36</v>
      </c>
      <c r="G28">
        <v>4336.9271136493307</v>
      </c>
      <c r="H28">
        <v>3188.7366101117518</v>
      </c>
      <c r="I28">
        <f xml:space="preserve"> 100 - Tableau147[[#This Row],[Fitness finale]] / Tableau147[[#This Row],[Fitness de base]] * 100</f>
        <v>26.474747521671588</v>
      </c>
      <c r="J28">
        <v>5081.3410000000003</v>
      </c>
      <c r="M28" s="8" t="s">
        <v>7</v>
      </c>
      <c r="N28" s="2">
        <f>AVERAGEIFS(Tableau147[Fitness finale],Tableau147[Dataset],M28,Tableau147[Algo],"Tabou")</f>
        <v>1648.7353756572636</v>
      </c>
      <c r="O28" s="2">
        <f>_xlfn.MINIFS(Tableau147[Fitness finale],Tableau147[Dataset],M28,Tableau147[Algo],"Tabou")</f>
        <v>1579.8850875969381</v>
      </c>
      <c r="P28" s="2">
        <f>AVERAGEIFS(Tableau147[% Amélioration],Tableau147[Dataset],M28,Tableau147[Algo],"Tabou")</f>
        <v>64.071571189831772</v>
      </c>
      <c r="Q28" s="4">
        <f>AVERAGEIFS(Tableau147[Nombre de camions final],Tableau147[Dataset],M11,Tableau147[Algo],"Tabou")</f>
        <v>14.3</v>
      </c>
    </row>
    <row r="29" spans="1:17" x14ac:dyDescent="0.25">
      <c r="A29" t="s">
        <v>3</v>
      </c>
      <c r="B29">
        <v>100</v>
      </c>
      <c r="C29" t="s">
        <v>1</v>
      </c>
      <c r="D29">
        <v>2955512</v>
      </c>
      <c r="E29">
        <v>9</v>
      </c>
      <c r="F29">
        <v>40</v>
      </c>
      <c r="G29">
        <v>3994.8623123485281</v>
      </c>
      <c r="H29">
        <v>3938.8396755165709</v>
      </c>
      <c r="I29">
        <f xml:space="preserve"> 100 - Tableau147[[#This Row],[Fitness finale]] / Tableau147[[#This Row],[Fitness de base]] * 100</f>
        <v>1.4023671518987157</v>
      </c>
      <c r="J29">
        <v>4938.8670000000002</v>
      </c>
      <c r="M29" s="9" t="s">
        <v>8</v>
      </c>
      <c r="N29" s="2">
        <f>AVERAGEIFS(Tableau147[Fitness finale],Tableau147[Dataset],M29,Tableau147[Algo],"Tabou")</f>
        <v>1451.7984068802093</v>
      </c>
      <c r="O29" s="2">
        <f>_xlfn.MINIFS(Tableau147[Fitness finale],Tableau147[Dataset],M29,Tableau147[Algo],"Tabou")</f>
        <v>1320.8556990623349</v>
      </c>
      <c r="P29" s="2">
        <f>AVERAGEIFS(Tableau147[% Amélioration],Tableau147[Dataset],M29,Tableau147[Algo],"Tabou")</f>
        <v>68.216380286751061</v>
      </c>
      <c r="Q29" s="4">
        <f>AVERAGEIFS(Tableau147[Nombre de camions final],Tableau147[Dataset],M12,Tableau147[Algo],"Tabou")</f>
        <v>12.4</v>
      </c>
    </row>
    <row r="30" spans="1:17" x14ac:dyDescent="0.25">
      <c r="A30" t="s">
        <v>3</v>
      </c>
      <c r="B30">
        <v>100</v>
      </c>
      <c r="C30" t="s">
        <v>1</v>
      </c>
      <c r="D30">
        <v>3474502</v>
      </c>
      <c r="E30">
        <v>9</v>
      </c>
      <c r="F30">
        <v>36</v>
      </c>
      <c r="G30">
        <v>4239.4094040093514</v>
      </c>
      <c r="H30">
        <v>3324.6893955097612</v>
      </c>
      <c r="I30">
        <f xml:space="preserve"> 100 - Tableau147[[#This Row],[Fitness finale]] / Tableau147[[#This Row],[Fitness de base]] * 100</f>
        <v>21.576590541939851</v>
      </c>
      <c r="J30">
        <v>4904.893</v>
      </c>
      <c r="M30" s="8" t="s">
        <v>9</v>
      </c>
      <c r="N30" s="2">
        <f>AVERAGEIFS(Tableau147[Fitness finale],Tableau147[Dataset],M30,Tableau147[Algo],"Tabou")</f>
        <v>1462.8884873942438</v>
      </c>
      <c r="O30" s="2">
        <f>_xlfn.MINIFS(Tableau147[Fitness finale],Tableau147[Dataset],M30,Tableau147[Algo],"Tabou")</f>
        <v>1360.552310243861</v>
      </c>
      <c r="P30" s="2">
        <f>AVERAGEIFS(Tableau147[% Amélioration],Tableau147[Dataset],M30,Tableau147[Algo],"Tabou")</f>
        <v>59.130876659217208</v>
      </c>
      <c r="Q30" s="4">
        <f>AVERAGEIFS(Tableau147[Nombre de camions final],Tableau147[Dataset],M13,Tableau147[Algo],"Tabou")</f>
        <v>14.5</v>
      </c>
    </row>
    <row r="31" spans="1:17" ht="15.75" thickBot="1" x14ac:dyDescent="0.3">
      <c r="A31" t="s">
        <v>3</v>
      </c>
      <c r="B31">
        <v>100</v>
      </c>
      <c r="C31" t="s">
        <v>1</v>
      </c>
      <c r="D31">
        <v>2660198</v>
      </c>
      <c r="E31">
        <v>9</v>
      </c>
      <c r="F31">
        <v>34</v>
      </c>
      <c r="G31">
        <v>3951.6514803910859</v>
      </c>
      <c r="H31">
        <v>3014.4749489391102</v>
      </c>
      <c r="I31">
        <f xml:space="preserve"> 100 - Tableau147[[#This Row],[Fitness finale]] / Tableau147[[#This Row],[Fitness de base]] * 100</f>
        <v>23.716072535810412</v>
      </c>
      <c r="J31">
        <v>5078.576</v>
      </c>
      <c r="M31" s="10" t="s">
        <v>10</v>
      </c>
      <c r="N31" s="5">
        <f>AVERAGEIFS(Tableau147[Fitness finale],Tableau147[Dataset],M31,Tableau147[Algo],"Tabou")</f>
        <v>1258.07454150736</v>
      </c>
      <c r="O31" s="5">
        <f>_xlfn.MINIFS(Tableau147[Fitness finale],Tableau147[Dataset],M31,Tableau147[Algo],"Tabou")</f>
        <v>1174.9947146816551</v>
      </c>
      <c r="P31" s="5">
        <f>AVERAGEIFS(Tableau147[% Amélioration],Tableau147[Dataset],M31,Tableau147[Algo],"Tabou")</f>
        <v>63.83730908058741</v>
      </c>
      <c r="Q31" s="6">
        <f>AVERAGEIFS(Tableau147[Nombre de camions final],Tableau147[Dataset],M14,Tableau147[Algo],"Tabou")</f>
        <v>11.7</v>
      </c>
    </row>
    <row r="32" spans="1:17" x14ac:dyDescent="0.25">
      <c r="A32" t="s">
        <v>4</v>
      </c>
      <c r="B32">
        <v>100</v>
      </c>
      <c r="C32" t="s">
        <v>1</v>
      </c>
      <c r="D32">
        <v>4678128</v>
      </c>
      <c r="E32">
        <v>9</v>
      </c>
      <c r="F32">
        <v>28</v>
      </c>
      <c r="G32">
        <v>4636.7163478196171</v>
      </c>
      <c r="H32">
        <v>2693.6012486438631</v>
      </c>
      <c r="I32">
        <f xml:space="preserve"> 100 - Tableau147[[#This Row],[Fitness finale]] / Tableau147[[#This Row],[Fitness de base]] * 100</f>
        <v>41.907137582170407</v>
      </c>
      <c r="J32">
        <v>5078.3680000000004</v>
      </c>
    </row>
    <row r="33" spans="1:10" x14ac:dyDescent="0.25">
      <c r="A33" t="s">
        <v>4</v>
      </c>
      <c r="B33">
        <v>100</v>
      </c>
      <c r="C33" t="s">
        <v>1</v>
      </c>
      <c r="D33">
        <v>3057609</v>
      </c>
      <c r="E33">
        <v>9</v>
      </c>
      <c r="F33">
        <v>28</v>
      </c>
      <c r="G33">
        <v>3989.60679579512</v>
      </c>
      <c r="H33">
        <v>2521.3771940847641</v>
      </c>
      <c r="I33">
        <f xml:space="preserve"> 100 - Tableau147[[#This Row],[Fitness finale]] / Tableau147[[#This Row],[Fitness de base]] * 100</f>
        <v>36.80136105788192</v>
      </c>
      <c r="J33">
        <v>5067.7160000000003</v>
      </c>
    </row>
    <row r="34" spans="1:10" x14ac:dyDescent="0.25">
      <c r="A34" t="s">
        <v>4</v>
      </c>
      <c r="B34">
        <v>100</v>
      </c>
      <c r="C34" t="s">
        <v>1</v>
      </c>
      <c r="D34">
        <v>3145272</v>
      </c>
      <c r="E34">
        <v>9</v>
      </c>
      <c r="F34">
        <v>33</v>
      </c>
      <c r="G34">
        <v>4123.1321799869629</v>
      </c>
      <c r="H34">
        <v>3193.1835539393091</v>
      </c>
      <c r="I34">
        <f xml:space="preserve"> 100 - Tableau147[[#This Row],[Fitness finale]] / Tableau147[[#This Row],[Fitness de base]] * 100</f>
        <v>22.554421867954616</v>
      </c>
      <c r="J34">
        <v>4854.3760000000002</v>
      </c>
    </row>
    <row r="35" spans="1:10" x14ac:dyDescent="0.25">
      <c r="A35" t="s">
        <v>4</v>
      </c>
      <c r="B35">
        <v>100</v>
      </c>
      <c r="C35" t="s">
        <v>1</v>
      </c>
      <c r="D35">
        <v>3134700</v>
      </c>
      <c r="E35">
        <v>9</v>
      </c>
      <c r="F35">
        <v>34</v>
      </c>
      <c r="G35">
        <v>4529.5679935181124</v>
      </c>
      <c r="H35">
        <v>3376.1801988545021</v>
      </c>
      <c r="I35">
        <f xml:space="preserve"> 100 - Tableau147[[#This Row],[Fitness finale]] / Tableau147[[#This Row],[Fitness de base]] * 100</f>
        <v>25.463527566296122</v>
      </c>
      <c r="J35">
        <v>4647.9629999999997</v>
      </c>
    </row>
    <row r="36" spans="1:10" x14ac:dyDescent="0.25">
      <c r="A36" t="s">
        <v>4</v>
      </c>
      <c r="B36">
        <v>100</v>
      </c>
      <c r="C36" t="s">
        <v>1</v>
      </c>
      <c r="D36">
        <v>2451756</v>
      </c>
      <c r="E36">
        <v>9</v>
      </c>
      <c r="F36">
        <v>27</v>
      </c>
      <c r="G36">
        <v>3970.7785086719682</v>
      </c>
      <c r="H36">
        <v>2321.5025451427668</v>
      </c>
      <c r="I36">
        <f xml:space="preserve"> 100 - Tableau147[[#This Row],[Fitness finale]] / Tableau147[[#This Row],[Fitness de base]] * 100</f>
        <v>41.535330160754889</v>
      </c>
      <c r="J36">
        <v>5066.9350000000004</v>
      </c>
    </row>
    <row r="37" spans="1:10" x14ac:dyDescent="0.25">
      <c r="A37" t="s">
        <v>4</v>
      </c>
      <c r="B37">
        <v>100</v>
      </c>
      <c r="C37" t="s">
        <v>1</v>
      </c>
      <c r="D37">
        <v>2938491</v>
      </c>
      <c r="E37">
        <v>9</v>
      </c>
      <c r="F37">
        <v>28</v>
      </c>
      <c r="G37">
        <v>4382.3601299727234</v>
      </c>
      <c r="H37">
        <v>2666.850847136328</v>
      </c>
      <c r="I37">
        <f xml:space="preserve"> 100 - Tableau147[[#This Row],[Fitness finale]] / Tableau147[[#This Row],[Fitness de base]] * 100</f>
        <v>39.145785192397533</v>
      </c>
      <c r="J37">
        <v>4804.3969999999999</v>
      </c>
    </row>
    <row r="38" spans="1:10" x14ac:dyDescent="0.25">
      <c r="A38" t="s">
        <v>4</v>
      </c>
      <c r="B38">
        <v>100</v>
      </c>
      <c r="C38" t="s">
        <v>1</v>
      </c>
      <c r="D38">
        <v>3145003</v>
      </c>
      <c r="E38">
        <v>9</v>
      </c>
      <c r="F38">
        <v>33</v>
      </c>
      <c r="G38">
        <v>4434.2888350723433</v>
      </c>
      <c r="H38">
        <v>2979.4863397451259</v>
      </c>
      <c r="I38">
        <f xml:space="preserve"> 100 - Tableau147[[#This Row],[Fitness finale]] / Tableau147[[#This Row],[Fitness de base]] * 100</f>
        <v>32.808022874393643</v>
      </c>
      <c r="J38">
        <v>4842.9970000000003</v>
      </c>
    </row>
    <row r="39" spans="1:10" x14ac:dyDescent="0.25">
      <c r="A39" t="s">
        <v>4</v>
      </c>
      <c r="B39">
        <v>100</v>
      </c>
      <c r="C39" t="s">
        <v>1</v>
      </c>
      <c r="D39">
        <v>3416280</v>
      </c>
      <c r="E39">
        <v>9</v>
      </c>
      <c r="F39">
        <v>27</v>
      </c>
      <c r="G39">
        <v>4165.6070480883191</v>
      </c>
      <c r="H39">
        <v>2424.2760728351541</v>
      </c>
      <c r="I39">
        <f xml:space="preserve"> 100 - Tableau147[[#This Row],[Fitness finale]] / Tableau147[[#This Row],[Fitness de base]] * 100</f>
        <v>41.802574154283157</v>
      </c>
      <c r="J39">
        <v>5079.1629999999996</v>
      </c>
    </row>
    <row r="40" spans="1:10" x14ac:dyDescent="0.25">
      <c r="A40" t="s">
        <v>4</v>
      </c>
      <c r="B40">
        <v>100</v>
      </c>
      <c r="C40" t="s">
        <v>1</v>
      </c>
      <c r="D40">
        <v>3182650</v>
      </c>
      <c r="E40">
        <v>9</v>
      </c>
      <c r="F40">
        <v>26</v>
      </c>
      <c r="G40">
        <v>3785.1249343638729</v>
      </c>
      <c r="H40">
        <v>2262.5862960615032</v>
      </c>
      <c r="I40">
        <f xml:space="preserve"> 100 - Tableau147[[#This Row],[Fitness finale]] / Tableau147[[#This Row],[Fitness de base]] * 100</f>
        <v>40.224263787959934</v>
      </c>
      <c r="J40">
        <v>5075.174</v>
      </c>
    </row>
    <row r="41" spans="1:10" x14ac:dyDescent="0.25">
      <c r="A41" t="s">
        <v>4</v>
      </c>
      <c r="B41">
        <v>100</v>
      </c>
      <c r="C41" t="s">
        <v>1</v>
      </c>
      <c r="D41">
        <v>3816120</v>
      </c>
      <c r="E41">
        <v>9</v>
      </c>
      <c r="F41">
        <v>30</v>
      </c>
      <c r="G41">
        <v>4275.1395116816466</v>
      </c>
      <c r="H41">
        <v>2736.3183396662371</v>
      </c>
      <c r="I41">
        <f xml:space="preserve"> 100 - Tableau147[[#This Row],[Fitness finale]] / Tableau147[[#This Row],[Fitness de base]] * 100</f>
        <v>35.994642228882654</v>
      </c>
      <c r="J41">
        <v>5062.902</v>
      </c>
    </row>
    <row r="42" spans="1:10" x14ac:dyDescent="0.25">
      <c r="A42" t="s">
        <v>5</v>
      </c>
      <c r="B42">
        <v>100</v>
      </c>
      <c r="C42" t="s">
        <v>1</v>
      </c>
      <c r="D42">
        <v>4359988</v>
      </c>
      <c r="E42">
        <v>8</v>
      </c>
      <c r="F42">
        <v>23</v>
      </c>
      <c r="G42">
        <v>3387.0327056061869</v>
      </c>
      <c r="H42">
        <v>1942.2397229935241</v>
      </c>
      <c r="I42">
        <f xml:space="preserve"> 100 - Tableau147[[#This Row],[Fitness finale]] / Tableau147[[#This Row],[Fitness de base]] * 100</f>
        <v>42.656599690379551</v>
      </c>
      <c r="J42">
        <v>4989.3090000000002</v>
      </c>
    </row>
    <row r="43" spans="1:10" x14ac:dyDescent="0.25">
      <c r="A43" t="s">
        <v>5</v>
      </c>
      <c r="B43">
        <v>100</v>
      </c>
      <c r="C43" t="s">
        <v>1</v>
      </c>
      <c r="D43">
        <v>3591684</v>
      </c>
      <c r="E43">
        <v>8</v>
      </c>
      <c r="F43">
        <v>23</v>
      </c>
      <c r="G43">
        <v>3423.464414326007</v>
      </c>
      <c r="H43">
        <v>1817.6172929662421</v>
      </c>
      <c r="I43">
        <f xml:space="preserve"> 100 - Tableau147[[#This Row],[Fitness finale]] / Tableau147[[#This Row],[Fitness de base]] * 100</f>
        <v>46.907077948286933</v>
      </c>
      <c r="J43">
        <v>4970.1419999999998</v>
      </c>
    </row>
    <row r="44" spans="1:10" x14ac:dyDescent="0.25">
      <c r="A44" t="s">
        <v>5</v>
      </c>
      <c r="B44">
        <v>100</v>
      </c>
      <c r="C44" t="s">
        <v>1</v>
      </c>
      <c r="D44">
        <v>3121728</v>
      </c>
      <c r="E44">
        <v>8</v>
      </c>
      <c r="F44">
        <v>23</v>
      </c>
      <c r="G44">
        <v>3249.572196508419</v>
      </c>
      <c r="H44">
        <v>1990.014171026932</v>
      </c>
      <c r="I44">
        <f xml:space="preserve"> 100 - Tableau147[[#This Row],[Fitness finale]] / Tableau147[[#This Row],[Fitness de base]] * 100</f>
        <v>38.760733700111338</v>
      </c>
      <c r="J44">
        <v>5076.99</v>
      </c>
    </row>
    <row r="45" spans="1:10" x14ac:dyDescent="0.25">
      <c r="A45" t="s">
        <v>5</v>
      </c>
      <c r="B45">
        <v>100</v>
      </c>
      <c r="C45" t="s">
        <v>1</v>
      </c>
      <c r="D45">
        <v>2962688</v>
      </c>
      <c r="E45">
        <v>8</v>
      </c>
      <c r="F45">
        <v>24</v>
      </c>
      <c r="G45">
        <v>3172.3258400994778</v>
      </c>
      <c r="H45">
        <v>1797.5819901437069</v>
      </c>
      <c r="I45">
        <f xml:space="preserve"> 100 - Tableau147[[#This Row],[Fitness finale]] / Tableau147[[#This Row],[Fitness de base]] * 100</f>
        <v>43.33551845710344</v>
      </c>
      <c r="J45">
        <v>5075.0969999999998</v>
      </c>
    </row>
    <row r="46" spans="1:10" x14ac:dyDescent="0.25">
      <c r="A46" t="s">
        <v>5</v>
      </c>
      <c r="B46">
        <v>100</v>
      </c>
      <c r="C46" t="s">
        <v>1</v>
      </c>
      <c r="D46">
        <v>3604932</v>
      </c>
      <c r="E46">
        <v>8</v>
      </c>
      <c r="F46">
        <v>25</v>
      </c>
      <c r="G46">
        <v>3316.4521678226001</v>
      </c>
      <c r="H46">
        <v>2112.9244332295252</v>
      </c>
      <c r="I46">
        <f xml:space="preserve"> 100 - Tableau147[[#This Row],[Fitness finale]] / Tableau147[[#This Row],[Fitness de base]] * 100</f>
        <v>36.289615338648019</v>
      </c>
      <c r="J46">
        <v>5066.1769999999997</v>
      </c>
    </row>
    <row r="47" spans="1:10" x14ac:dyDescent="0.25">
      <c r="A47" t="s">
        <v>5</v>
      </c>
      <c r="B47">
        <v>100</v>
      </c>
      <c r="C47" t="s">
        <v>1</v>
      </c>
      <c r="D47">
        <v>3664738</v>
      </c>
      <c r="E47">
        <v>8</v>
      </c>
      <c r="F47">
        <v>24</v>
      </c>
      <c r="G47">
        <v>3445.0728193640598</v>
      </c>
      <c r="H47">
        <v>1892.2646764439589</v>
      </c>
      <c r="I47">
        <f xml:space="preserve"> 100 - Tableau147[[#This Row],[Fitness finale]] / Tableau147[[#This Row],[Fitness de base]] * 100</f>
        <v>45.073303942723051</v>
      </c>
      <c r="J47">
        <v>5028.0370000000003</v>
      </c>
    </row>
    <row r="48" spans="1:10" x14ac:dyDescent="0.25">
      <c r="A48" t="s">
        <v>5</v>
      </c>
      <c r="B48">
        <v>100</v>
      </c>
      <c r="C48" t="s">
        <v>1</v>
      </c>
      <c r="D48">
        <v>3177572</v>
      </c>
      <c r="E48">
        <v>8</v>
      </c>
      <c r="F48">
        <v>26</v>
      </c>
      <c r="G48">
        <v>3508.366867833493</v>
      </c>
      <c r="H48">
        <v>2003.498883500888</v>
      </c>
      <c r="I48">
        <f xml:space="preserve"> 100 - Tableau147[[#This Row],[Fitness finale]] / Tableau147[[#This Row],[Fitness de base]] * 100</f>
        <v>42.893689315390773</v>
      </c>
      <c r="J48">
        <v>4936.6149999999998</v>
      </c>
    </row>
    <row r="49" spans="1:10" x14ac:dyDescent="0.25">
      <c r="A49" t="s">
        <v>5</v>
      </c>
      <c r="B49">
        <v>100</v>
      </c>
      <c r="C49" t="s">
        <v>1</v>
      </c>
      <c r="D49">
        <v>3404744</v>
      </c>
      <c r="E49">
        <v>8</v>
      </c>
      <c r="F49">
        <v>23</v>
      </c>
      <c r="G49">
        <v>3283.468882652624</v>
      </c>
      <c r="H49">
        <v>1753.9393729914441</v>
      </c>
      <c r="I49">
        <f xml:space="preserve"> 100 - Tableau147[[#This Row],[Fitness finale]] / Tableau147[[#This Row],[Fitness de base]] * 100</f>
        <v>46.582731992438283</v>
      </c>
      <c r="J49">
        <v>5046.6639999999998</v>
      </c>
    </row>
    <row r="50" spans="1:10" x14ac:dyDescent="0.25">
      <c r="A50" t="s">
        <v>5</v>
      </c>
      <c r="B50">
        <v>100</v>
      </c>
      <c r="C50" t="s">
        <v>1</v>
      </c>
      <c r="D50">
        <v>3789261</v>
      </c>
      <c r="E50">
        <v>8</v>
      </c>
      <c r="F50">
        <v>21</v>
      </c>
      <c r="G50">
        <v>3177.209522719555</v>
      </c>
      <c r="H50">
        <v>1728.0204120812459</v>
      </c>
      <c r="I50">
        <f xml:space="preserve"> 100 - Tableau147[[#This Row],[Fitness finale]] / Tableau147[[#This Row],[Fitness de base]] * 100</f>
        <v>45.612009540934061</v>
      </c>
      <c r="J50">
        <v>4971.0680000000002</v>
      </c>
    </row>
    <row r="51" spans="1:10" x14ac:dyDescent="0.25">
      <c r="A51" t="s">
        <v>5</v>
      </c>
      <c r="B51">
        <v>100</v>
      </c>
      <c r="C51" t="s">
        <v>1</v>
      </c>
      <c r="D51">
        <v>2874494</v>
      </c>
      <c r="E51">
        <v>8</v>
      </c>
      <c r="F51">
        <v>22</v>
      </c>
      <c r="G51">
        <v>3552.0022128429332</v>
      </c>
      <c r="H51">
        <v>1763.3784189404689</v>
      </c>
      <c r="I51">
        <f xml:space="preserve"> 100 - Tableau147[[#This Row],[Fitness finale]] / Tableau147[[#This Row],[Fitness de base]] * 100</f>
        <v>50.355368232467818</v>
      </c>
      <c r="J51">
        <v>4862.8590000000004</v>
      </c>
    </row>
    <row r="52" spans="1:10" x14ac:dyDescent="0.25">
      <c r="A52" t="s">
        <v>6</v>
      </c>
      <c r="B52">
        <v>100</v>
      </c>
      <c r="C52" t="s">
        <v>1</v>
      </c>
      <c r="D52">
        <v>3082750</v>
      </c>
      <c r="E52">
        <v>8</v>
      </c>
      <c r="F52">
        <v>20</v>
      </c>
      <c r="G52">
        <v>3315.3575230905249</v>
      </c>
      <c r="H52">
        <v>1617.160834624276</v>
      </c>
      <c r="I52">
        <f xml:space="preserve"> 100 - Tableau147[[#This Row],[Fitness finale]] / Tableau147[[#This Row],[Fitness de base]] * 100</f>
        <v>51.222128432266821</v>
      </c>
      <c r="J52">
        <v>5080.4189999999999</v>
      </c>
    </row>
    <row r="53" spans="1:10" x14ac:dyDescent="0.25">
      <c r="A53" t="s">
        <v>6</v>
      </c>
      <c r="B53">
        <v>100</v>
      </c>
      <c r="C53" t="s">
        <v>1</v>
      </c>
      <c r="D53">
        <v>2756247</v>
      </c>
      <c r="E53">
        <v>8</v>
      </c>
      <c r="F53">
        <v>19</v>
      </c>
      <c r="G53">
        <v>3092.651700445339</v>
      </c>
      <c r="H53">
        <v>1713.0813052301371</v>
      </c>
      <c r="I53">
        <f xml:space="preserve"> 100 - Tableau147[[#This Row],[Fitness finale]] / Tableau147[[#This Row],[Fitness de base]] * 100</f>
        <v>44.608010498451698</v>
      </c>
      <c r="J53">
        <v>5056.2659999999996</v>
      </c>
    </row>
    <row r="54" spans="1:10" x14ac:dyDescent="0.25">
      <c r="A54" t="s">
        <v>6</v>
      </c>
      <c r="B54">
        <v>100</v>
      </c>
      <c r="C54" t="s">
        <v>1</v>
      </c>
      <c r="D54">
        <v>3076136</v>
      </c>
      <c r="E54">
        <v>8</v>
      </c>
      <c r="F54">
        <v>19</v>
      </c>
      <c r="G54">
        <v>3353.6828947399181</v>
      </c>
      <c r="H54">
        <v>1667.760497805891</v>
      </c>
      <c r="I54">
        <f xml:space="preserve"> 100 - Tableau147[[#This Row],[Fitness finale]] / Tableau147[[#This Row],[Fitness de base]] * 100</f>
        <v>50.270775438498113</v>
      </c>
      <c r="J54">
        <v>5083.9030000000002</v>
      </c>
    </row>
    <row r="55" spans="1:10" x14ac:dyDescent="0.25">
      <c r="A55" t="s">
        <v>6</v>
      </c>
      <c r="B55">
        <v>100</v>
      </c>
      <c r="C55" t="s">
        <v>1</v>
      </c>
      <c r="D55">
        <v>2999412</v>
      </c>
      <c r="E55">
        <v>8</v>
      </c>
      <c r="F55">
        <v>22</v>
      </c>
      <c r="G55">
        <v>3374.3253074913418</v>
      </c>
      <c r="H55">
        <v>1827.24596540065</v>
      </c>
      <c r="I55">
        <f xml:space="preserve"> 100 - Tableau147[[#This Row],[Fitness finale]] / Tableau147[[#This Row],[Fitness de base]] * 100</f>
        <v>45.848553447292709</v>
      </c>
      <c r="J55">
        <v>4947.5290000000005</v>
      </c>
    </row>
    <row r="56" spans="1:10" x14ac:dyDescent="0.25">
      <c r="A56" t="s">
        <v>6</v>
      </c>
      <c r="B56">
        <v>100</v>
      </c>
      <c r="C56" t="s">
        <v>1</v>
      </c>
      <c r="D56">
        <v>3417295</v>
      </c>
      <c r="E56">
        <v>8</v>
      </c>
      <c r="F56">
        <v>19</v>
      </c>
      <c r="G56">
        <v>3330.9294284301868</v>
      </c>
      <c r="H56">
        <v>1765.9784867645581</v>
      </c>
      <c r="I56">
        <f xml:space="preserve"> 100 - Tableau147[[#This Row],[Fitness finale]] / Tableau147[[#This Row],[Fitness de base]] * 100</f>
        <v>46.982410624147178</v>
      </c>
      <c r="J56">
        <v>4979.2309999999998</v>
      </c>
    </row>
    <row r="57" spans="1:10" x14ac:dyDescent="0.25">
      <c r="A57" t="s">
        <v>6</v>
      </c>
      <c r="B57">
        <v>100</v>
      </c>
      <c r="C57" t="s">
        <v>1</v>
      </c>
      <c r="D57">
        <v>2358653</v>
      </c>
      <c r="E57">
        <v>8</v>
      </c>
      <c r="F57">
        <v>19</v>
      </c>
      <c r="G57">
        <v>3066.1891395314901</v>
      </c>
      <c r="H57">
        <v>1692.0468575136331</v>
      </c>
      <c r="I57">
        <f xml:space="preserve"> 100 - Tableau147[[#This Row],[Fitness finale]] / Tableau147[[#This Row],[Fitness de base]] * 100</f>
        <v>44.815965991837814</v>
      </c>
      <c r="J57">
        <v>5025.6909999999998</v>
      </c>
    </row>
    <row r="58" spans="1:10" x14ac:dyDescent="0.25">
      <c r="A58" t="s">
        <v>6</v>
      </c>
      <c r="B58">
        <v>100</v>
      </c>
      <c r="C58" t="s">
        <v>1</v>
      </c>
      <c r="D58">
        <v>3176914</v>
      </c>
      <c r="E58">
        <v>8</v>
      </c>
      <c r="F58">
        <v>21</v>
      </c>
      <c r="G58">
        <v>3258.420046527619</v>
      </c>
      <c r="H58">
        <v>1750.453670883119</v>
      </c>
      <c r="I58">
        <f xml:space="preserve"> 100 - Tableau147[[#This Row],[Fitness finale]] / Tableau147[[#This Row],[Fitness de base]] * 100</f>
        <v>46.279066360750065</v>
      </c>
      <c r="J58">
        <v>4928.683</v>
      </c>
    </row>
    <row r="59" spans="1:10" x14ac:dyDescent="0.25">
      <c r="A59" t="s">
        <v>6</v>
      </c>
      <c r="B59">
        <v>100</v>
      </c>
      <c r="C59" t="s">
        <v>1</v>
      </c>
      <c r="D59">
        <v>2553219</v>
      </c>
      <c r="E59">
        <v>8</v>
      </c>
      <c r="F59">
        <v>20</v>
      </c>
      <c r="G59">
        <v>3217.2011708148761</v>
      </c>
      <c r="H59">
        <v>1682.87659971833</v>
      </c>
      <c r="I59">
        <f xml:space="preserve"> 100 - Tableau147[[#This Row],[Fitness finale]] / Tableau147[[#This Row],[Fitness de base]] * 100</f>
        <v>47.691284742008257</v>
      </c>
      <c r="J59">
        <v>4737.6469999999999</v>
      </c>
    </row>
    <row r="60" spans="1:10" x14ac:dyDescent="0.25">
      <c r="A60" t="s">
        <v>6</v>
      </c>
      <c r="B60">
        <v>100</v>
      </c>
      <c r="C60" t="s">
        <v>1</v>
      </c>
      <c r="D60">
        <v>3536766</v>
      </c>
      <c r="E60">
        <v>8</v>
      </c>
      <c r="F60">
        <v>22</v>
      </c>
      <c r="G60">
        <v>3304.760968232431</v>
      </c>
      <c r="H60">
        <v>1762.797587128254</v>
      </c>
      <c r="I60">
        <f xml:space="preserve"> 100 - Tableau147[[#This Row],[Fitness finale]] / Tableau147[[#This Row],[Fitness de base]] * 100</f>
        <v>46.658847521093314</v>
      </c>
      <c r="J60">
        <v>5082.2340000000004</v>
      </c>
    </row>
    <row r="61" spans="1:10" x14ac:dyDescent="0.25">
      <c r="A61" t="s">
        <v>6</v>
      </c>
      <c r="B61">
        <v>100</v>
      </c>
      <c r="C61" t="s">
        <v>1</v>
      </c>
      <c r="D61">
        <v>4049840</v>
      </c>
      <c r="E61">
        <v>8</v>
      </c>
      <c r="F61">
        <v>20</v>
      </c>
      <c r="G61">
        <v>3459.1313396956839</v>
      </c>
      <c r="H61">
        <v>1744.61601486989</v>
      </c>
      <c r="I61">
        <f xml:space="preserve"> 100 - Tableau147[[#This Row],[Fitness finale]] / Tableau147[[#This Row],[Fitness de base]] * 100</f>
        <v>49.5649096971446</v>
      </c>
      <c r="J61">
        <v>5072.9650000000001</v>
      </c>
    </row>
    <row r="62" spans="1:10" x14ac:dyDescent="0.25">
      <c r="A62" t="s">
        <v>7</v>
      </c>
      <c r="B62">
        <v>100</v>
      </c>
      <c r="C62" t="s">
        <v>1</v>
      </c>
      <c r="D62">
        <v>2719062</v>
      </c>
      <c r="E62">
        <v>2</v>
      </c>
      <c r="F62">
        <v>16</v>
      </c>
      <c r="G62">
        <v>4454.1176284872208</v>
      </c>
      <c r="H62">
        <v>3086.8105834127659</v>
      </c>
      <c r="I62">
        <f xml:space="preserve"> 100 - Tableau147[[#This Row],[Fitness finale]] / Tableau147[[#This Row],[Fitness de base]] * 100</f>
        <v>30.69759622713066</v>
      </c>
      <c r="J62">
        <v>4175.1930000000002</v>
      </c>
    </row>
    <row r="63" spans="1:10" x14ac:dyDescent="0.25">
      <c r="A63" t="s">
        <v>7</v>
      </c>
      <c r="B63">
        <v>100</v>
      </c>
      <c r="C63" t="s">
        <v>1</v>
      </c>
      <c r="D63">
        <v>3325640</v>
      </c>
      <c r="E63">
        <v>2</v>
      </c>
      <c r="F63">
        <v>14</v>
      </c>
      <c r="G63">
        <v>4766.8064376261891</v>
      </c>
      <c r="H63">
        <v>2707.974164240984</v>
      </c>
      <c r="I63">
        <f xml:space="preserve"> 100 - Tableau147[[#This Row],[Fitness finale]] / Tableau147[[#This Row],[Fitness de base]] * 100</f>
        <v>43.191018983570864</v>
      </c>
      <c r="J63">
        <v>4790.6790000000001</v>
      </c>
    </row>
    <row r="64" spans="1:10" x14ac:dyDescent="0.25">
      <c r="A64" t="s">
        <v>7</v>
      </c>
      <c r="B64">
        <v>100</v>
      </c>
      <c r="C64" t="s">
        <v>1</v>
      </c>
      <c r="D64">
        <v>4213808</v>
      </c>
      <c r="E64">
        <v>2</v>
      </c>
      <c r="F64">
        <v>19</v>
      </c>
      <c r="G64">
        <v>4831.0515107835135</v>
      </c>
      <c r="H64">
        <v>3285.1579549045209</v>
      </c>
      <c r="I64">
        <f xml:space="preserve"> 100 - Tableau147[[#This Row],[Fitness finale]] / Tableau147[[#This Row],[Fitness de base]] * 100</f>
        <v>31.999111423845591</v>
      </c>
      <c r="J64">
        <v>5045.2539999999999</v>
      </c>
    </row>
    <row r="65" spans="1:10" x14ac:dyDescent="0.25">
      <c r="A65" t="s">
        <v>7</v>
      </c>
      <c r="B65">
        <v>100</v>
      </c>
      <c r="C65" t="s">
        <v>1</v>
      </c>
      <c r="D65">
        <v>3710280</v>
      </c>
      <c r="E65">
        <v>2</v>
      </c>
      <c r="F65">
        <v>17</v>
      </c>
      <c r="G65">
        <v>4915.1401752455095</v>
      </c>
      <c r="H65">
        <v>2679.575209929114</v>
      </c>
      <c r="I65">
        <f xml:space="preserve"> 100 - Tableau147[[#This Row],[Fitness finale]] / Tableau147[[#This Row],[Fitness de base]] * 100</f>
        <v>45.483239248710341</v>
      </c>
      <c r="J65">
        <v>4957.0519999999997</v>
      </c>
    </row>
    <row r="66" spans="1:10" x14ac:dyDescent="0.25">
      <c r="A66" t="s">
        <v>7</v>
      </c>
      <c r="B66">
        <v>100</v>
      </c>
      <c r="C66" t="s">
        <v>1</v>
      </c>
      <c r="D66">
        <v>3028720</v>
      </c>
      <c r="E66">
        <v>2</v>
      </c>
      <c r="F66">
        <v>18</v>
      </c>
      <c r="G66">
        <v>4500.3933321882496</v>
      </c>
      <c r="H66">
        <v>2885.081695540779</v>
      </c>
      <c r="I66">
        <f xml:space="preserve"> 100 - Tableau147[[#This Row],[Fitness finale]] / Tableau147[[#This Row],[Fitness de base]] * 100</f>
        <v>35.892676871024719</v>
      </c>
      <c r="J66">
        <v>4287.527</v>
      </c>
    </row>
    <row r="67" spans="1:10" x14ac:dyDescent="0.25">
      <c r="A67" t="s">
        <v>7</v>
      </c>
      <c r="B67">
        <v>100</v>
      </c>
      <c r="C67" t="s">
        <v>1</v>
      </c>
      <c r="D67">
        <v>3080048</v>
      </c>
      <c r="E67">
        <v>2</v>
      </c>
      <c r="F67">
        <v>17</v>
      </c>
      <c r="G67">
        <v>4158.6331770709494</v>
      </c>
      <c r="H67">
        <v>2411.4426612408479</v>
      </c>
      <c r="I67">
        <f xml:space="preserve"> 100 - Tableau147[[#This Row],[Fitness finale]] / Tableau147[[#This Row],[Fitness de base]] * 100</f>
        <v>42.013576130335693</v>
      </c>
      <c r="J67">
        <v>5066.7690000000002</v>
      </c>
    </row>
    <row r="68" spans="1:10" x14ac:dyDescent="0.25">
      <c r="A68" t="s">
        <v>7</v>
      </c>
      <c r="B68">
        <v>100</v>
      </c>
      <c r="C68" t="s">
        <v>1</v>
      </c>
      <c r="D68">
        <v>3239880</v>
      </c>
      <c r="E68">
        <v>2</v>
      </c>
      <c r="F68">
        <v>19</v>
      </c>
      <c r="G68">
        <v>4451.8001810326341</v>
      </c>
      <c r="H68">
        <v>2496.4239391266078</v>
      </c>
      <c r="I68">
        <f xml:space="preserve"> 100 - Tableau147[[#This Row],[Fitness finale]] / Tableau147[[#This Row],[Fitness de base]] * 100</f>
        <v>43.923270640877234</v>
      </c>
      <c r="J68">
        <v>5068.2920000000004</v>
      </c>
    </row>
    <row r="69" spans="1:10" x14ac:dyDescent="0.25">
      <c r="A69" t="s">
        <v>7</v>
      </c>
      <c r="B69">
        <v>100</v>
      </c>
      <c r="C69" t="s">
        <v>1</v>
      </c>
      <c r="D69">
        <v>2932772</v>
      </c>
      <c r="E69">
        <v>2</v>
      </c>
      <c r="F69">
        <v>14</v>
      </c>
      <c r="G69">
        <v>4756.1707580598704</v>
      </c>
      <c r="H69">
        <v>2212.7215651314968</v>
      </c>
      <c r="I69">
        <f xml:space="preserve"> 100 - Tableau147[[#This Row],[Fitness finale]] / Tableau147[[#This Row],[Fitness de base]] * 100</f>
        <v>53.476826680753852</v>
      </c>
      <c r="J69">
        <v>5061.5649999999996</v>
      </c>
    </row>
    <row r="70" spans="1:10" x14ac:dyDescent="0.25">
      <c r="A70" t="s">
        <v>7</v>
      </c>
      <c r="B70">
        <v>100</v>
      </c>
      <c r="C70" t="s">
        <v>1</v>
      </c>
      <c r="D70">
        <v>3469248</v>
      </c>
      <c r="E70">
        <v>2</v>
      </c>
      <c r="F70">
        <v>16</v>
      </c>
      <c r="G70">
        <v>4541.9166604356078</v>
      </c>
      <c r="H70">
        <v>2268.2287584057349</v>
      </c>
      <c r="I70">
        <f xml:space="preserve"> 100 - Tableau147[[#This Row],[Fitness finale]] / Tableau147[[#This Row],[Fitness de base]] * 100</f>
        <v>50.060097355723101</v>
      </c>
      <c r="J70">
        <v>5013.8289999999997</v>
      </c>
    </row>
    <row r="71" spans="1:10" x14ac:dyDescent="0.25">
      <c r="A71" t="s">
        <v>7</v>
      </c>
      <c r="B71">
        <v>100</v>
      </c>
      <c r="C71" t="s">
        <v>1</v>
      </c>
      <c r="D71">
        <v>3583154</v>
      </c>
      <c r="E71">
        <v>2</v>
      </c>
      <c r="F71">
        <v>18</v>
      </c>
      <c r="G71">
        <v>4583.7833931052619</v>
      </c>
      <c r="H71">
        <v>3189.775134614491</v>
      </c>
      <c r="I71">
        <f xml:space="preserve"> 100 - Tableau147[[#This Row],[Fitness finale]] / Tableau147[[#This Row],[Fitness de base]] * 100</f>
        <v>30.411739363329886</v>
      </c>
      <c r="J71">
        <v>4962.6090000000004</v>
      </c>
    </row>
    <row r="72" spans="1:10" x14ac:dyDescent="0.25">
      <c r="A72" t="s">
        <v>8</v>
      </c>
      <c r="B72">
        <v>100</v>
      </c>
      <c r="C72" t="s">
        <v>1</v>
      </c>
      <c r="D72">
        <v>5486926</v>
      </c>
      <c r="E72">
        <v>2</v>
      </c>
      <c r="F72">
        <v>18</v>
      </c>
      <c r="G72">
        <v>4446.065006462135</v>
      </c>
      <c r="H72">
        <v>2304.5524715192828</v>
      </c>
      <c r="I72">
        <f xml:space="preserve"> 100 - Tableau147[[#This Row],[Fitness finale]] / Tableau147[[#This Row],[Fitness de base]] * 100</f>
        <v>48.166469267324473</v>
      </c>
      <c r="J72">
        <v>5077.5829999999996</v>
      </c>
    </row>
    <row r="73" spans="1:10" x14ac:dyDescent="0.25">
      <c r="A73" t="s">
        <v>8</v>
      </c>
      <c r="B73">
        <v>100</v>
      </c>
      <c r="C73" t="s">
        <v>1</v>
      </c>
      <c r="D73">
        <v>5215950</v>
      </c>
      <c r="E73">
        <v>2</v>
      </c>
      <c r="F73">
        <v>15</v>
      </c>
      <c r="G73">
        <v>4626.4410074734033</v>
      </c>
      <c r="H73">
        <v>2221.9452365508619</v>
      </c>
      <c r="I73">
        <f xml:space="preserve"> 100 - Tableau147[[#This Row],[Fitness finale]] / Tableau147[[#This Row],[Fitness de base]] * 100</f>
        <v>51.972904594231217</v>
      </c>
      <c r="J73">
        <v>5015.7510000000002</v>
      </c>
    </row>
    <row r="74" spans="1:10" x14ac:dyDescent="0.25">
      <c r="A74" t="s">
        <v>8</v>
      </c>
      <c r="B74">
        <v>100</v>
      </c>
      <c r="C74" t="s">
        <v>1</v>
      </c>
      <c r="D74">
        <v>4405130</v>
      </c>
      <c r="E74">
        <v>2</v>
      </c>
      <c r="F74">
        <v>17</v>
      </c>
      <c r="G74">
        <v>4569.8419330267079</v>
      </c>
      <c r="H74">
        <v>2272.585622424132</v>
      </c>
      <c r="I74">
        <f xml:space="preserve"> 100 - Tableau147[[#This Row],[Fitness finale]] / Tableau147[[#This Row],[Fitness de base]] * 100</f>
        <v>50.269929338257263</v>
      </c>
      <c r="J74">
        <v>5007.1610000000001</v>
      </c>
    </row>
    <row r="75" spans="1:10" x14ac:dyDescent="0.25">
      <c r="A75" t="s">
        <v>8</v>
      </c>
      <c r="B75">
        <v>100</v>
      </c>
      <c r="C75" t="s">
        <v>1</v>
      </c>
      <c r="D75">
        <v>4327296</v>
      </c>
      <c r="E75">
        <v>2</v>
      </c>
      <c r="F75">
        <v>18</v>
      </c>
      <c r="G75">
        <v>4647.3928756603746</v>
      </c>
      <c r="H75">
        <v>2981.1065893446448</v>
      </c>
      <c r="I75">
        <f xml:space="preserve"> 100 - Tableau147[[#This Row],[Fitness finale]] / Tableau147[[#This Row],[Fitness de base]] * 100</f>
        <v>35.854216135728734</v>
      </c>
      <c r="J75">
        <v>5049.8950000000004</v>
      </c>
    </row>
    <row r="76" spans="1:10" x14ac:dyDescent="0.25">
      <c r="A76" t="s">
        <v>8</v>
      </c>
      <c r="B76">
        <v>100</v>
      </c>
      <c r="C76" t="s">
        <v>1</v>
      </c>
      <c r="D76">
        <v>4203216</v>
      </c>
      <c r="E76">
        <v>2</v>
      </c>
      <c r="F76">
        <v>17</v>
      </c>
      <c r="G76">
        <v>4802.469949780264</v>
      </c>
      <c r="H76">
        <v>2775.0485571055242</v>
      </c>
      <c r="I76">
        <f xml:space="preserve"> 100 - Tableau147[[#This Row],[Fitness finale]] / Tableau147[[#This Row],[Fitness de base]] * 100</f>
        <v>42.216222357986929</v>
      </c>
      <c r="J76">
        <v>4869.3580000000002</v>
      </c>
    </row>
    <row r="77" spans="1:10" x14ac:dyDescent="0.25">
      <c r="A77" t="s">
        <v>8</v>
      </c>
      <c r="B77">
        <v>100</v>
      </c>
      <c r="C77" t="s">
        <v>1</v>
      </c>
      <c r="D77">
        <v>5297966</v>
      </c>
      <c r="E77">
        <v>2</v>
      </c>
      <c r="F77">
        <v>14</v>
      </c>
      <c r="G77">
        <v>4479.4447756820846</v>
      </c>
      <c r="H77">
        <v>2227.8962580754628</v>
      </c>
      <c r="I77">
        <f xml:space="preserve"> 100 - Tableau147[[#This Row],[Fitness finale]] / Tableau147[[#This Row],[Fitness de base]] * 100</f>
        <v>50.264008830509106</v>
      </c>
      <c r="J77">
        <v>5078.3829999999998</v>
      </c>
    </row>
    <row r="78" spans="1:10" x14ac:dyDescent="0.25">
      <c r="A78" t="s">
        <v>8</v>
      </c>
      <c r="B78">
        <v>100</v>
      </c>
      <c r="C78" t="s">
        <v>1</v>
      </c>
      <c r="D78">
        <v>4946028</v>
      </c>
      <c r="E78">
        <v>2</v>
      </c>
      <c r="F78">
        <v>17</v>
      </c>
      <c r="G78">
        <v>4485.8408814711374</v>
      </c>
      <c r="H78">
        <v>2471.6056235074911</v>
      </c>
      <c r="I78">
        <f xml:space="preserve"> 100 - Tableau147[[#This Row],[Fitness finale]] / Tableau147[[#This Row],[Fitness de base]] * 100</f>
        <v>44.902066550855345</v>
      </c>
      <c r="J78">
        <v>4889.3950000000004</v>
      </c>
    </row>
    <row r="79" spans="1:10" x14ac:dyDescent="0.25">
      <c r="A79" t="s">
        <v>8</v>
      </c>
      <c r="B79">
        <v>100</v>
      </c>
      <c r="C79" t="s">
        <v>1</v>
      </c>
      <c r="D79">
        <v>4124666</v>
      </c>
      <c r="E79">
        <v>2</v>
      </c>
      <c r="F79">
        <v>14</v>
      </c>
      <c r="G79">
        <v>4205.3190175426416</v>
      </c>
      <c r="H79">
        <v>2170.1162246584149</v>
      </c>
      <c r="I79">
        <f xml:space="preserve"> 100 - Tableau147[[#This Row],[Fitness finale]] / Tableau147[[#This Row],[Fitness de base]] * 100</f>
        <v>48.39591917745846</v>
      </c>
      <c r="J79">
        <v>5028.5020000000004</v>
      </c>
    </row>
    <row r="80" spans="1:10" x14ac:dyDescent="0.25">
      <c r="A80" t="s">
        <v>8</v>
      </c>
      <c r="B80">
        <v>100</v>
      </c>
      <c r="C80" t="s">
        <v>1</v>
      </c>
      <c r="D80">
        <v>6032412</v>
      </c>
      <c r="E80">
        <v>2</v>
      </c>
      <c r="F80">
        <v>16</v>
      </c>
      <c r="G80">
        <v>4853.7830303076662</v>
      </c>
      <c r="H80">
        <v>2507.64611500098</v>
      </c>
      <c r="I80">
        <f xml:space="preserve"> 100 - Tableau147[[#This Row],[Fitness finale]] / Tableau147[[#This Row],[Fitness de base]] * 100</f>
        <v>48.33625443611912</v>
      </c>
      <c r="J80">
        <v>5076.7030000000004</v>
      </c>
    </row>
    <row r="81" spans="1:10" x14ac:dyDescent="0.25">
      <c r="A81" t="s">
        <v>8</v>
      </c>
      <c r="B81">
        <v>100</v>
      </c>
      <c r="C81" t="s">
        <v>1</v>
      </c>
      <c r="D81">
        <v>4956527</v>
      </c>
      <c r="E81">
        <v>2</v>
      </c>
      <c r="F81">
        <v>16</v>
      </c>
      <c r="G81">
        <v>4692.9219844461377</v>
      </c>
      <c r="H81">
        <v>2999.544816005749</v>
      </c>
      <c r="I81">
        <f xml:space="preserve"> 100 - Tableau147[[#This Row],[Fitness finale]] / Tableau147[[#This Row],[Fitness de base]] * 100</f>
        <v>36.08364200497661</v>
      </c>
      <c r="J81">
        <v>5038.6279999999997</v>
      </c>
    </row>
    <row r="82" spans="1:10" x14ac:dyDescent="0.25">
      <c r="A82" t="s">
        <v>9</v>
      </c>
      <c r="B82">
        <v>100</v>
      </c>
      <c r="C82" t="s">
        <v>1</v>
      </c>
      <c r="D82">
        <v>3204123</v>
      </c>
      <c r="E82">
        <v>2</v>
      </c>
      <c r="F82">
        <v>16</v>
      </c>
      <c r="G82">
        <v>3657.554741093139</v>
      </c>
      <c r="H82">
        <v>2080.2622613200401</v>
      </c>
      <c r="I82">
        <f xml:space="preserve"> 100 - Tableau147[[#This Row],[Fitness finale]] / Tableau147[[#This Row],[Fitness de base]] * 100</f>
        <v>43.124234397697379</v>
      </c>
      <c r="J82">
        <v>4797.835</v>
      </c>
    </row>
    <row r="83" spans="1:10" x14ac:dyDescent="0.25">
      <c r="A83" t="s">
        <v>9</v>
      </c>
      <c r="B83">
        <v>100</v>
      </c>
      <c r="C83" t="s">
        <v>1</v>
      </c>
      <c r="D83">
        <v>3210790</v>
      </c>
      <c r="E83">
        <v>2</v>
      </c>
      <c r="F83">
        <v>15</v>
      </c>
      <c r="G83">
        <v>3705.4204444835932</v>
      </c>
      <c r="H83">
        <v>1955.0368761540219</v>
      </c>
      <c r="I83">
        <f xml:space="preserve"> 100 - Tableau147[[#This Row],[Fitness finale]] / Tableau147[[#This Row],[Fitness de base]] * 100</f>
        <v>47.238460373246902</v>
      </c>
      <c r="J83">
        <v>4875.308</v>
      </c>
    </row>
    <row r="84" spans="1:10" x14ac:dyDescent="0.25">
      <c r="A84" t="s">
        <v>9</v>
      </c>
      <c r="B84">
        <v>100</v>
      </c>
      <c r="C84" t="s">
        <v>1</v>
      </c>
      <c r="D84">
        <v>3479568</v>
      </c>
      <c r="E84">
        <v>2</v>
      </c>
      <c r="F84">
        <v>15</v>
      </c>
      <c r="G84">
        <v>3650.391666125096</v>
      </c>
      <c r="H84">
        <v>1988.62292952403</v>
      </c>
      <c r="I84">
        <f xml:space="preserve"> 100 - Tableau147[[#This Row],[Fitness finale]] / Tableau147[[#This Row],[Fitness de base]] * 100</f>
        <v>45.523025707678087</v>
      </c>
      <c r="J84">
        <v>5062.4260000000004</v>
      </c>
    </row>
    <row r="85" spans="1:10" x14ac:dyDescent="0.25">
      <c r="A85" t="s">
        <v>9</v>
      </c>
      <c r="B85">
        <v>100</v>
      </c>
      <c r="C85" t="s">
        <v>1</v>
      </c>
      <c r="D85">
        <v>2995312</v>
      </c>
      <c r="E85">
        <v>2</v>
      </c>
      <c r="F85">
        <v>14</v>
      </c>
      <c r="G85">
        <v>3638.373739427328</v>
      </c>
      <c r="H85">
        <v>1903.2099569913851</v>
      </c>
      <c r="I85">
        <f xml:space="preserve"> 100 - Tableau147[[#This Row],[Fitness finale]] / Tableau147[[#This Row],[Fitness de base]] * 100</f>
        <v>47.69064166313639</v>
      </c>
      <c r="J85">
        <v>4895.375</v>
      </c>
    </row>
    <row r="86" spans="1:10" x14ac:dyDescent="0.25">
      <c r="A86" t="s">
        <v>9</v>
      </c>
      <c r="B86">
        <v>100</v>
      </c>
      <c r="C86" t="s">
        <v>1</v>
      </c>
      <c r="D86">
        <v>3237815</v>
      </c>
      <c r="E86">
        <v>2</v>
      </c>
      <c r="F86">
        <v>16</v>
      </c>
      <c r="G86">
        <v>3499.1504397819208</v>
      </c>
      <c r="H86">
        <v>2043.541054774543</v>
      </c>
      <c r="I86">
        <f xml:space="preserve"> 100 - Tableau147[[#This Row],[Fitness finale]] / Tableau147[[#This Row],[Fitness de base]] * 100</f>
        <v>41.598936943622697</v>
      </c>
      <c r="J86">
        <v>4964.3239999999996</v>
      </c>
    </row>
    <row r="87" spans="1:10" x14ac:dyDescent="0.25">
      <c r="A87" t="s">
        <v>9</v>
      </c>
      <c r="B87">
        <v>100</v>
      </c>
      <c r="C87" t="s">
        <v>1</v>
      </c>
      <c r="D87">
        <v>3063400</v>
      </c>
      <c r="E87">
        <v>2</v>
      </c>
      <c r="F87">
        <v>16</v>
      </c>
      <c r="G87">
        <v>3330.859508619491</v>
      </c>
      <c r="H87">
        <v>1903.3092974184331</v>
      </c>
      <c r="I87">
        <f xml:space="preserve"> 100 - Tableau147[[#This Row],[Fitness finale]] / Tableau147[[#This Row],[Fitness de base]] * 100</f>
        <v>42.85831352258748</v>
      </c>
      <c r="J87">
        <v>5078.8909999999996</v>
      </c>
    </row>
    <row r="88" spans="1:10" x14ac:dyDescent="0.25">
      <c r="A88" t="s">
        <v>9</v>
      </c>
      <c r="B88">
        <v>100</v>
      </c>
      <c r="C88" t="s">
        <v>1</v>
      </c>
      <c r="D88">
        <v>3949116</v>
      </c>
      <c r="E88">
        <v>2</v>
      </c>
      <c r="F88">
        <v>17</v>
      </c>
      <c r="G88">
        <v>3665.8215705104421</v>
      </c>
      <c r="H88">
        <v>1830.250221597948</v>
      </c>
      <c r="I88">
        <f xml:space="preserve"> 100 - Tableau147[[#This Row],[Fitness finale]] / Tableau147[[#This Row],[Fitness de base]] * 100</f>
        <v>50.072577554747234</v>
      </c>
      <c r="J88">
        <v>5065.6109999999999</v>
      </c>
    </row>
    <row r="89" spans="1:10" x14ac:dyDescent="0.25">
      <c r="A89" t="s">
        <v>9</v>
      </c>
      <c r="B89">
        <v>100</v>
      </c>
      <c r="C89" t="s">
        <v>1</v>
      </c>
      <c r="D89">
        <v>4017701</v>
      </c>
      <c r="E89">
        <v>2</v>
      </c>
      <c r="F89">
        <v>16</v>
      </c>
      <c r="G89">
        <v>3728.0669375721191</v>
      </c>
      <c r="H89">
        <v>1987.891467128748</v>
      </c>
      <c r="I89">
        <f xml:space="preserve"> 100 - Tableau147[[#This Row],[Fitness finale]] / Tableau147[[#This Row],[Fitness de base]] * 100</f>
        <v>46.677688453111564</v>
      </c>
      <c r="J89">
        <v>5082.8429999999998</v>
      </c>
    </row>
    <row r="90" spans="1:10" x14ac:dyDescent="0.25">
      <c r="A90" t="s">
        <v>9</v>
      </c>
      <c r="B90">
        <v>100</v>
      </c>
      <c r="C90" t="s">
        <v>1</v>
      </c>
      <c r="D90">
        <v>3560388</v>
      </c>
      <c r="E90">
        <v>2</v>
      </c>
      <c r="F90">
        <v>15</v>
      </c>
      <c r="G90">
        <v>3497.4370237754588</v>
      </c>
      <c r="H90">
        <v>1939.0472870431061</v>
      </c>
      <c r="I90">
        <f xml:space="preserve"> 100 - Tableau147[[#This Row],[Fitness finale]] / Tableau147[[#This Row],[Fitness de base]] * 100</f>
        <v>44.558049970263134</v>
      </c>
      <c r="J90">
        <v>4948.7030000000004</v>
      </c>
    </row>
    <row r="91" spans="1:10" x14ac:dyDescent="0.25">
      <c r="A91" t="s">
        <v>9</v>
      </c>
      <c r="B91">
        <v>100</v>
      </c>
      <c r="C91" t="s">
        <v>1</v>
      </c>
      <c r="D91">
        <v>3456453</v>
      </c>
      <c r="E91">
        <v>2</v>
      </c>
      <c r="F91">
        <v>14</v>
      </c>
      <c r="G91">
        <v>3462.0188535566008</v>
      </c>
      <c r="H91">
        <v>2180.60236252698</v>
      </c>
      <c r="I91">
        <f xml:space="preserve"> 100 - Tableau147[[#This Row],[Fitness finale]] / Tableau147[[#This Row],[Fitness de base]] * 100</f>
        <v>37.013561890721547</v>
      </c>
      <c r="J91">
        <v>4715.6959999999999</v>
      </c>
    </row>
    <row r="92" spans="1:10" x14ac:dyDescent="0.25">
      <c r="A92" t="s">
        <v>10</v>
      </c>
      <c r="B92">
        <v>100</v>
      </c>
      <c r="C92" t="s">
        <v>1</v>
      </c>
      <c r="D92">
        <v>4705476</v>
      </c>
      <c r="E92">
        <v>2</v>
      </c>
      <c r="F92">
        <v>15</v>
      </c>
      <c r="G92">
        <v>3455.6605299265962</v>
      </c>
      <c r="H92">
        <v>1893.9474189049461</v>
      </c>
      <c r="I92">
        <f xml:space="preserve"> 100 - Tableau147[[#This Row],[Fitness finale]] / Tableau147[[#This Row],[Fitness de base]] * 100</f>
        <v>45.192897204368144</v>
      </c>
      <c r="J92">
        <v>5080.9409999999998</v>
      </c>
    </row>
    <row r="93" spans="1:10" x14ac:dyDescent="0.25">
      <c r="A93" t="s">
        <v>10</v>
      </c>
      <c r="B93">
        <v>100</v>
      </c>
      <c r="C93" t="s">
        <v>1</v>
      </c>
      <c r="D93">
        <v>5341472</v>
      </c>
      <c r="E93">
        <v>2</v>
      </c>
      <c r="F93">
        <v>14</v>
      </c>
      <c r="G93">
        <v>3585.404509725764</v>
      </c>
      <c r="H93">
        <v>1965.605392434471</v>
      </c>
      <c r="I93">
        <f xml:space="preserve"> 100 - Tableau147[[#This Row],[Fitness finale]] / Tableau147[[#This Row],[Fitness de base]] * 100</f>
        <v>45.177583530601019</v>
      </c>
      <c r="J93">
        <v>4993.7640000000001</v>
      </c>
    </row>
    <row r="94" spans="1:10" x14ac:dyDescent="0.25">
      <c r="A94" t="s">
        <v>10</v>
      </c>
      <c r="B94">
        <v>100</v>
      </c>
      <c r="C94" t="s">
        <v>1</v>
      </c>
      <c r="D94">
        <v>5081665</v>
      </c>
      <c r="E94">
        <v>2</v>
      </c>
      <c r="F94">
        <v>17</v>
      </c>
      <c r="G94">
        <v>3513.0604098570848</v>
      </c>
      <c r="H94">
        <v>2327.8430260409068</v>
      </c>
      <c r="I94">
        <f xml:space="preserve"> 100 - Tableau147[[#This Row],[Fitness finale]] / Tableau147[[#This Row],[Fitness de base]] * 100</f>
        <v>33.737460946889712</v>
      </c>
      <c r="J94">
        <v>4530.0240000000003</v>
      </c>
    </row>
    <row r="95" spans="1:10" x14ac:dyDescent="0.25">
      <c r="A95" t="s">
        <v>10</v>
      </c>
      <c r="B95">
        <v>100</v>
      </c>
      <c r="C95" t="s">
        <v>1</v>
      </c>
      <c r="D95">
        <v>4623108</v>
      </c>
      <c r="E95">
        <v>2</v>
      </c>
      <c r="F95">
        <v>16</v>
      </c>
      <c r="G95">
        <v>3609.8782522487791</v>
      </c>
      <c r="H95">
        <v>1973.556415898953</v>
      </c>
      <c r="I95">
        <f xml:space="preserve"> 100 - Tableau147[[#This Row],[Fitness finale]] / Tableau147[[#This Row],[Fitness de base]] * 100</f>
        <v>45.329003418064772</v>
      </c>
      <c r="J95">
        <v>5085.049</v>
      </c>
    </row>
    <row r="96" spans="1:10" x14ac:dyDescent="0.25">
      <c r="A96" t="s">
        <v>10</v>
      </c>
      <c r="B96">
        <v>100</v>
      </c>
      <c r="C96" t="s">
        <v>1</v>
      </c>
      <c r="D96">
        <v>4837401</v>
      </c>
      <c r="E96">
        <v>2</v>
      </c>
      <c r="F96">
        <v>15</v>
      </c>
      <c r="G96">
        <v>3246.9745570934001</v>
      </c>
      <c r="H96">
        <v>2611.4432727042072</v>
      </c>
      <c r="I96">
        <f xml:space="preserve"> 100 - Tableau147[[#This Row],[Fitness finale]] / Tableau147[[#This Row],[Fitness de base]] * 100</f>
        <v>19.573029391339077</v>
      </c>
      <c r="J96">
        <v>5085.9660000000003</v>
      </c>
    </row>
    <row r="97" spans="1:10" x14ac:dyDescent="0.25">
      <c r="A97" t="s">
        <v>10</v>
      </c>
      <c r="B97">
        <v>100</v>
      </c>
      <c r="C97" t="s">
        <v>1</v>
      </c>
      <c r="D97">
        <v>4620672</v>
      </c>
      <c r="E97">
        <v>2</v>
      </c>
      <c r="F97">
        <v>16</v>
      </c>
      <c r="G97">
        <v>3479.78127624032</v>
      </c>
      <c r="H97">
        <v>1959.711397695505</v>
      </c>
      <c r="I97">
        <f xml:space="preserve"> 100 - Tableau147[[#This Row],[Fitness finale]] / Tableau147[[#This Row],[Fitness de base]] * 100</f>
        <v>43.682914467174584</v>
      </c>
      <c r="J97">
        <v>5078.4840000000004</v>
      </c>
    </row>
    <row r="98" spans="1:10" x14ac:dyDescent="0.25">
      <c r="A98" t="s">
        <v>10</v>
      </c>
      <c r="B98">
        <v>100</v>
      </c>
      <c r="C98" t="s">
        <v>1</v>
      </c>
      <c r="D98">
        <v>4686087</v>
      </c>
      <c r="E98">
        <v>2</v>
      </c>
      <c r="F98">
        <v>17</v>
      </c>
      <c r="G98">
        <v>3589.6863978612441</v>
      </c>
      <c r="H98">
        <v>2062.0541435839118</v>
      </c>
      <c r="I98">
        <f xml:space="preserve"> 100 - Tableau147[[#This Row],[Fitness finale]] / Tableau147[[#This Row],[Fitness de base]] * 100</f>
        <v>42.556147946168899</v>
      </c>
      <c r="J98">
        <v>4994.2160000000003</v>
      </c>
    </row>
    <row r="99" spans="1:10" x14ac:dyDescent="0.25">
      <c r="A99" t="s">
        <v>10</v>
      </c>
      <c r="B99">
        <v>100</v>
      </c>
      <c r="C99" t="s">
        <v>1</v>
      </c>
      <c r="D99">
        <v>3969064</v>
      </c>
      <c r="E99">
        <v>2</v>
      </c>
      <c r="F99">
        <v>15</v>
      </c>
      <c r="G99">
        <v>3484.6324952921018</v>
      </c>
      <c r="H99">
        <v>2207.8494244911258</v>
      </c>
      <c r="I99">
        <f xml:space="preserve"> 100 - Tableau147[[#This Row],[Fitness finale]] / Tableau147[[#This Row],[Fitness de base]] * 100</f>
        <v>36.640393858634113</v>
      </c>
      <c r="J99">
        <v>4637.3869999999997</v>
      </c>
    </row>
    <row r="100" spans="1:10" x14ac:dyDescent="0.25">
      <c r="A100" t="s">
        <v>10</v>
      </c>
      <c r="B100">
        <v>100</v>
      </c>
      <c r="C100" t="s">
        <v>1</v>
      </c>
      <c r="D100">
        <v>5064174</v>
      </c>
      <c r="E100">
        <v>2</v>
      </c>
      <c r="F100">
        <v>12</v>
      </c>
      <c r="G100">
        <v>3441.6442173580431</v>
      </c>
      <c r="H100">
        <v>2623.8299665559111</v>
      </c>
      <c r="I100">
        <f xml:space="preserve"> 100 - Tableau147[[#This Row],[Fitness finale]] / Tableau147[[#This Row],[Fitness de base]] * 100</f>
        <v>23.762312405142268</v>
      </c>
      <c r="J100">
        <v>5002.6530000000002</v>
      </c>
    </row>
    <row r="101" spans="1:10" x14ac:dyDescent="0.25">
      <c r="A101" t="s">
        <v>10</v>
      </c>
      <c r="B101">
        <v>100</v>
      </c>
      <c r="C101" t="s">
        <v>1</v>
      </c>
      <c r="D101">
        <v>4982679</v>
      </c>
      <c r="E101">
        <v>2</v>
      </c>
      <c r="F101">
        <v>18</v>
      </c>
      <c r="G101">
        <v>3443.1161444839599</v>
      </c>
      <c r="H101">
        <v>2723.2846627899589</v>
      </c>
      <c r="I101">
        <f xml:space="preserve"> 100 - Tableau147[[#This Row],[Fitness finale]] / Tableau147[[#This Row],[Fitness de base]] * 100</f>
        <v>20.906395587241704</v>
      </c>
      <c r="J101">
        <v>4991.7619999999997</v>
      </c>
    </row>
    <row r="102" spans="1:10" x14ac:dyDescent="0.25">
      <c r="A102" t="s">
        <v>0</v>
      </c>
      <c r="B102">
        <v>100</v>
      </c>
      <c r="C102" t="s">
        <v>11</v>
      </c>
      <c r="D102">
        <v>576361</v>
      </c>
      <c r="E102">
        <v>8</v>
      </c>
      <c r="F102">
        <v>24</v>
      </c>
      <c r="G102">
        <v>3828.2894397978621</v>
      </c>
      <c r="H102">
        <v>1807.310506538983</v>
      </c>
      <c r="I102">
        <f xml:space="preserve"> 100 - Tableau147[[#This Row],[Fitness finale]] / Tableau147[[#This Row],[Fitness de base]] * 100</f>
        <v>52.79065141337874</v>
      </c>
      <c r="J102">
        <v>5025.5</v>
      </c>
    </row>
    <row r="103" spans="1:10" x14ac:dyDescent="0.25">
      <c r="A103" t="s">
        <v>0</v>
      </c>
      <c r="B103">
        <v>100</v>
      </c>
      <c r="C103" t="s">
        <v>11</v>
      </c>
      <c r="D103">
        <v>542713</v>
      </c>
      <c r="E103">
        <v>8</v>
      </c>
      <c r="F103">
        <v>24</v>
      </c>
      <c r="G103">
        <v>3440.2667467331562</v>
      </c>
      <c r="H103">
        <v>1816.3185012863489</v>
      </c>
      <c r="I103">
        <f xml:space="preserve"> 100 - Tableau147[[#This Row],[Fitness finale]] / Tableau147[[#This Row],[Fitness de base]] * 100</f>
        <v>47.204137498607999</v>
      </c>
      <c r="J103">
        <v>4925.0119999999997</v>
      </c>
    </row>
    <row r="104" spans="1:10" x14ac:dyDescent="0.25">
      <c r="A104" t="s">
        <v>0</v>
      </c>
      <c r="B104">
        <v>100</v>
      </c>
      <c r="C104" t="s">
        <v>11</v>
      </c>
      <c r="D104">
        <v>487321</v>
      </c>
      <c r="E104">
        <v>8</v>
      </c>
      <c r="F104">
        <v>23</v>
      </c>
      <c r="G104">
        <v>3385.797266357114</v>
      </c>
      <c r="H104">
        <v>1790.8829794135861</v>
      </c>
      <c r="I104">
        <f xml:space="preserve"> 100 - Tableau147[[#This Row],[Fitness finale]] / Tableau147[[#This Row],[Fitness de base]] * 100</f>
        <v>47.106018508294987</v>
      </c>
      <c r="J104">
        <v>4646.6109999999999</v>
      </c>
    </row>
    <row r="105" spans="1:10" x14ac:dyDescent="0.25">
      <c r="A105" t="s">
        <v>0</v>
      </c>
      <c r="B105">
        <v>100</v>
      </c>
      <c r="C105" t="s">
        <v>11</v>
      </c>
      <c r="D105">
        <v>677293</v>
      </c>
      <c r="E105">
        <v>8</v>
      </c>
      <c r="F105">
        <v>27</v>
      </c>
      <c r="G105">
        <v>3791.163821311447</v>
      </c>
      <c r="H105">
        <v>2004.850821597111</v>
      </c>
      <c r="I105">
        <f xml:space="preserve"> 100 - Tableau147[[#This Row],[Fitness finale]] / Tableau147[[#This Row],[Fitness de base]] * 100</f>
        <v>47.117800335423411</v>
      </c>
      <c r="J105">
        <v>4915.1869999999999</v>
      </c>
    </row>
    <row r="106" spans="1:10" x14ac:dyDescent="0.25">
      <c r="A106" t="s">
        <v>0</v>
      </c>
      <c r="B106">
        <v>100</v>
      </c>
      <c r="C106" t="s">
        <v>11</v>
      </c>
      <c r="D106">
        <v>527255</v>
      </c>
      <c r="E106">
        <v>8</v>
      </c>
      <c r="F106">
        <v>25</v>
      </c>
      <c r="G106">
        <v>3410.125880002417</v>
      </c>
      <c r="H106">
        <v>1904.2383514287069</v>
      </c>
      <c r="I106">
        <f xml:space="preserve"> 100 - Tableau147[[#This Row],[Fitness finale]] / Tableau147[[#This Row],[Fitness de base]] * 100</f>
        <v>44.159294453160861</v>
      </c>
      <c r="J106">
        <v>4713.6980000000003</v>
      </c>
    </row>
    <row r="107" spans="1:10" x14ac:dyDescent="0.25">
      <c r="A107" t="s">
        <v>0</v>
      </c>
      <c r="B107">
        <v>100</v>
      </c>
      <c r="C107" t="s">
        <v>11</v>
      </c>
      <c r="D107">
        <v>747440</v>
      </c>
      <c r="E107">
        <v>8</v>
      </c>
      <c r="F107">
        <v>26</v>
      </c>
      <c r="G107">
        <v>3573.2896914531862</v>
      </c>
      <c r="H107">
        <v>1885.0137193632529</v>
      </c>
      <c r="I107">
        <f xml:space="preserve"> 100 - Tableau147[[#This Row],[Fitness finale]] / Tableau147[[#This Row],[Fitness de base]] * 100</f>
        <v>47.247106108638647</v>
      </c>
      <c r="J107">
        <v>4843.317</v>
      </c>
    </row>
    <row r="108" spans="1:10" x14ac:dyDescent="0.25">
      <c r="A108" t="s">
        <v>0</v>
      </c>
      <c r="B108">
        <v>100</v>
      </c>
      <c r="C108" t="s">
        <v>11</v>
      </c>
      <c r="D108">
        <v>574975</v>
      </c>
      <c r="E108">
        <v>8</v>
      </c>
      <c r="F108">
        <v>25</v>
      </c>
      <c r="G108">
        <v>3532.0501594431798</v>
      </c>
      <c r="H108">
        <v>1822.3695519716439</v>
      </c>
      <c r="I108">
        <f xml:space="preserve"> 100 - Tableau147[[#This Row],[Fitness finale]] / Tableau147[[#This Row],[Fitness de base]] * 100</f>
        <v>48.404765795881652</v>
      </c>
      <c r="J108">
        <v>4540.3590000000004</v>
      </c>
    </row>
    <row r="109" spans="1:10" x14ac:dyDescent="0.25">
      <c r="A109" t="s">
        <v>0</v>
      </c>
      <c r="B109">
        <v>100</v>
      </c>
      <c r="C109" t="s">
        <v>11</v>
      </c>
      <c r="D109">
        <v>644177</v>
      </c>
      <c r="E109">
        <v>8</v>
      </c>
      <c r="F109">
        <v>26</v>
      </c>
      <c r="G109">
        <v>3665.6965599166542</v>
      </c>
      <c r="H109">
        <v>1912.39183999379</v>
      </c>
      <c r="I109">
        <f xml:space="preserve"> 100 - Tableau147[[#This Row],[Fitness finale]] / Tableau147[[#This Row],[Fitness de base]] * 100</f>
        <v>47.830056068872452</v>
      </c>
      <c r="J109">
        <v>4943.8999999999996</v>
      </c>
    </row>
    <row r="110" spans="1:10" x14ac:dyDescent="0.25">
      <c r="A110" t="s">
        <v>0</v>
      </c>
      <c r="B110">
        <v>100</v>
      </c>
      <c r="C110" t="s">
        <v>11</v>
      </c>
      <c r="D110">
        <v>547674</v>
      </c>
      <c r="E110">
        <v>8</v>
      </c>
      <c r="F110">
        <v>25</v>
      </c>
      <c r="G110">
        <v>3482.5776199309121</v>
      </c>
      <c r="H110">
        <v>1908.911777240796</v>
      </c>
      <c r="I110">
        <f xml:space="preserve"> 100 - Tableau147[[#This Row],[Fitness finale]] / Tableau147[[#This Row],[Fitness de base]] * 100</f>
        <v>45.186813172058883</v>
      </c>
      <c r="J110">
        <v>4855.4269999999997</v>
      </c>
    </row>
    <row r="111" spans="1:10" x14ac:dyDescent="0.25">
      <c r="A111" t="s">
        <v>0</v>
      </c>
      <c r="B111">
        <v>100</v>
      </c>
      <c r="C111" t="s">
        <v>11</v>
      </c>
      <c r="D111">
        <v>554543</v>
      </c>
      <c r="E111">
        <v>8</v>
      </c>
      <c r="F111">
        <v>25</v>
      </c>
      <c r="G111">
        <v>3775.5535208334268</v>
      </c>
      <c r="H111">
        <v>1888.8283453293429</v>
      </c>
      <c r="I111">
        <f xml:space="preserve"> 100 - Tableau147[[#This Row],[Fitness finale]] / Tableau147[[#This Row],[Fitness de base]] * 100</f>
        <v>49.97214752997602</v>
      </c>
      <c r="J111">
        <v>4993.0879999999997</v>
      </c>
    </row>
    <row r="112" spans="1:10" x14ac:dyDescent="0.25">
      <c r="A112" t="s">
        <v>2</v>
      </c>
      <c r="B112">
        <v>100</v>
      </c>
      <c r="C112" t="s">
        <v>11</v>
      </c>
      <c r="D112">
        <v>1450433</v>
      </c>
      <c r="E112">
        <v>8</v>
      </c>
      <c r="F112">
        <v>21</v>
      </c>
      <c r="G112">
        <v>3617.5480069354671</v>
      </c>
      <c r="H112">
        <v>1644.906561863568</v>
      </c>
      <c r="I112">
        <f xml:space="preserve"> 100 - Tableau147[[#This Row],[Fitness finale]] / Tableau147[[#This Row],[Fitness de base]] * 100</f>
        <v>54.529793144140818</v>
      </c>
      <c r="J112">
        <v>4824.9709999999995</v>
      </c>
    </row>
    <row r="113" spans="1:10" x14ac:dyDescent="0.25">
      <c r="A113" t="s">
        <v>2</v>
      </c>
      <c r="B113">
        <v>100</v>
      </c>
      <c r="C113" t="s">
        <v>11</v>
      </c>
      <c r="D113">
        <v>1210713</v>
      </c>
      <c r="E113">
        <v>8</v>
      </c>
      <c r="F113">
        <v>22</v>
      </c>
      <c r="G113">
        <v>3459.574060869038</v>
      </c>
      <c r="H113">
        <v>1684.042515438264</v>
      </c>
      <c r="I113">
        <f xml:space="preserve"> 100 - Tableau147[[#This Row],[Fitness finale]] / Tableau147[[#This Row],[Fitness de base]] * 100</f>
        <v>51.322258584190109</v>
      </c>
      <c r="J113">
        <v>4658.9629999999997</v>
      </c>
    </row>
    <row r="114" spans="1:10" x14ac:dyDescent="0.25">
      <c r="A114" t="s">
        <v>2</v>
      </c>
      <c r="B114">
        <v>100</v>
      </c>
      <c r="C114" t="s">
        <v>11</v>
      </c>
      <c r="D114">
        <v>1227894</v>
      </c>
      <c r="E114">
        <v>8</v>
      </c>
      <c r="F114">
        <v>23</v>
      </c>
      <c r="G114">
        <v>3636.0435572534079</v>
      </c>
      <c r="H114">
        <v>1764.924914405394</v>
      </c>
      <c r="I114">
        <f xml:space="preserve"> 100 - Tableau147[[#This Row],[Fitness finale]] / Tableau147[[#This Row],[Fitness de base]] * 100</f>
        <v>51.460292303577852</v>
      </c>
      <c r="J114">
        <v>4992.68</v>
      </c>
    </row>
    <row r="115" spans="1:10" x14ac:dyDescent="0.25">
      <c r="A115" t="s">
        <v>2</v>
      </c>
      <c r="B115">
        <v>100</v>
      </c>
      <c r="C115" t="s">
        <v>11</v>
      </c>
      <c r="D115">
        <v>1207300</v>
      </c>
      <c r="E115">
        <v>8</v>
      </c>
      <c r="F115">
        <v>22</v>
      </c>
      <c r="G115">
        <v>3606.2208866068522</v>
      </c>
      <c r="H115">
        <v>1757.6321481904829</v>
      </c>
      <c r="I115">
        <f xml:space="preserve"> 100 - Tableau147[[#This Row],[Fitness finale]] / Tableau147[[#This Row],[Fitness de base]] * 100</f>
        <v>51.261106752552102</v>
      </c>
      <c r="J115">
        <v>4726.991</v>
      </c>
    </row>
    <row r="116" spans="1:10" x14ac:dyDescent="0.25">
      <c r="A116" t="s">
        <v>2</v>
      </c>
      <c r="B116">
        <v>100</v>
      </c>
      <c r="C116" t="s">
        <v>11</v>
      </c>
      <c r="D116">
        <v>914108</v>
      </c>
      <c r="E116">
        <v>8</v>
      </c>
      <c r="F116">
        <v>22</v>
      </c>
      <c r="G116">
        <v>3686.479635110084</v>
      </c>
      <c r="H116">
        <v>1723.083042111766</v>
      </c>
      <c r="I116">
        <f xml:space="preserve"> 100 - Tableau147[[#This Row],[Fitness finale]] / Tableau147[[#This Row],[Fitness de base]] * 100</f>
        <v>53.259390728729414</v>
      </c>
      <c r="J116">
        <v>4619.8190000000004</v>
      </c>
    </row>
    <row r="117" spans="1:10" x14ac:dyDescent="0.25">
      <c r="A117" t="s">
        <v>2</v>
      </c>
      <c r="B117">
        <v>100</v>
      </c>
      <c r="C117" t="s">
        <v>11</v>
      </c>
      <c r="D117">
        <v>1392483</v>
      </c>
      <c r="E117">
        <v>8</v>
      </c>
      <c r="F117">
        <v>22</v>
      </c>
      <c r="G117">
        <v>3405.014692825262</v>
      </c>
      <c r="H117">
        <v>1662.710166091518</v>
      </c>
      <c r="I117">
        <f xml:space="preserve"> 100 - Tableau147[[#This Row],[Fitness finale]] / Tableau147[[#This Row],[Fitness de base]] * 100</f>
        <v>51.168781456507958</v>
      </c>
      <c r="J117">
        <v>5020.3620000000001</v>
      </c>
    </row>
    <row r="118" spans="1:10" x14ac:dyDescent="0.25">
      <c r="A118" t="s">
        <v>2</v>
      </c>
      <c r="B118">
        <v>100</v>
      </c>
      <c r="C118" t="s">
        <v>11</v>
      </c>
      <c r="D118">
        <v>1653642</v>
      </c>
      <c r="E118">
        <v>8</v>
      </c>
      <c r="F118">
        <v>24</v>
      </c>
      <c r="G118">
        <v>3648.743428501572</v>
      </c>
      <c r="H118">
        <v>1785.032033003042</v>
      </c>
      <c r="I118">
        <f xml:space="preserve"> 100 - Tableau147[[#This Row],[Fitness finale]] / Tableau147[[#This Row],[Fitness de base]] * 100</f>
        <v>51.078170663918115</v>
      </c>
      <c r="J118">
        <v>5057.9279999999999</v>
      </c>
    </row>
    <row r="119" spans="1:10" x14ac:dyDescent="0.25">
      <c r="A119" t="s">
        <v>2</v>
      </c>
      <c r="B119">
        <v>100</v>
      </c>
      <c r="C119" t="s">
        <v>11</v>
      </c>
      <c r="D119">
        <v>1189644</v>
      </c>
      <c r="E119">
        <v>8</v>
      </c>
      <c r="F119">
        <v>22</v>
      </c>
      <c r="G119">
        <v>3622.925691854392</v>
      </c>
      <c r="H119">
        <v>1663.617769935923</v>
      </c>
      <c r="I119">
        <f xml:space="preserve"> 100 - Tableau147[[#This Row],[Fitness finale]] / Tableau147[[#This Row],[Fitness de base]] * 100</f>
        <v>54.080819993732703</v>
      </c>
      <c r="J119">
        <v>4976.424</v>
      </c>
    </row>
    <row r="120" spans="1:10" x14ac:dyDescent="0.25">
      <c r="A120" t="s">
        <v>2</v>
      </c>
      <c r="B120">
        <v>100</v>
      </c>
      <c r="C120" t="s">
        <v>11</v>
      </c>
      <c r="D120">
        <v>1468612</v>
      </c>
      <c r="E120">
        <v>8</v>
      </c>
      <c r="F120">
        <v>23</v>
      </c>
      <c r="G120">
        <v>3612.9991053319718</v>
      </c>
      <c r="H120">
        <v>1693.5528724831699</v>
      </c>
      <c r="I120">
        <f xml:space="preserve"> 100 - Tableau147[[#This Row],[Fitness finale]] / Tableau147[[#This Row],[Fitness de base]] * 100</f>
        <v>53.126119793833666</v>
      </c>
      <c r="J120">
        <v>4806.8249999999998</v>
      </c>
    </row>
    <row r="121" spans="1:10" x14ac:dyDescent="0.25">
      <c r="A121" t="s">
        <v>2</v>
      </c>
      <c r="B121">
        <v>100</v>
      </c>
      <c r="C121" t="s">
        <v>11</v>
      </c>
      <c r="D121">
        <v>1489465</v>
      </c>
      <c r="E121">
        <v>8</v>
      </c>
      <c r="F121">
        <v>23</v>
      </c>
      <c r="G121">
        <v>3481.1862438515941</v>
      </c>
      <c r="H121">
        <v>1697.9764365747999</v>
      </c>
      <c r="I121">
        <f xml:space="preserve"> 100 - Tableau147[[#This Row],[Fitness finale]] / Tableau147[[#This Row],[Fitness de base]] * 100</f>
        <v>51.224200096339743</v>
      </c>
      <c r="J121">
        <v>4902.7150000000001</v>
      </c>
    </row>
    <row r="122" spans="1:10" x14ac:dyDescent="0.25">
      <c r="A122" t="s">
        <v>3</v>
      </c>
      <c r="B122">
        <v>100</v>
      </c>
      <c r="C122" t="s">
        <v>11</v>
      </c>
      <c r="D122">
        <v>812611</v>
      </c>
      <c r="E122">
        <v>9</v>
      </c>
      <c r="F122">
        <v>23</v>
      </c>
      <c r="G122">
        <v>4011.655820291719</v>
      </c>
      <c r="H122">
        <v>2114.784017846182</v>
      </c>
      <c r="I122">
        <f xml:space="preserve"> 100 - Tableau147[[#This Row],[Fitness finale]] / Tableau147[[#This Row],[Fitness de base]] * 100</f>
        <v>47.28401157573883</v>
      </c>
      <c r="J122">
        <v>4608.0860000000002</v>
      </c>
    </row>
    <row r="123" spans="1:10" x14ac:dyDescent="0.25">
      <c r="A123" t="s">
        <v>3</v>
      </c>
      <c r="B123">
        <v>100</v>
      </c>
      <c r="C123" t="s">
        <v>11</v>
      </c>
      <c r="D123">
        <v>490524</v>
      </c>
      <c r="E123">
        <v>9</v>
      </c>
      <c r="F123">
        <v>21</v>
      </c>
      <c r="G123">
        <v>3856.3140051774608</v>
      </c>
      <c r="H123">
        <v>2003.7567913988851</v>
      </c>
      <c r="I123">
        <f xml:space="preserve"> 100 - Tableau147[[#This Row],[Fitness finale]] / Tableau147[[#This Row],[Fitness de base]] * 100</f>
        <v>48.039584206352103</v>
      </c>
      <c r="J123">
        <v>4870.8</v>
      </c>
    </row>
    <row r="124" spans="1:10" x14ac:dyDescent="0.25">
      <c r="A124" t="s">
        <v>3</v>
      </c>
      <c r="B124">
        <v>100</v>
      </c>
      <c r="C124" t="s">
        <v>11</v>
      </c>
      <c r="D124">
        <v>626141</v>
      </c>
      <c r="E124">
        <v>9</v>
      </c>
      <c r="F124">
        <v>21</v>
      </c>
      <c r="G124">
        <v>4166.7463013312899</v>
      </c>
      <c r="H124">
        <v>1957.2697266929681</v>
      </c>
      <c r="I124">
        <f xml:space="preserve"> 100 - Tableau147[[#This Row],[Fitness finale]] / Tableau147[[#This Row],[Fitness de base]] * 100</f>
        <v>53.026424333355415</v>
      </c>
      <c r="J124">
        <v>4934.268</v>
      </c>
    </row>
    <row r="125" spans="1:10" x14ac:dyDescent="0.25">
      <c r="A125" t="s">
        <v>3</v>
      </c>
      <c r="B125">
        <v>100</v>
      </c>
      <c r="C125" t="s">
        <v>11</v>
      </c>
      <c r="D125">
        <v>463001</v>
      </c>
      <c r="E125">
        <v>9</v>
      </c>
      <c r="F125">
        <v>20</v>
      </c>
      <c r="G125">
        <v>4131.1990804798916</v>
      </c>
      <c r="H125">
        <v>1932.469815509487</v>
      </c>
      <c r="I125">
        <f xml:space="preserve"> 100 - Tableau147[[#This Row],[Fitness finale]] / Tableau147[[#This Row],[Fitness de base]] * 100</f>
        <v>53.222544402653043</v>
      </c>
      <c r="J125">
        <v>4976.7209999999995</v>
      </c>
    </row>
    <row r="126" spans="1:10" x14ac:dyDescent="0.25">
      <c r="A126" t="s">
        <v>3</v>
      </c>
      <c r="B126">
        <v>100</v>
      </c>
      <c r="C126" t="s">
        <v>11</v>
      </c>
      <c r="D126">
        <v>649679</v>
      </c>
      <c r="E126">
        <v>9</v>
      </c>
      <c r="F126">
        <v>23</v>
      </c>
      <c r="G126">
        <v>4110.9221600931196</v>
      </c>
      <c r="H126">
        <v>2011.8049130072211</v>
      </c>
      <c r="I126">
        <f xml:space="preserve"> 100 - Tableau147[[#This Row],[Fitness finale]] / Tableau147[[#This Row],[Fitness de base]] * 100</f>
        <v>51.061955574423955</v>
      </c>
      <c r="J126">
        <v>4722.4570000000003</v>
      </c>
    </row>
    <row r="127" spans="1:10" x14ac:dyDescent="0.25">
      <c r="A127" t="s">
        <v>3</v>
      </c>
      <c r="B127">
        <v>100</v>
      </c>
      <c r="C127" t="s">
        <v>11</v>
      </c>
      <c r="D127">
        <v>491678</v>
      </c>
      <c r="E127">
        <v>9</v>
      </c>
      <c r="F127">
        <v>21</v>
      </c>
      <c r="G127">
        <v>4172.4745959694637</v>
      </c>
      <c r="H127">
        <v>1966.422563675625</v>
      </c>
      <c r="I127">
        <f xml:space="preserve"> 100 - Tableau147[[#This Row],[Fitness finale]] / Tableau147[[#This Row],[Fitness de base]] * 100</f>
        <v>52.871550959827189</v>
      </c>
      <c r="J127">
        <v>4709.3419999999996</v>
      </c>
    </row>
    <row r="128" spans="1:10" x14ac:dyDescent="0.25">
      <c r="A128" t="s">
        <v>3</v>
      </c>
      <c r="B128">
        <v>100</v>
      </c>
      <c r="C128" t="s">
        <v>11</v>
      </c>
      <c r="D128">
        <v>834578</v>
      </c>
      <c r="E128">
        <v>9</v>
      </c>
      <c r="F128">
        <v>23</v>
      </c>
      <c r="G128">
        <v>4336.9271136493307</v>
      </c>
      <c r="H128">
        <v>2026.6659769349781</v>
      </c>
      <c r="I128">
        <f xml:space="preserve"> 100 - Tableau147[[#This Row],[Fitness finale]] / Tableau147[[#This Row],[Fitness de base]] * 100</f>
        <v>53.269540302935155</v>
      </c>
      <c r="J128">
        <v>4983.6869999999999</v>
      </c>
    </row>
    <row r="129" spans="1:10" x14ac:dyDescent="0.25">
      <c r="A129" t="s">
        <v>3</v>
      </c>
      <c r="B129">
        <v>100</v>
      </c>
      <c r="C129" t="s">
        <v>11</v>
      </c>
      <c r="D129">
        <v>697891</v>
      </c>
      <c r="E129">
        <v>9</v>
      </c>
      <c r="F129">
        <v>21</v>
      </c>
      <c r="G129">
        <v>3994.8623123485281</v>
      </c>
      <c r="H129">
        <v>1885.7085849618049</v>
      </c>
      <c r="I129">
        <f xml:space="preserve"> 100 - Tableau147[[#This Row],[Fitness finale]] / Tableau147[[#This Row],[Fitness de base]] * 100</f>
        <v>52.796656367032057</v>
      </c>
      <c r="J129">
        <v>4780.8969999999999</v>
      </c>
    </row>
    <row r="130" spans="1:10" x14ac:dyDescent="0.25">
      <c r="A130" t="s">
        <v>3</v>
      </c>
      <c r="B130">
        <v>100</v>
      </c>
      <c r="C130" t="s">
        <v>11</v>
      </c>
      <c r="D130">
        <v>877904</v>
      </c>
      <c r="E130">
        <v>9</v>
      </c>
      <c r="F130">
        <v>23</v>
      </c>
      <c r="G130">
        <v>4239.4094040093514</v>
      </c>
      <c r="H130">
        <v>2052.3038408686871</v>
      </c>
      <c r="I130">
        <f xml:space="preserve"> 100 - Tableau147[[#This Row],[Fitness finale]] / Tableau147[[#This Row],[Fitness de base]] * 100</f>
        <v>51.589864405929873</v>
      </c>
      <c r="J130">
        <v>4774.3969999999999</v>
      </c>
    </row>
    <row r="131" spans="1:10" x14ac:dyDescent="0.25">
      <c r="A131" t="s">
        <v>3</v>
      </c>
      <c r="B131">
        <v>100</v>
      </c>
      <c r="C131" t="s">
        <v>11</v>
      </c>
      <c r="D131">
        <v>688182</v>
      </c>
      <c r="E131">
        <v>9</v>
      </c>
      <c r="F131">
        <v>21</v>
      </c>
      <c r="G131">
        <v>3951.6514803910859</v>
      </c>
      <c r="H131">
        <v>1949.7525127655781</v>
      </c>
      <c r="I131">
        <f xml:space="preserve"> 100 - Tableau147[[#This Row],[Fitness finale]] / Tableau147[[#This Row],[Fitness de base]] * 100</f>
        <v>50.659805844704316</v>
      </c>
      <c r="J131">
        <v>4912.3819999999996</v>
      </c>
    </row>
    <row r="132" spans="1:10" x14ac:dyDescent="0.25">
      <c r="A132" t="s">
        <v>4</v>
      </c>
      <c r="B132">
        <v>100</v>
      </c>
      <c r="C132" t="s">
        <v>11</v>
      </c>
      <c r="D132">
        <v>1462135</v>
      </c>
      <c r="E132">
        <v>9</v>
      </c>
      <c r="F132">
        <v>22</v>
      </c>
      <c r="G132">
        <v>4636.7163478196171</v>
      </c>
      <c r="H132">
        <v>1915.899138093424</v>
      </c>
      <c r="I132">
        <f xml:space="preserve"> 100 - Tableau147[[#This Row],[Fitness finale]] / Tableau147[[#This Row],[Fitness de base]] * 100</f>
        <v>58.679828689663928</v>
      </c>
      <c r="J132">
        <v>5045.3059999999996</v>
      </c>
    </row>
    <row r="133" spans="1:10" x14ac:dyDescent="0.25">
      <c r="A133" t="s">
        <v>4</v>
      </c>
      <c r="B133">
        <v>100</v>
      </c>
      <c r="C133" t="s">
        <v>11</v>
      </c>
      <c r="D133">
        <v>926188</v>
      </c>
      <c r="E133">
        <v>9</v>
      </c>
      <c r="F133">
        <v>19</v>
      </c>
      <c r="G133">
        <v>3989.60679579512</v>
      </c>
      <c r="H133">
        <v>1736.78712611846</v>
      </c>
      <c r="I133">
        <f xml:space="preserve"> 100 - Tableau147[[#This Row],[Fitness finale]] / Tableau147[[#This Row],[Fitness de base]] * 100</f>
        <v>56.467210554459612</v>
      </c>
      <c r="J133">
        <v>4881.8239999999996</v>
      </c>
    </row>
    <row r="134" spans="1:10" x14ac:dyDescent="0.25">
      <c r="A134" t="s">
        <v>4</v>
      </c>
      <c r="B134">
        <v>100</v>
      </c>
      <c r="C134" t="s">
        <v>11</v>
      </c>
      <c r="D134">
        <v>790779</v>
      </c>
      <c r="E134">
        <v>9</v>
      </c>
      <c r="F134">
        <v>19</v>
      </c>
      <c r="G134">
        <v>4123.1321799869629</v>
      </c>
      <c r="H134">
        <v>1738.0816804558599</v>
      </c>
      <c r="I134">
        <f xml:space="preserve"> 100 - Tableau147[[#This Row],[Fitness finale]] / Tableau147[[#This Row],[Fitness de base]] * 100</f>
        <v>57.84559881702954</v>
      </c>
      <c r="J134">
        <v>4755.7879999999996</v>
      </c>
    </row>
    <row r="135" spans="1:10" x14ac:dyDescent="0.25">
      <c r="A135" t="s">
        <v>4</v>
      </c>
      <c r="B135">
        <v>100</v>
      </c>
      <c r="C135" t="s">
        <v>11</v>
      </c>
      <c r="D135">
        <v>1141634</v>
      </c>
      <c r="E135">
        <v>9</v>
      </c>
      <c r="F135">
        <v>20</v>
      </c>
      <c r="G135">
        <v>4529.5679935181124</v>
      </c>
      <c r="H135">
        <v>1782.980688357896</v>
      </c>
      <c r="I135">
        <f xml:space="preserve"> 100 - Tableau147[[#This Row],[Fitness finale]] / Tableau147[[#This Row],[Fitness de base]] * 100</f>
        <v>60.636849012767414</v>
      </c>
      <c r="J135">
        <v>4716.1390000000001</v>
      </c>
    </row>
    <row r="136" spans="1:10" x14ac:dyDescent="0.25">
      <c r="A136" t="s">
        <v>4</v>
      </c>
      <c r="B136">
        <v>100</v>
      </c>
      <c r="C136" t="s">
        <v>11</v>
      </c>
      <c r="D136">
        <v>708535</v>
      </c>
      <c r="E136">
        <v>9</v>
      </c>
      <c r="F136">
        <v>19</v>
      </c>
      <c r="G136">
        <v>3970.7785086719682</v>
      </c>
      <c r="H136">
        <v>1731.71469820741</v>
      </c>
      <c r="I136">
        <f xml:space="preserve"> 100 - Tableau147[[#This Row],[Fitness finale]] / Tableau147[[#This Row],[Fitness de base]] * 100</f>
        <v>56.38853452980473</v>
      </c>
      <c r="J136">
        <v>4896.8059999999996</v>
      </c>
    </row>
    <row r="137" spans="1:10" x14ac:dyDescent="0.25">
      <c r="A137" t="s">
        <v>4</v>
      </c>
      <c r="B137">
        <v>100</v>
      </c>
      <c r="C137" t="s">
        <v>11</v>
      </c>
      <c r="D137">
        <v>1314542</v>
      </c>
      <c r="E137">
        <v>9</v>
      </c>
      <c r="F137">
        <v>19</v>
      </c>
      <c r="G137">
        <v>4382.3601299727234</v>
      </c>
      <c r="H137">
        <v>1728.5360240460791</v>
      </c>
      <c r="I137">
        <f xml:space="preserve"> 100 - Tableau147[[#This Row],[Fitness finale]] / Tableau147[[#This Row],[Fitness de base]] * 100</f>
        <v>60.556960797814718</v>
      </c>
      <c r="J137">
        <v>4738.29</v>
      </c>
    </row>
    <row r="138" spans="1:10" x14ac:dyDescent="0.25">
      <c r="A138" t="s">
        <v>4</v>
      </c>
      <c r="B138">
        <v>100</v>
      </c>
      <c r="C138" t="s">
        <v>11</v>
      </c>
      <c r="D138">
        <v>916749</v>
      </c>
      <c r="E138">
        <v>9</v>
      </c>
      <c r="F138">
        <v>18</v>
      </c>
      <c r="G138">
        <v>4434.2888350723433</v>
      </c>
      <c r="H138">
        <v>1721.924809885945</v>
      </c>
      <c r="I138">
        <f xml:space="preserve"> 100 - Tableau147[[#This Row],[Fitness finale]] / Tableau147[[#This Row],[Fitness de base]] * 100</f>
        <v>61.167960096179606</v>
      </c>
      <c r="J138">
        <v>4635.12</v>
      </c>
    </row>
    <row r="139" spans="1:10" x14ac:dyDescent="0.25">
      <c r="A139" t="s">
        <v>4</v>
      </c>
      <c r="B139">
        <v>100</v>
      </c>
      <c r="C139" t="s">
        <v>11</v>
      </c>
      <c r="D139">
        <v>953489</v>
      </c>
      <c r="E139">
        <v>9</v>
      </c>
      <c r="F139">
        <v>19</v>
      </c>
      <c r="G139">
        <v>4165.6070480883191</v>
      </c>
      <c r="H139">
        <v>1773.5264624458071</v>
      </c>
      <c r="I139">
        <f xml:space="preserve"> 100 - Tableau147[[#This Row],[Fitness finale]] / Tableau147[[#This Row],[Fitness de base]] * 100</f>
        <v>57.424537601075116</v>
      </c>
      <c r="J139">
        <v>5000.4790000000003</v>
      </c>
    </row>
    <row r="140" spans="1:10" x14ac:dyDescent="0.25">
      <c r="A140" t="s">
        <v>4</v>
      </c>
      <c r="B140">
        <v>100</v>
      </c>
      <c r="C140" t="s">
        <v>11</v>
      </c>
      <c r="D140">
        <v>1114398</v>
      </c>
      <c r="E140">
        <v>9</v>
      </c>
      <c r="F140">
        <v>21</v>
      </c>
      <c r="G140">
        <v>3785.1249343638729</v>
      </c>
      <c r="H140">
        <v>1855.186091226562</v>
      </c>
      <c r="I140">
        <f xml:space="preserve"> 100 - Tableau147[[#This Row],[Fitness finale]] / Tableau147[[#This Row],[Fitness de base]] * 100</f>
        <v>50.987454221551495</v>
      </c>
      <c r="J140">
        <v>4954.1930000000002</v>
      </c>
    </row>
    <row r="141" spans="1:10" x14ac:dyDescent="0.25">
      <c r="A141" t="s">
        <v>4</v>
      </c>
      <c r="B141">
        <v>100</v>
      </c>
      <c r="C141" t="s">
        <v>11</v>
      </c>
      <c r="D141">
        <v>1156211</v>
      </c>
      <c r="E141">
        <v>9</v>
      </c>
      <c r="F141">
        <v>19</v>
      </c>
      <c r="G141">
        <v>4275.1395116816466</v>
      </c>
      <c r="H141">
        <v>1801.27334169198</v>
      </c>
      <c r="I141">
        <f xml:space="preserve"> 100 - Tableau147[[#This Row],[Fitness finale]] / Tableau147[[#This Row],[Fitness de base]] * 100</f>
        <v>57.866326074971987</v>
      </c>
      <c r="J141">
        <v>4972.2820000000002</v>
      </c>
    </row>
    <row r="142" spans="1:10" x14ac:dyDescent="0.25">
      <c r="A142" t="s">
        <v>5</v>
      </c>
      <c r="B142">
        <v>100</v>
      </c>
      <c r="C142" t="s">
        <v>11</v>
      </c>
      <c r="D142">
        <v>1651918</v>
      </c>
      <c r="E142">
        <v>8</v>
      </c>
      <c r="F142">
        <v>17</v>
      </c>
      <c r="G142">
        <v>3387.0327056061869</v>
      </c>
      <c r="H142">
        <v>1320.401626148926</v>
      </c>
      <c r="I142">
        <f xml:space="preserve"> 100 - Tableau147[[#This Row],[Fitness finale]] / Tableau147[[#This Row],[Fitness de base]] * 100</f>
        <v>61.015976492833715</v>
      </c>
      <c r="J142">
        <v>4975.5010000000002</v>
      </c>
    </row>
    <row r="143" spans="1:10" x14ac:dyDescent="0.25">
      <c r="A143" t="s">
        <v>5</v>
      </c>
      <c r="B143">
        <v>100</v>
      </c>
      <c r="C143" t="s">
        <v>11</v>
      </c>
      <c r="D143">
        <v>1281317</v>
      </c>
      <c r="E143">
        <v>8</v>
      </c>
      <c r="F143">
        <v>14</v>
      </c>
      <c r="G143">
        <v>3423.464414326007</v>
      </c>
      <c r="H143">
        <v>1222.021602533837</v>
      </c>
      <c r="I143">
        <f xml:space="preserve"> 100 - Tableau147[[#This Row],[Fitness finale]] / Tableau147[[#This Row],[Fitness de base]] * 100</f>
        <v>64.304533226047226</v>
      </c>
      <c r="J143">
        <v>4604.5069999999996</v>
      </c>
    </row>
    <row r="144" spans="1:10" x14ac:dyDescent="0.25">
      <c r="A144" t="s">
        <v>5</v>
      </c>
      <c r="B144">
        <v>100</v>
      </c>
      <c r="C144" t="s">
        <v>11</v>
      </c>
      <c r="D144">
        <v>952574</v>
      </c>
      <c r="E144">
        <v>8</v>
      </c>
      <c r="F144">
        <v>14</v>
      </c>
      <c r="G144">
        <v>3249.572196508419</v>
      </c>
      <c r="H144">
        <v>1201.521779448462</v>
      </c>
      <c r="I144">
        <f xml:space="preserve"> 100 - Tableau147[[#This Row],[Fitness finale]] / Tableau147[[#This Row],[Fitness de base]] * 100</f>
        <v>63.025232037021183</v>
      </c>
      <c r="J144">
        <v>4638.7669999999998</v>
      </c>
    </row>
    <row r="145" spans="1:10" x14ac:dyDescent="0.25">
      <c r="A145" t="s">
        <v>5</v>
      </c>
      <c r="B145">
        <v>100</v>
      </c>
      <c r="C145" t="s">
        <v>11</v>
      </c>
      <c r="D145">
        <v>1741363</v>
      </c>
      <c r="E145">
        <v>8</v>
      </c>
      <c r="F145">
        <v>17</v>
      </c>
      <c r="G145">
        <v>3172.3258400994778</v>
      </c>
      <c r="H145">
        <v>1291.239684382228</v>
      </c>
      <c r="I145">
        <f xml:space="preserve"> 100 - Tableau147[[#This Row],[Fitness finale]] / Tableau147[[#This Row],[Fitness de base]] * 100</f>
        <v>59.296751044283106</v>
      </c>
      <c r="J145">
        <v>4977.2950000000001</v>
      </c>
    </row>
    <row r="146" spans="1:10" x14ac:dyDescent="0.25">
      <c r="A146" t="s">
        <v>5</v>
      </c>
      <c r="B146">
        <v>100</v>
      </c>
      <c r="C146" t="s">
        <v>11</v>
      </c>
      <c r="D146">
        <v>2367413</v>
      </c>
      <c r="E146">
        <v>8</v>
      </c>
      <c r="F146">
        <v>18</v>
      </c>
      <c r="G146">
        <v>3316.4521678226001</v>
      </c>
      <c r="H146">
        <v>1377.8017608721341</v>
      </c>
      <c r="I146">
        <f xml:space="preserve"> 100 - Tableau147[[#This Row],[Fitness finale]] / Tableau147[[#This Row],[Fitness de base]] * 100</f>
        <v>58.455551560789651</v>
      </c>
      <c r="J146">
        <v>5007.0200000000004</v>
      </c>
    </row>
    <row r="147" spans="1:10" x14ac:dyDescent="0.25">
      <c r="A147" t="s">
        <v>5</v>
      </c>
      <c r="B147">
        <v>100</v>
      </c>
      <c r="C147" t="s">
        <v>11</v>
      </c>
      <c r="D147">
        <v>1931234</v>
      </c>
      <c r="E147">
        <v>8</v>
      </c>
      <c r="F147">
        <v>17</v>
      </c>
      <c r="G147">
        <v>3445.0728193640598</v>
      </c>
      <c r="H147">
        <v>1350.8494259481949</v>
      </c>
      <c r="I147">
        <f xml:space="preserve"> 100 - Tableau147[[#This Row],[Fitness finale]] / Tableau147[[#This Row],[Fitness de base]] * 100</f>
        <v>60.788944188484415</v>
      </c>
      <c r="J147">
        <v>5012.1049999999996</v>
      </c>
    </row>
    <row r="148" spans="1:10" x14ac:dyDescent="0.25">
      <c r="A148" t="s">
        <v>5</v>
      </c>
      <c r="B148">
        <v>100</v>
      </c>
      <c r="C148" t="s">
        <v>11</v>
      </c>
      <c r="D148">
        <v>2329897</v>
      </c>
      <c r="E148">
        <v>8</v>
      </c>
      <c r="F148">
        <v>17</v>
      </c>
      <c r="G148">
        <v>3508.366867833493</v>
      </c>
      <c r="H148">
        <v>1306.4571805888449</v>
      </c>
      <c r="I148">
        <f xml:space="preserve"> 100 - Tableau147[[#This Row],[Fitness finale]] / Tableau147[[#This Row],[Fitness de base]] * 100</f>
        <v>62.761671461239857</v>
      </c>
      <c r="J148">
        <v>4774.8149999999996</v>
      </c>
    </row>
    <row r="149" spans="1:10" x14ac:dyDescent="0.25">
      <c r="A149" t="s">
        <v>5</v>
      </c>
      <c r="B149">
        <v>100</v>
      </c>
      <c r="C149" t="s">
        <v>11</v>
      </c>
      <c r="D149">
        <v>1681490</v>
      </c>
      <c r="E149">
        <v>8</v>
      </c>
      <c r="F149">
        <v>15</v>
      </c>
      <c r="G149">
        <v>3283.468882652624</v>
      </c>
      <c r="H149">
        <v>1200.7747390383549</v>
      </c>
      <c r="I149">
        <f xml:space="preserve"> 100 - Tableau147[[#This Row],[Fitness finale]] / Tableau147[[#This Row],[Fitness de base]] * 100</f>
        <v>63.429690307639461</v>
      </c>
      <c r="J149">
        <v>4716.9059999999999</v>
      </c>
    </row>
    <row r="150" spans="1:10" x14ac:dyDescent="0.25">
      <c r="A150" t="s">
        <v>5</v>
      </c>
      <c r="B150">
        <v>100</v>
      </c>
      <c r="C150" t="s">
        <v>11</v>
      </c>
      <c r="D150">
        <v>1581195</v>
      </c>
      <c r="E150">
        <v>8</v>
      </c>
      <c r="F150">
        <v>16</v>
      </c>
      <c r="G150">
        <v>3177.209522719555</v>
      </c>
      <c r="H150">
        <v>1275.4408822066459</v>
      </c>
      <c r="I150">
        <f xml:space="preserve"> 100 - Tableau147[[#This Row],[Fitness finale]] / Tableau147[[#This Row],[Fitness de base]] * 100</f>
        <v>59.856569952776574</v>
      </c>
      <c r="J150">
        <v>4771.625</v>
      </c>
    </row>
    <row r="151" spans="1:10" x14ac:dyDescent="0.25">
      <c r="A151" t="s">
        <v>5</v>
      </c>
      <c r="B151">
        <v>100</v>
      </c>
      <c r="C151" t="s">
        <v>11</v>
      </c>
      <c r="D151">
        <v>2189689</v>
      </c>
      <c r="E151">
        <v>8</v>
      </c>
      <c r="F151">
        <v>17</v>
      </c>
      <c r="G151">
        <v>3552.0022128429332</v>
      </c>
      <c r="H151">
        <v>1331.981820973311</v>
      </c>
      <c r="I151">
        <f xml:space="preserve"> 100 - Tableau147[[#This Row],[Fitness finale]] / Tableau147[[#This Row],[Fitness de base]] * 100</f>
        <v>62.500535158528905</v>
      </c>
      <c r="J151">
        <v>4644.4620000000004</v>
      </c>
    </row>
    <row r="152" spans="1:10" x14ac:dyDescent="0.25">
      <c r="A152" t="s">
        <v>6</v>
      </c>
      <c r="B152">
        <v>100</v>
      </c>
      <c r="C152" t="s">
        <v>11</v>
      </c>
      <c r="D152">
        <v>2447457</v>
      </c>
      <c r="E152">
        <v>8</v>
      </c>
      <c r="F152">
        <v>14</v>
      </c>
      <c r="G152">
        <v>3315.3575230905249</v>
      </c>
      <c r="H152">
        <v>1145.5595930378979</v>
      </c>
      <c r="I152">
        <f xml:space="preserve"> 100 - Tableau147[[#This Row],[Fitness finale]] / Tableau147[[#This Row],[Fitness de base]] * 100</f>
        <v>65.446876089248292</v>
      </c>
      <c r="J152">
        <v>4710.5820000000003</v>
      </c>
    </row>
    <row r="153" spans="1:10" x14ac:dyDescent="0.25">
      <c r="A153" t="s">
        <v>6</v>
      </c>
      <c r="B153">
        <v>100</v>
      </c>
      <c r="C153" t="s">
        <v>11</v>
      </c>
      <c r="D153">
        <v>2541881</v>
      </c>
      <c r="E153">
        <v>8</v>
      </c>
      <c r="F153">
        <v>14</v>
      </c>
      <c r="G153">
        <v>3092.651700445339</v>
      </c>
      <c r="H153">
        <v>1166.386473822643</v>
      </c>
      <c r="I153">
        <f xml:space="preserve"> 100 - Tableau147[[#This Row],[Fitness finale]] / Tableau147[[#This Row],[Fitness de base]] * 100</f>
        <v>62.2852300614814</v>
      </c>
      <c r="J153">
        <v>4926.9859999999999</v>
      </c>
    </row>
    <row r="154" spans="1:10" x14ac:dyDescent="0.25">
      <c r="A154" t="s">
        <v>6</v>
      </c>
      <c r="B154">
        <v>100</v>
      </c>
      <c r="C154" t="s">
        <v>11</v>
      </c>
      <c r="D154">
        <v>2410732</v>
      </c>
      <c r="E154">
        <v>8</v>
      </c>
      <c r="F154">
        <v>14</v>
      </c>
      <c r="G154">
        <v>3353.6828947399181</v>
      </c>
      <c r="H154">
        <v>1142.544471481262</v>
      </c>
      <c r="I154">
        <f xml:space="preserve"> 100 - Tableau147[[#This Row],[Fitness finale]] / Tableau147[[#This Row],[Fitness de base]] * 100</f>
        <v>65.93164865785954</v>
      </c>
      <c r="J154">
        <v>4964.8789999999999</v>
      </c>
    </row>
    <row r="155" spans="1:10" x14ac:dyDescent="0.25">
      <c r="A155" t="s">
        <v>6</v>
      </c>
      <c r="B155">
        <v>100</v>
      </c>
      <c r="C155" t="s">
        <v>11</v>
      </c>
      <c r="D155">
        <v>2411399</v>
      </c>
      <c r="E155">
        <v>8</v>
      </c>
      <c r="F155">
        <v>15</v>
      </c>
      <c r="G155">
        <v>3374.3253074913418</v>
      </c>
      <c r="H155">
        <v>1170.699399917293</v>
      </c>
      <c r="I155">
        <f xml:space="preserve"> 100 - Tableau147[[#This Row],[Fitness finale]] / Tableau147[[#This Row],[Fitness de base]] * 100</f>
        <v>65.305674668704214</v>
      </c>
      <c r="J155">
        <v>4979.884</v>
      </c>
    </row>
    <row r="156" spans="1:10" x14ac:dyDescent="0.25">
      <c r="A156" t="s">
        <v>6</v>
      </c>
      <c r="B156">
        <v>100</v>
      </c>
      <c r="C156" t="s">
        <v>11</v>
      </c>
      <c r="D156">
        <v>2627666</v>
      </c>
      <c r="E156">
        <v>8</v>
      </c>
      <c r="F156">
        <v>14</v>
      </c>
      <c r="G156">
        <v>3330.9294284301868</v>
      </c>
      <c r="H156">
        <v>1127.2777326547621</v>
      </c>
      <c r="I156">
        <f xml:space="preserve"> 100 - Tableau147[[#This Row],[Fitness finale]] / Tableau147[[#This Row],[Fitness de base]] * 100</f>
        <v>66.157261602926553</v>
      </c>
      <c r="J156">
        <v>4772.4390000000003</v>
      </c>
    </row>
    <row r="157" spans="1:10" x14ac:dyDescent="0.25">
      <c r="A157" t="s">
        <v>6</v>
      </c>
      <c r="B157">
        <v>100</v>
      </c>
      <c r="C157" t="s">
        <v>11</v>
      </c>
      <c r="D157">
        <v>2131810</v>
      </c>
      <c r="E157">
        <v>8</v>
      </c>
      <c r="F157">
        <v>14</v>
      </c>
      <c r="G157">
        <v>3066.1891395314901</v>
      </c>
      <c r="H157">
        <v>1131.5094669252401</v>
      </c>
      <c r="I157">
        <f xml:space="preserve"> 100 - Tableau147[[#This Row],[Fitness finale]] / Tableau147[[#This Row],[Fitness de base]] * 100</f>
        <v>63.097205833227456</v>
      </c>
      <c r="J157">
        <v>4570.42</v>
      </c>
    </row>
    <row r="158" spans="1:10" x14ac:dyDescent="0.25">
      <c r="A158" t="s">
        <v>6</v>
      </c>
      <c r="B158">
        <v>100</v>
      </c>
      <c r="C158" t="s">
        <v>11</v>
      </c>
      <c r="D158">
        <v>1865179</v>
      </c>
      <c r="E158">
        <v>8</v>
      </c>
      <c r="F158">
        <v>14</v>
      </c>
      <c r="G158">
        <v>3258.420046527619</v>
      </c>
      <c r="H158">
        <v>1167.568152313117</v>
      </c>
      <c r="I158">
        <f xml:space="preserve"> 100 - Tableau147[[#This Row],[Fitness finale]] / Tableau147[[#This Row],[Fitness de base]] * 100</f>
        <v>64.167659919802162</v>
      </c>
      <c r="J158">
        <v>4949.9399999999996</v>
      </c>
    </row>
    <row r="159" spans="1:10" x14ac:dyDescent="0.25">
      <c r="A159" t="s">
        <v>6</v>
      </c>
      <c r="B159">
        <v>100</v>
      </c>
      <c r="C159" t="s">
        <v>11</v>
      </c>
      <c r="D159">
        <v>1519752</v>
      </c>
      <c r="E159">
        <v>8</v>
      </c>
      <c r="F159">
        <v>13</v>
      </c>
      <c r="G159">
        <v>3217.2011708148761</v>
      </c>
      <c r="H159">
        <v>1076.895749492933</v>
      </c>
      <c r="I159">
        <f xml:space="preserve"> 100 - Tableau147[[#This Row],[Fitness finale]] / Tableau147[[#This Row],[Fitness de base]] * 100</f>
        <v>66.526937784864458</v>
      </c>
      <c r="J159">
        <v>4604.6589999999997</v>
      </c>
    </row>
    <row r="160" spans="1:10" x14ac:dyDescent="0.25">
      <c r="A160" t="s">
        <v>6</v>
      </c>
      <c r="B160">
        <v>100</v>
      </c>
      <c r="C160" t="s">
        <v>11</v>
      </c>
      <c r="D160">
        <v>2110401</v>
      </c>
      <c r="E160">
        <v>8</v>
      </c>
      <c r="F160">
        <v>14</v>
      </c>
      <c r="G160">
        <v>3304.760968232431</v>
      </c>
      <c r="H160">
        <v>1179.3922286021641</v>
      </c>
      <c r="I160">
        <f xml:space="preserve"> 100 - Tableau147[[#This Row],[Fitness finale]] / Tableau147[[#This Row],[Fitness de base]] * 100</f>
        <v>64.312328790515579</v>
      </c>
      <c r="J160">
        <v>4687.6379999999999</v>
      </c>
    </row>
    <row r="161" spans="1:10" x14ac:dyDescent="0.25">
      <c r="A161" t="s">
        <v>6</v>
      </c>
      <c r="B161">
        <v>100</v>
      </c>
      <c r="C161" t="s">
        <v>11</v>
      </c>
      <c r="D161">
        <v>2274033</v>
      </c>
      <c r="E161">
        <v>8</v>
      </c>
      <c r="F161">
        <v>14</v>
      </c>
      <c r="G161">
        <v>3459.1313396956839</v>
      </c>
      <c r="H161">
        <v>1123.499151269039</v>
      </c>
      <c r="I161">
        <f xml:space="preserve"> 100 - Tableau147[[#This Row],[Fitness finale]] / Tableau147[[#This Row],[Fitness de base]] * 100</f>
        <v>67.52077209742842</v>
      </c>
      <c r="J161">
        <v>4935.098</v>
      </c>
    </row>
    <row r="162" spans="1:10" x14ac:dyDescent="0.25">
      <c r="A162" t="s">
        <v>7</v>
      </c>
      <c r="B162">
        <v>100</v>
      </c>
      <c r="C162" t="s">
        <v>11</v>
      </c>
      <c r="D162">
        <v>2088406</v>
      </c>
      <c r="E162">
        <v>2</v>
      </c>
      <c r="F162">
        <v>14</v>
      </c>
      <c r="G162">
        <v>4454.1176284872208</v>
      </c>
      <c r="H162">
        <v>1579.8850875969381</v>
      </c>
      <c r="I162">
        <f xml:space="preserve"> 100 - Tableau147[[#This Row],[Fitness finale]] / Tableau147[[#This Row],[Fitness de base]] * 100</f>
        <v>64.529785259992693</v>
      </c>
      <c r="J162">
        <v>4556.2340000000004</v>
      </c>
    </row>
    <row r="163" spans="1:10" x14ac:dyDescent="0.25">
      <c r="A163" t="s">
        <v>7</v>
      </c>
      <c r="B163">
        <v>100</v>
      </c>
      <c r="C163" t="s">
        <v>11</v>
      </c>
      <c r="D163">
        <v>2635106</v>
      </c>
      <c r="E163">
        <v>2</v>
      </c>
      <c r="F163">
        <v>13</v>
      </c>
      <c r="G163">
        <v>4766.8064376261891</v>
      </c>
      <c r="H163">
        <v>1629.2467662197471</v>
      </c>
      <c r="I163">
        <f xml:space="preserve"> 100 - Tableau147[[#This Row],[Fitness finale]] / Tableau147[[#This Row],[Fitness de base]] * 100</f>
        <v>65.821000127895019</v>
      </c>
      <c r="J163">
        <v>4729.799</v>
      </c>
    </row>
    <row r="164" spans="1:10" x14ac:dyDescent="0.25">
      <c r="A164" t="s">
        <v>7</v>
      </c>
      <c r="B164">
        <v>100</v>
      </c>
      <c r="C164" t="s">
        <v>11</v>
      </c>
      <c r="D164">
        <v>2703579</v>
      </c>
      <c r="E164">
        <v>2</v>
      </c>
      <c r="F164">
        <v>15</v>
      </c>
      <c r="G164">
        <v>4831.0515107835135</v>
      </c>
      <c r="H164">
        <v>1763.5598427662469</v>
      </c>
      <c r="I164">
        <f xml:space="preserve"> 100 - Tableau147[[#This Row],[Fitness finale]] / Tableau147[[#This Row],[Fitness de base]] * 100</f>
        <v>63.495321073895404</v>
      </c>
      <c r="J164">
        <v>5041.402</v>
      </c>
    </row>
    <row r="165" spans="1:10" x14ac:dyDescent="0.25">
      <c r="A165" t="s">
        <v>7</v>
      </c>
      <c r="B165">
        <v>100</v>
      </c>
      <c r="C165" t="s">
        <v>11</v>
      </c>
      <c r="D165">
        <v>2261113</v>
      </c>
      <c r="E165">
        <v>2</v>
      </c>
      <c r="F165">
        <v>14</v>
      </c>
      <c r="G165">
        <v>4915.1401752455095</v>
      </c>
      <c r="H165">
        <v>1660.0258353876361</v>
      </c>
      <c r="I165">
        <f xml:space="preserve"> 100 - Tableau147[[#This Row],[Fitness finale]] / Tableau147[[#This Row],[Fitness de base]] * 100</f>
        <v>66.226276846626888</v>
      </c>
      <c r="J165">
        <v>4749.4669999999996</v>
      </c>
    </row>
    <row r="166" spans="1:10" x14ac:dyDescent="0.25">
      <c r="A166" t="s">
        <v>7</v>
      </c>
      <c r="B166">
        <v>100</v>
      </c>
      <c r="C166" t="s">
        <v>11</v>
      </c>
      <c r="D166">
        <v>2714493</v>
      </c>
      <c r="E166">
        <v>2</v>
      </c>
      <c r="F166">
        <v>15</v>
      </c>
      <c r="G166">
        <v>4500.3933321882496</v>
      </c>
      <c r="H166">
        <v>1676.355828123196</v>
      </c>
      <c r="I166">
        <f xml:space="preserve"> 100 - Tableau147[[#This Row],[Fitness finale]] / Tableau147[[#This Row],[Fitness de base]] * 100</f>
        <v>62.750904101351232</v>
      </c>
      <c r="J166">
        <v>4742.308</v>
      </c>
    </row>
    <row r="167" spans="1:10" x14ac:dyDescent="0.25">
      <c r="A167" t="s">
        <v>7</v>
      </c>
      <c r="B167">
        <v>100</v>
      </c>
      <c r="C167" t="s">
        <v>11</v>
      </c>
      <c r="D167">
        <v>2330415</v>
      </c>
      <c r="E167">
        <v>2</v>
      </c>
      <c r="F167">
        <v>14</v>
      </c>
      <c r="G167">
        <v>4158.6331770709494</v>
      </c>
      <c r="H167">
        <v>1650.4647203779771</v>
      </c>
      <c r="I167">
        <f xml:space="preserve"> 100 - Tableau147[[#This Row],[Fitness finale]] / Tableau147[[#This Row],[Fitness de base]] * 100</f>
        <v>60.312327389730271</v>
      </c>
      <c r="J167">
        <v>4934.0630000000001</v>
      </c>
    </row>
    <row r="168" spans="1:10" x14ac:dyDescent="0.25">
      <c r="A168" t="s">
        <v>7</v>
      </c>
      <c r="B168">
        <v>100</v>
      </c>
      <c r="C168" t="s">
        <v>11</v>
      </c>
      <c r="D168">
        <v>2551146</v>
      </c>
      <c r="E168">
        <v>2</v>
      </c>
      <c r="F168">
        <v>15</v>
      </c>
      <c r="G168">
        <v>4451.8001810326341</v>
      </c>
      <c r="H168">
        <v>1603.979121059881</v>
      </c>
      <c r="I168">
        <f xml:space="preserve"> 100 - Tableau147[[#This Row],[Fitness finale]] / Tableau147[[#This Row],[Fitness de base]] * 100</f>
        <v>63.970100727031642</v>
      </c>
      <c r="J168">
        <v>4941.5190000000002</v>
      </c>
    </row>
    <row r="169" spans="1:10" x14ac:dyDescent="0.25">
      <c r="A169" t="s">
        <v>7</v>
      </c>
      <c r="B169">
        <v>100</v>
      </c>
      <c r="C169" t="s">
        <v>11</v>
      </c>
      <c r="D169">
        <v>2323350</v>
      </c>
      <c r="E169">
        <v>2</v>
      </c>
      <c r="F169">
        <v>16</v>
      </c>
      <c r="G169">
        <v>4756.1707580598704</v>
      </c>
      <c r="H169">
        <v>1706.071418273126</v>
      </c>
      <c r="I169">
        <f xml:space="preserve"> 100 - Tableau147[[#This Row],[Fitness finale]] / Tableau147[[#This Row],[Fitness de base]] * 100</f>
        <v>64.129306850852771</v>
      </c>
      <c r="J169">
        <v>4949.8609999999999</v>
      </c>
    </row>
    <row r="170" spans="1:10" x14ac:dyDescent="0.25">
      <c r="A170" t="s">
        <v>7</v>
      </c>
      <c r="B170">
        <v>100</v>
      </c>
      <c r="C170" t="s">
        <v>11</v>
      </c>
      <c r="D170">
        <v>2224691</v>
      </c>
      <c r="E170">
        <v>2</v>
      </c>
      <c r="F170">
        <v>13</v>
      </c>
      <c r="G170">
        <v>4541.9166604356078</v>
      </c>
      <c r="H170">
        <v>1593.3538426913319</v>
      </c>
      <c r="I170">
        <f xml:space="preserve"> 100 - Tableau147[[#This Row],[Fitness finale]] / Tableau147[[#This Row],[Fitness de base]] * 100</f>
        <v>64.918910631475228</v>
      </c>
      <c r="J170">
        <v>4701.9489999999996</v>
      </c>
    </row>
    <row r="171" spans="1:10" x14ac:dyDescent="0.25">
      <c r="A171" t="s">
        <v>7</v>
      </c>
      <c r="B171">
        <v>100</v>
      </c>
      <c r="C171" t="s">
        <v>11</v>
      </c>
      <c r="D171">
        <v>2846794</v>
      </c>
      <c r="E171">
        <v>2</v>
      </c>
      <c r="F171">
        <v>14</v>
      </c>
      <c r="G171">
        <v>4583.7833931052619</v>
      </c>
      <c r="H171">
        <v>1624.411294076554</v>
      </c>
      <c r="I171">
        <f xml:space="preserve"> 100 - Tableau147[[#This Row],[Fitness finale]] / Tableau147[[#This Row],[Fitness de base]] * 100</f>
        <v>64.561778889466581</v>
      </c>
      <c r="J171">
        <v>4749.7759999999998</v>
      </c>
    </row>
    <row r="172" spans="1:10" x14ac:dyDescent="0.25">
      <c r="A172" t="s">
        <v>8</v>
      </c>
      <c r="B172">
        <v>100</v>
      </c>
      <c r="C172" t="s">
        <v>11</v>
      </c>
      <c r="D172">
        <v>4856282</v>
      </c>
      <c r="E172">
        <v>2</v>
      </c>
      <c r="F172">
        <v>13</v>
      </c>
      <c r="G172">
        <v>4446.065006462135</v>
      </c>
      <c r="H172">
        <v>1486.594443925371</v>
      </c>
      <c r="I172">
        <f xml:space="preserve"> 100 - Tableau147[[#This Row],[Fitness finale]] / Tableau147[[#This Row],[Fitness de base]] * 100</f>
        <v>66.563816728620026</v>
      </c>
      <c r="J172">
        <v>5067.1239999999998</v>
      </c>
    </row>
    <row r="173" spans="1:10" x14ac:dyDescent="0.25">
      <c r="A173" t="s">
        <v>8</v>
      </c>
      <c r="B173">
        <v>100</v>
      </c>
      <c r="C173" t="s">
        <v>11</v>
      </c>
      <c r="D173">
        <v>4497843</v>
      </c>
      <c r="E173">
        <v>2</v>
      </c>
      <c r="F173">
        <v>12</v>
      </c>
      <c r="G173">
        <v>4626.4410074734033</v>
      </c>
      <c r="H173">
        <v>1363.0903010609379</v>
      </c>
      <c r="I173">
        <f xml:space="preserve"> 100 - Tableau147[[#This Row],[Fitness finale]] / Tableau147[[#This Row],[Fitness de base]] * 100</f>
        <v>70.536957050591454</v>
      </c>
      <c r="J173">
        <v>4936.6019999999999</v>
      </c>
    </row>
    <row r="174" spans="1:10" x14ac:dyDescent="0.25">
      <c r="A174" t="s">
        <v>8</v>
      </c>
      <c r="B174">
        <v>100</v>
      </c>
      <c r="C174" t="s">
        <v>11</v>
      </c>
      <c r="D174">
        <v>3575520</v>
      </c>
      <c r="E174">
        <v>2</v>
      </c>
      <c r="F174">
        <v>14</v>
      </c>
      <c r="G174">
        <v>4569.8419330267079</v>
      </c>
      <c r="H174">
        <v>1423.3451577963069</v>
      </c>
      <c r="I174">
        <f xml:space="preserve"> 100 - Tableau147[[#This Row],[Fitness finale]] / Tableau147[[#This Row],[Fitness de base]] * 100</f>
        <v>68.853514439752331</v>
      </c>
      <c r="J174">
        <v>4907.0159999999996</v>
      </c>
    </row>
    <row r="175" spans="1:10" x14ac:dyDescent="0.25">
      <c r="A175" t="s">
        <v>8</v>
      </c>
      <c r="B175">
        <v>100</v>
      </c>
      <c r="C175" t="s">
        <v>11</v>
      </c>
      <c r="D175">
        <v>4005001</v>
      </c>
      <c r="E175">
        <v>2</v>
      </c>
      <c r="F175">
        <v>12</v>
      </c>
      <c r="G175">
        <v>4647.3928756603746</v>
      </c>
      <c r="H175">
        <v>1412.086031356929</v>
      </c>
      <c r="I175">
        <f xml:space="preserve"> 100 - Tableau147[[#This Row],[Fitness finale]] / Tableau147[[#This Row],[Fitness de base]] * 100</f>
        <v>69.615522742817873</v>
      </c>
      <c r="J175">
        <v>5028.5550000000003</v>
      </c>
    </row>
    <row r="176" spans="1:10" x14ac:dyDescent="0.25">
      <c r="A176" t="s">
        <v>8</v>
      </c>
      <c r="B176">
        <v>100</v>
      </c>
      <c r="C176" t="s">
        <v>11</v>
      </c>
      <c r="D176">
        <v>3720305</v>
      </c>
      <c r="E176">
        <v>2</v>
      </c>
      <c r="F176">
        <v>11</v>
      </c>
      <c r="G176">
        <v>4802.469949780264</v>
      </c>
      <c r="H176">
        <v>1320.8556990623349</v>
      </c>
      <c r="I176">
        <f xml:space="preserve"> 100 - Tableau147[[#This Row],[Fitness finale]] / Tableau147[[#This Row],[Fitness de base]] * 100</f>
        <v>72.496325580907168</v>
      </c>
      <c r="J176">
        <v>5030.1170000000002</v>
      </c>
    </row>
    <row r="177" spans="1:10" x14ac:dyDescent="0.25">
      <c r="A177" t="s">
        <v>8</v>
      </c>
      <c r="B177">
        <v>100</v>
      </c>
      <c r="C177" t="s">
        <v>11</v>
      </c>
      <c r="D177">
        <v>3692018</v>
      </c>
      <c r="E177">
        <v>2</v>
      </c>
      <c r="F177">
        <v>11</v>
      </c>
      <c r="G177">
        <v>4479.4447756820846</v>
      </c>
      <c r="H177">
        <v>1507.605774897753</v>
      </c>
      <c r="I177">
        <f xml:space="preserve"> 100 - Tableau147[[#This Row],[Fitness finale]] / Tableau147[[#This Row],[Fitness de base]] * 100</f>
        <v>66.343914248430707</v>
      </c>
      <c r="J177">
        <v>5058.3680000000004</v>
      </c>
    </row>
    <row r="178" spans="1:10" x14ac:dyDescent="0.25">
      <c r="A178" t="s">
        <v>8</v>
      </c>
      <c r="B178">
        <v>100</v>
      </c>
      <c r="C178" t="s">
        <v>11</v>
      </c>
      <c r="D178">
        <v>3786547</v>
      </c>
      <c r="E178">
        <v>2</v>
      </c>
      <c r="F178">
        <v>12</v>
      </c>
      <c r="G178">
        <v>4485.8408814711374</v>
      </c>
      <c r="H178">
        <v>1321.199359107942</v>
      </c>
      <c r="I178">
        <f xml:space="preserve"> 100 - Tableau147[[#This Row],[Fitness finale]] / Tableau147[[#This Row],[Fitness de base]] * 100</f>
        <v>70.547342315123473</v>
      </c>
      <c r="J178">
        <v>4905.1469999999999</v>
      </c>
    </row>
    <row r="179" spans="1:10" x14ac:dyDescent="0.25">
      <c r="A179" t="s">
        <v>8</v>
      </c>
      <c r="B179">
        <v>100</v>
      </c>
      <c r="C179" t="s">
        <v>11</v>
      </c>
      <c r="D179">
        <v>4119942</v>
      </c>
      <c r="E179">
        <v>2</v>
      </c>
      <c r="F179">
        <v>14</v>
      </c>
      <c r="G179">
        <v>4205.3190175426416</v>
      </c>
      <c r="H179">
        <v>1648.5087255495239</v>
      </c>
      <c r="I179">
        <f xml:space="preserve"> 100 - Tableau147[[#This Row],[Fitness finale]] / Tableau147[[#This Row],[Fitness de base]] * 100</f>
        <v>60.799437125395016</v>
      </c>
      <c r="J179">
        <v>4872.9780000000001</v>
      </c>
    </row>
    <row r="180" spans="1:10" x14ac:dyDescent="0.25">
      <c r="A180" t="s">
        <v>8</v>
      </c>
      <c r="B180">
        <v>100</v>
      </c>
      <c r="C180" t="s">
        <v>11</v>
      </c>
      <c r="D180">
        <v>2976310</v>
      </c>
      <c r="E180">
        <v>2</v>
      </c>
      <c r="F180">
        <v>11</v>
      </c>
      <c r="G180">
        <v>4853.7830303076662</v>
      </c>
      <c r="H180">
        <v>1518.567457867106</v>
      </c>
      <c r="I180">
        <f xml:space="preserve"> 100 - Tableau147[[#This Row],[Fitness finale]] / Tableau147[[#This Row],[Fitness de base]] * 100</f>
        <v>68.713734248420892</v>
      </c>
      <c r="J180">
        <v>5035.1679999999997</v>
      </c>
    </row>
    <row r="181" spans="1:10" x14ac:dyDescent="0.25">
      <c r="A181" t="s">
        <v>8</v>
      </c>
      <c r="B181">
        <v>100</v>
      </c>
      <c r="C181" t="s">
        <v>11</v>
      </c>
      <c r="D181">
        <v>4062741</v>
      </c>
      <c r="E181">
        <v>2</v>
      </c>
      <c r="F181">
        <v>14</v>
      </c>
      <c r="G181">
        <v>4692.9219844461377</v>
      </c>
      <c r="H181">
        <v>1516.131118177889</v>
      </c>
      <c r="I181">
        <f xml:space="preserve"> 100 - Tableau147[[#This Row],[Fitness finale]] / Tableau147[[#This Row],[Fitness de base]] * 100</f>
        <v>67.693238387451601</v>
      </c>
      <c r="J181">
        <v>4783.2439999999997</v>
      </c>
    </row>
    <row r="182" spans="1:10" x14ac:dyDescent="0.25">
      <c r="A182" t="s">
        <v>9</v>
      </c>
      <c r="B182">
        <v>100</v>
      </c>
      <c r="C182" t="s">
        <v>11</v>
      </c>
      <c r="D182">
        <v>2545724</v>
      </c>
      <c r="E182">
        <v>2</v>
      </c>
      <c r="F182">
        <v>12</v>
      </c>
      <c r="G182">
        <v>3657.554741093139</v>
      </c>
      <c r="H182">
        <v>1360.552310243861</v>
      </c>
      <c r="I182">
        <f xml:space="preserve"> 100 - Tableau147[[#This Row],[Fitness finale]] / Tableau147[[#This Row],[Fitness de base]] * 100</f>
        <v>62.801587220066303</v>
      </c>
      <c r="J182">
        <v>4780.6059999999998</v>
      </c>
    </row>
    <row r="183" spans="1:10" x14ac:dyDescent="0.25">
      <c r="A183" t="s">
        <v>9</v>
      </c>
      <c r="B183">
        <v>100</v>
      </c>
      <c r="C183" t="s">
        <v>11</v>
      </c>
      <c r="D183">
        <v>2345373</v>
      </c>
      <c r="E183">
        <v>2</v>
      </c>
      <c r="F183">
        <v>15</v>
      </c>
      <c r="G183">
        <v>3705.4204444835932</v>
      </c>
      <c r="H183">
        <v>1482.6952488490731</v>
      </c>
      <c r="I183">
        <f xml:space="preserve"> 100 - Tableau147[[#This Row],[Fitness finale]] / Tableau147[[#This Row],[Fitness de base]] * 100</f>
        <v>59.985775674757221</v>
      </c>
      <c r="J183">
        <v>4727.1639999999998</v>
      </c>
    </row>
    <row r="184" spans="1:10" x14ac:dyDescent="0.25">
      <c r="A184" t="s">
        <v>9</v>
      </c>
      <c r="B184">
        <v>100</v>
      </c>
      <c r="C184" t="s">
        <v>11</v>
      </c>
      <c r="D184">
        <v>2972190</v>
      </c>
      <c r="E184">
        <v>2</v>
      </c>
      <c r="F184">
        <v>15</v>
      </c>
      <c r="G184">
        <v>3650.391666125096</v>
      </c>
      <c r="H184">
        <v>1464.905655592398</v>
      </c>
      <c r="I184">
        <f xml:space="preserve"> 100 - Tableau147[[#This Row],[Fitness finale]] / Tableau147[[#This Row],[Fitness de base]] * 100</f>
        <v>59.869904668410534</v>
      </c>
      <c r="J184">
        <v>5007.9129999999996</v>
      </c>
    </row>
    <row r="185" spans="1:10" x14ac:dyDescent="0.25">
      <c r="A185" t="s">
        <v>9</v>
      </c>
      <c r="B185">
        <v>100</v>
      </c>
      <c r="C185" t="s">
        <v>11</v>
      </c>
      <c r="D185">
        <v>3011610</v>
      </c>
      <c r="E185">
        <v>2</v>
      </c>
      <c r="F185">
        <v>16</v>
      </c>
      <c r="G185">
        <v>3638.373739427328</v>
      </c>
      <c r="H185">
        <v>1538.730977081472</v>
      </c>
      <c r="I185">
        <f xml:space="preserve"> 100 - Tableau147[[#This Row],[Fitness finale]] / Tableau147[[#This Row],[Fitness de base]] * 100</f>
        <v>57.708276079310508</v>
      </c>
      <c r="J185">
        <v>4723.1769999999997</v>
      </c>
    </row>
    <row r="186" spans="1:10" x14ac:dyDescent="0.25">
      <c r="A186" t="s">
        <v>9</v>
      </c>
      <c r="B186">
        <v>100</v>
      </c>
      <c r="C186" t="s">
        <v>11</v>
      </c>
      <c r="D186">
        <v>2436170</v>
      </c>
      <c r="E186">
        <v>2</v>
      </c>
      <c r="F186">
        <v>14</v>
      </c>
      <c r="G186">
        <v>3499.1504397819208</v>
      </c>
      <c r="H186">
        <v>1417.786388485832</v>
      </c>
      <c r="I186">
        <f xml:space="preserve"> 100 - Tableau147[[#This Row],[Fitness finale]] / Tableau147[[#This Row],[Fitness de base]] * 100</f>
        <v>59.481982473031557</v>
      </c>
      <c r="J186">
        <v>4614.3440000000001</v>
      </c>
    </row>
    <row r="187" spans="1:10" x14ac:dyDescent="0.25">
      <c r="A187" t="s">
        <v>9</v>
      </c>
      <c r="B187">
        <v>100</v>
      </c>
      <c r="C187" t="s">
        <v>11</v>
      </c>
      <c r="D187">
        <v>2989089</v>
      </c>
      <c r="E187">
        <v>2</v>
      </c>
      <c r="F187">
        <v>14</v>
      </c>
      <c r="G187">
        <v>3330.859508619491</v>
      </c>
      <c r="H187">
        <v>1528.4479679805329</v>
      </c>
      <c r="I187">
        <f xml:space="preserve"> 100 - Tableau147[[#This Row],[Fitness finale]] / Tableau147[[#This Row],[Fitness de base]] * 100</f>
        <v>54.112505675329011</v>
      </c>
      <c r="J187">
        <v>4974.4269999999997</v>
      </c>
    </row>
    <row r="188" spans="1:10" x14ac:dyDescent="0.25">
      <c r="A188" t="s">
        <v>9</v>
      </c>
      <c r="B188">
        <v>100</v>
      </c>
      <c r="C188" t="s">
        <v>11</v>
      </c>
      <c r="D188">
        <v>3070477</v>
      </c>
      <c r="E188">
        <v>2</v>
      </c>
      <c r="F188">
        <v>15</v>
      </c>
      <c r="G188">
        <v>3665.8215705104421</v>
      </c>
      <c r="H188">
        <v>1527.228728126265</v>
      </c>
      <c r="I188">
        <f xml:space="preserve"> 100 - Tableau147[[#This Row],[Fitness finale]] / Tableau147[[#This Row],[Fitness de base]] * 100</f>
        <v>58.338705287458708</v>
      </c>
      <c r="J188">
        <v>4944.0780000000004</v>
      </c>
    </row>
    <row r="189" spans="1:10" x14ac:dyDescent="0.25">
      <c r="A189" t="s">
        <v>9</v>
      </c>
      <c r="B189">
        <v>100</v>
      </c>
      <c r="C189" t="s">
        <v>11</v>
      </c>
      <c r="D189">
        <v>2156055</v>
      </c>
      <c r="E189">
        <v>2</v>
      </c>
      <c r="F189">
        <v>15</v>
      </c>
      <c r="G189">
        <v>3728.0669375721191</v>
      </c>
      <c r="H189">
        <v>1476.8111913087671</v>
      </c>
      <c r="I189">
        <f xml:space="preserve"> 100 - Tableau147[[#This Row],[Fitness finale]] / Tableau147[[#This Row],[Fitness de base]] * 100</f>
        <v>60.386677169736352</v>
      </c>
      <c r="J189">
        <v>5013.9480000000003</v>
      </c>
    </row>
    <row r="190" spans="1:10" x14ac:dyDescent="0.25">
      <c r="A190" t="s">
        <v>9</v>
      </c>
      <c r="B190">
        <v>100</v>
      </c>
      <c r="C190" t="s">
        <v>11</v>
      </c>
      <c r="D190">
        <v>3150588</v>
      </c>
      <c r="E190">
        <v>2</v>
      </c>
      <c r="F190">
        <v>15</v>
      </c>
      <c r="G190">
        <v>3497.4370237754588</v>
      </c>
      <c r="H190">
        <v>1427.0440256562999</v>
      </c>
      <c r="I190">
        <f xml:space="preserve"> 100 - Tableau147[[#This Row],[Fitness finale]] / Tableau147[[#This Row],[Fitness de base]] * 100</f>
        <v>59.19743469416882</v>
      </c>
      <c r="J190">
        <v>4777.817</v>
      </c>
    </row>
    <row r="191" spans="1:10" x14ac:dyDescent="0.25">
      <c r="A191" t="s">
        <v>9</v>
      </c>
      <c r="B191">
        <v>100</v>
      </c>
      <c r="C191" t="s">
        <v>11</v>
      </c>
      <c r="D191">
        <v>2385663</v>
      </c>
      <c r="E191">
        <v>2</v>
      </c>
      <c r="F191">
        <v>14</v>
      </c>
      <c r="G191">
        <v>3462.0188535566008</v>
      </c>
      <c r="H191">
        <v>1404.682380617937</v>
      </c>
      <c r="I191">
        <f xml:space="preserve"> 100 - Tableau147[[#This Row],[Fitness finale]] / Tableau147[[#This Row],[Fitness de base]] * 100</f>
        <v>59.425917649903063</v>
      </c>
      <c r="J191">
        <v>4626.8739999999998</v>
      </c>
    </row>
    <row r="192" spans="1:10" x14ac:dyDescent="0.25">
      <c r="A192" t="s">
        <v>10</v>
      </c>
      <c r="B192">
        <v>100</v>
      </c>
      <c r="C192" t="s">
        <v>11</v>
      </c>
      <c r="D192">
        <v>4907773</v>
      </c>
      <c r="E192">
        <v>2</v>
      </c>
      <c r="F192">
        <v>11</v>
      </c>
      <c r="G192">
        <v>3455.6605299265962</v>
      </c>
      <c r="H192">
        <v>1233.0310276727109</v>
      </c>
      <c r="I192">
        <f xml:space="preserve"> 100 - Tableau147[[#This Row],[Fitness finale]] / Tableau147[[#This Row],[Fitness de base]] * 100</f>
        <v>64.318514015064366</v>
      </c>
      <c r="J192">
        <v>5070.893</v>
      </c>
    </row>
    <row r="193" spans="1:10" x14ac:dyDescent="0.25">
      <c r="A193" t="s">
        <v>10</v>
      </c>
      <c r="B193">
        <v>100</v>
      </c>
      <c r="C193" t="s">
        <v>11</v>
      </c>
      <c r="D193">
        <v>5359516</v>
      </c>
      <c r="E193">
        <v>2</v>
      </c>
      <c r="F193">
        <v>12</v>
      </c>
      <c r="G193">
        <v>3585.404509725764</v>
      </c>
      <c r="H193">
        <v>1224.8558393045</v>
      </c>
      <c r="I193">
        <f xml:space="preserve"> 100 - Tableau147[[#This Row],[Fitness finale]] / Tableau147[[#This Row],[Fitness de base]] * 100</f>
        <v>65.837722466685221</v>
      </c>
      <c r="J193">
        <v>4992.6819999999998</v>
      </c>
    </row>
    <row r="194" spans="1:10" x14ac:dyDescent="0.25">
      <c r="A194" t="s">
        <v>10</v>
      </c>
      <c r="B194">
        <v>100</v>
      </c>
      <c r="C194" t="s">
        <v>11</v>
      </c>
      <c r="D194">
        <v>4547842</v>
      </c>
      <c r="E194">
        <v>2</v>
      </c>
      <c r="F194">
        <v>12</v>
      </c>
      <c r="G194">
        <v>3513.0604098570848</v>
      </c>
      <c r="H194">
        <v>1243.19868723388</v>
      </c>
      <c r="I194">
        <f xml:space="preserve"> 100 - Tableau147[[#This Row],[Fitness finale]] / Tableau147[[#This Row],[Fitness de base]] * 100</f>
        <v>64.612089113364988</v>
      </c>
      <c r="J194">
        <v>4939.2280000000001</v>
      </c>
    </row>
    <row r="195" spans="1:10" x14ac:dyDescent="0.25">
      <c r="A195" t="s">
        <v>10</v>
      </c>
      <c r="B195">
        <v>100</v>
      </c>
      <c r="C195" t="s">
        <v>11</v>
      </c>
      <c r="D195">
        <v>4348307</v>
      </c>
      <c r="E195">
        <v>2</v>
      </c>
      <c r="F195">
        <v>11</v>
      </c>
      <c r="G195">
        <v>3609.8782522487791</v>
      </c>
      <c r="H195">
        <v>1221.226680936584</v>
      </c>
      <c r="I195">
        <f xml:space="preserve"> 100 - Tableau147[[#This Row],[Fitness finale]] / Tableau147[[#This Row],[Fitness de base]] * 100</f>
        <v>66.169865142243538</v>
      </c>
      <c r="J195">
        <v>5040.5169999999998</v>
      </c>
    </row>
    <row r="196" spans="1:10" x14ac:dyDescent="0.25">
      <c r="A196" t="s">
        <v>10</v>
      </c>
      <c r="B196">
        <v>100</v>
      </c>
      <c r="C196" t="s">
        <v>11</v>
      </c>
      <c r="D196">
        <v>4609636</v>
      </c>
      <c r="E196">
        <v>2</v>
      </c>
      <c r="F196">
        <v>13</v>
      </c>
      <c r="G196">
        <v>3246.9745570934001</v>
      </c>
      <c r="H196">
        <v>1387.730933340689</v>
      </c>
      <c r="I196">
        <f xml:space="preserve"> 100 - Tableau147[[#This Row],[Fitness finale]] / Tableau147[[#This Row],[Fitness de base]] * 100</f>
        <v>57.260800510154084</v>
      </c>
      <c r="J196">
        <v>5065.4539999999997</v>
      </c>
    </row>
    <row r="197" spans="1:10" x14ac:dyDescent="0.25">
      <c r="A197" t="s">
        <v>10</v>
      </c>
      <c r="B197">
        <v>100</v>
      </c>
      <c r="C197" t="s">
        <v>11</v>
      </c>
      <c r="D197">
        <v>4310236</v>
      </c>
      <c r="E197">
        <v>2</v>
      </c>
      <c r="F197">
        <v>12</v>
      </c>
      <c r="G197">
        <v>3479.78127624032</v>
      </c>
      <c r="H197">
        <v>1174.9947146816551</v>
      </c>
      <c r="I197">
        <f xml:space="preserve"> 100 - Tableau147[[#This Row],[Fitness finale]] / Tableau147[[#This Row],[Fitness de base]] * 100</f>
        <v>66.233661790629526</v>
      </c>
      <c r="J197">
        <v>5055.7700000000004</v>
      </c>
    </row>
    <row r="198" spans="1:10" x14ac:dyDescent="0.25">
      <c r="A198" t="s">
        <v>10</v>
      </c>
      <c r="B198">
        <v>100</v>
      </c>
      <c r="C198" t="s">
        <v>11</v>
      </c>
      <c r="D198">
        <v>5434059</v>
      </c>
      <c r="E198">
        <v>2</v>
      </c>
      <c r="F198">
        <v>12</v>
      </c>
      <c r="G198">
        <v>3589.6863978612441</v>
      </c>
      <c r="H198">
        <v>1291.245739256668</v>
      </c>
      <c r="I198">
        <f xml:space="preserve"> 100 - Tableau147[[#This Row],[Fitness finale]] / Tableau147[[#This Row],[Fitness de base]] * 100</f>
        <v>64.029009887158963</v>
      </c>
      <c r="J198">
        <v>5007.6809999999996</v>
      </c>
    </row>
    <row r="199" spans="1:10" x14ac:dyDescent="0.25">
      <c r="A199" t="s">
        <v>10</v>
      </c>
      <c r="B199">
        <v>100</v>
      </c>
      <c r="C199" t="s">
        <v>11</v>
      </c>
      <c r="D199">
        <v>4537391</v>
      </c>
      <c r="E199">
        <v>2</v>
      </c>
      <c r="F199">
        <v>12</v>
      </c>
      <c r="G199">
        <v>3484.6324952921018</v>
      </c>
      <c r="H199">
        <v>1220.3446877668971</v>
      </c>
      <c r="I199">
        <f xml:space="preserve"> 100 - Tableau147[[#This Row],[Fitness finale]] / Tableau147[[#This Row],[Fitness de base]] * 100</f>
        <v>64.979242734617259</v>
      </c>
      <c r="J199">
        <v>4911.3429999999998</v>
      </c>
    </row>
    <row r="200" spans="1:10" x14ac:dyDescent="0.25">
      <c r="A200" t="s">
        <v>10</v>
      </c>
      <c r="B200">
        <v>100</v>
      </c>
      <c r="C200" t="s">
        <v>11</v>
      </c>
      <c r="D200">
        <v>4069312</v>
      </c>
      <c r="E200">
        <v>2</v>
      </c>
      <c r="F200">
        <v>10</v>
      </c>
      <c r="G200">
        <v>3441.6442173580431</v>
      </c>
      <c r="H200">
        <v>1297.572691500347</v>
      </c>
      <c r="I200">
        <f xml:space="preserve"> 100 - Tableau147[[#This Row],[Fitness finale]] / Tableau147[[#This Row],[Fitness de base]] * 100</f>
        <v>62.297884105626103</v>
      </c>
      <c r="J200">
        <v>5048.9459999999999</v>
      </c>
    </row>
    <row r="201" spans="1:10" x14ac:dyDescent="0.25">
      <c r="A201" t="s">
        <v>10</v>
      </c>
      <c r="B201">
        <v>100</v>
      </c>
      <c r="C201" t="s">
        <v>11</v>
      </c>
      <c r="D201">
        <v>3359428</v>
      </c>
      <c r="E201">
        <v>2</v>
      </c>
      <c r="F201">
        <v>12</v>
      </c>
      <c r="G201">
        <v>3443.1161444839599</v>
      </c>
      <c r="H201">
        <v>1286.544413379668</v>
      </c>
      <c r="I201">
        <f xml:space="preserve"> 100 - Tableau147[[#This Row],[Fitness finale]] / Tableau147[[#This Row],[Fitness de base]] * 100</f>
        <v>62.634301040330143</v>
      </c>
      <c r="J201">
        <v>4776.7939999999999</v>
      </c>
    </row>
  </sheetData>
  <mergeCells count="2">
    <mergeCell ref="M1:Q3"/>
    <mergeCell ref="M18:Q20"/>
  </mergeCells>
  <pageMargins left="0.7" right="0.7" top="0.75" bottom="0.75" header="0.3" footer="0.3"/>
  <pageSetup paperSize="9" orientation="portrait" horizontalDpi="4294967293" verticalDpi="0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E444-7682-410E-967B-6274EB932F85}">
  <dimension ref="A1:J29"/>
  <sheetViews>
    <sheetView workbookViewId="0">
      <selection activeCell="H19" sqref="H19:H29"/>
    </sheetView>
  </sheetViews>
  <sheetFormatPr baseColWidth="10" defaultRowHeight="15" x14ac:dyDescent="0.25"/>
  <cols>
    <col min="1" max="1" width="12.28515625" bestFit="1" customWidth="1"/>
    <col min="2" max="2" width="19.7109375" customWidth="1"/>
    <col min="3" max="3" width="7.28515625" customWidth="1"/>
    <col min="4" max="4" width="27.7109375" customWidth="1"/>
    <col min="5" max="5" width="29.140625" customWidth="1"/>
    <col min="6" max="6" width="25.7109375" customWidth="1"/>
    <col min="7" max="7" width="16.85546875" bestFit="1" customWidth="1"/>
    <col min="8" max="8" width="15.140625" bestFit="1" customWidth="1"/>
    <col min="9" max="9" width="17" bestFit="1" customWidth="1"/>
    <col min="10" max="10" width="24" bestFit="1" customWidth="1"/>
  </cols>
  <sheetData>
    <row r="1" spans="1:1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 t="s">
        <v>0</v>
      </c>
      <c r="B2">
        <v>100</v>
      </c>
      <c r="C2" t="s">
        <v>11</v>
      </c>
      <c r="D2">
        <v>487321</v>
      </c>
      <c r="E2">
        <v>8</v>
      </c>
      <c r="F2">
        <v>23</v>
      </c>
      <c r="G2">
        <v>3385.797266357114</v>
      </c>
      <c r="H2">
        <v>1790.8829794135861</v>
      </c>
      <c r="I2">
        <f xml:space="preserve"> 100 - Tableau14710[[#This Row],[Fitness finale]] / Tableau14710[[#This Row],[Fitness de base]] * 100</f>
        <v>47.106018508294987</v>
      </c>
      <c r="J2">
        <v>4646.6109999999999</v>
      </c>
    </row>
    <row r="3" spans="1:10" x14ac:dyDescent="0.25">
      <c r="A3" t="s">
        <v>2</v>
      </c>
      <c r="B3">
        <v>100</v>
      </c>
      <c r="C3" t="s">
        <v>11</v>
      </c>
      <c r="D3">
        <v>1450433</v>
      </c>
      <c r="E3">
        <v>8</v>
      </c>
      <c r="F3">
        <v>21</v>
      </c>
      <c r="G3">
        <v>3617.5480069354671</v>
      </c>
      <c r="H3">
        <v>1644.906561863568</v>
      </c>
      <c r="I3">
        <f xml:space="preserve"> 100 - Tableau14710[[#This Row],[Fitness finale]] / Tableau14710[[#This Row],[Fitness de base]] * 100</f>
        <v>54.529793144140818</v>
      </c>
      <c r="J3">
        <v>4824.9709999999995</v>
      </c>
    </row>
    <row r="4" spans="1:10" x14ac:dyDescent="0.25">
      <c r="A4" t="s">
        <v>3</v>
      </c>
      <c r="B4">
        <v>100</v>
      </c>
      <c r="C4" t="s">
        <v>11</v>
      </c>
      <c r="D4">
        <v>697891</v>
      </c>
      <c r="E4">
        <v>9</v>
      </c>
      <c r="F4">
        <v>21</v>
      </c>
      <c r="G4">
        <v>3994.8623123485281</v>
      </c>
      <c r="H4">
        <v>1885.7085849618049</v>
      </c>
      <c r="I4">
        <f xml:space="preserve"> 100 - Tableau14710[[#This Row],[Fitness finale]] / Tableau14710[[#This Row],[Fitness de base]] * 100</f>
        <v>52.796656367032057</v>
      </c>
      <c r="J4">
        <v>4780.8969999999999</v>
      </c>
    </row>
    <row r="5" spans="1:10" x14ac:dyDescent="0.25">
      <c r="A5" t="s">
        <v>4</v>
      </c>
      <c r="B5">
        <v>100</v>
      </c>
      <c r="C5" t="s">
        <v>11</v>
      </c>
      <c r="D5">
        <v>916749</v>
      </c>
      <c r="E5">
        <v>9</v>
      </c>
      <c r="F5">
        <v>18</v>
      </c>
      <c r="G5">
        <v>4434.2888350723433</v>
      </c>
      <c r="H5">
        <v>1721.924809885945</v>
      </c>
      <c r="I5">
        <f xml:space="preserve"> 100 - Tableau14710[[#This Row],[Fitness finale]] / Tableau14710[[#This Row],[Fitness de base]] * 100</f>
        <v>61.167960096179606</v>
      </c>
      <c r="J5">
        <v>4635.12</v>
      </c>
    </row>
    <row r="6" spans="1:10" x14ac:dyDescent="0.25">
      <c r="A6" t="s">
        <v>5</v>
      </c>
      <c r="B6">
        <v>100</v>
      </c>
      <c r="C6" t="s">
        <v>11</v>
      </c>
      <c r="D6">
        <v>1681490</v>
      </c>
      <c r="E6">
        <v>8</v>
      </c>
      <c r="F6">
        <v>15</v>
      </c>
      <c r="G6">
        <v>3283.468882652624</v>
      </c>
      <c r="H6">
        <v>1200.7747390383549</v>
      </c>
      <c r="I6">
        <f xml:space="preserve"> 100 - Tableau14710[[#This Row],[Fitness finale]] / Tableau14710[[#This Row],[Fitness de base]] * 100</f>
        <v>63.429690307639461</v>
      </c>
      <c r="J6">
        <v>4716.9059999999999</v>
      </c>
    </row>
    <row r="7" spans="1:10" x14ac:dyDescent="0.25">
      <c r="A7" t="s">
        <v>6</v>
      </c>
      <c r="B7">
        <v>100</v>
      </c>
      <c r="C7" t="s">
        <v>11</v>
      </c>
      <c r="D7">
        <v>1519752</v>
      </c>
      <c r="E7">
        <v>8</v>
      </c>
      <c r="F7">
        <v>13</v>
      </c>
      <c r="G7">
        <v>3217.2011708148761</v>
      </c>
      <c r="H7">
        <v>1076.895749492933</v>
      </c>
      <c r="I7">
        <f xml:space="preserve"> 100 - Tableau14710[[#This Row],[Fitness finale]] / Tableau14710[[#This Row],[Fitness de base]] * 100</f>
        <v>66.526937784864458</v>
      </c>
      <c r="J7">
        <v>4604.6589999999997</v>
      </c>
    </row>
    <row r="8" spans="1:10" x14ac:dyDescent="0.25">
      <c r="A8" t="s">
        <v>7</v>
      </c>
      <c r="B8">
        <v>100</v>
      </c>
      <c r="C8" t="s">
        <v>11</v>
      </c>
      <c r="D8">
        <v>2088406</v>
      </c>
      <c r="E8">
        <v>2</v>
      </c>
      <c r="F8">
        <v>14</v>
      </c>
      <c r="G8">
        <v>4454.1176284872208</v>
      </c>
      <c r="H8">
        <v>1579.8850875969381</v>
      </c>
      <c r="I8">
        <f xml:space="preserve"> 100 - Tableau14710[[#This Row],[Fitness finale]] / Tableau14710[[#This Row],[Fitness de base]] * 100</f>
        <v>64.529785259992693</v>
      </c>
      <c r="J8">
        <v>4556.2340000000004</v>
      </c>
    </row>
    <row r="9" spans="1:10" x14ac:dyDescent="0.25">
      <c r="A9" t="s">
        <v>8</v>
      </c>
      <c r="B9">
        <v>100</v>
      </c>
      <c r="C9" t="s">
        <v>11</v>
      </c>
      <c r="D9">
        <v>3720305</v>
      </c>
      <c r="E9">
        <v>2</v>
      </c>
      <c r="F9">
        <v>11</v>
      </c>
      <c r="G9">
        <v>4802.469949780264</v>
      </c>
      <c r="H9">
        <v>1320.8556990623349</v>
      </c>
      <c r="I9">
        <f xml:space="preserve"> 100 - Tableau14710[[#This Row],[Fitness finale]] / Tableau14710[[#This Row],[Fitness de base]] * 100</f>
        <v>72.496325580907168</v>
      </c>
      <c r="J9">
        <v>5030.1170000000002</v>
      </c>
    </row>
    <row r="10" spans="1:10" x14ac:dyDescent="0.25">
      <c r="A10" t="s">
        <v>9</v>
      </c>
      <c r="B10">
        <v>100</v>
      </c>
      <c r="C10" t="s">
        <v>11</v>
      </c>
      <c r="D10">
        <v>2545724</v>
      </c>
      <c r="E10">
        <v>2</v>
      </c>
      <c r="F10">
        <v>12</v>
      </c>
      <c r="G10">
        <v>3657.554741093139</v>
      </c>
      <c r="H10">
        <v>1360.552310243861</v>
      </c>
      <c r="I10">
        <f xml:space="preserve"> 100 - Tableau14710[[#This Row],[Fitness finale]] / Tableau14710[[#This Row],[Fitness de base]] * 100</f>
        <v>62.801587220066303</v>
      </c>
      <c r="J10">
        <v>4780.6059999999998</v>
      </c>
    </row>
    <row r="11" spans="1:10" x14ac:dyDescent="0.25">
      <c r="A11" t="s">
        <v>10</v>
      </c>
      <c r="B11">
        <v>100</v>
      </c>
      <c r="C11" t="s">
        <v>11</v>
      </c>
      <c r="D11">
        <v>4310236</v>
      </c>
      <c r="E11">
        <v>2</v>
      </c>
      <c r="F11">
        <v>12</v>
      </c>
      <c r="G11">
        <v>3479.78127624032</v>
      </c>
      <c r="H11">
        <v>1174.9947146816551</v>
      </c>
      <c r="I11">
        <f xml:space="preserve"> 100 - Tableau14710[[#This Row],[Fitness finale]] / Tableau14710[[#This Row],[Fitness de base]] * 100</f>
        <v>66.233661790629526</v>
      </c>
      <c r="J11">
        <v>5055.7700000000004</v>
      </c>
    </row>
    <row r="19" spans="1:8" x14ac:dyDescent="0.25">
      <c r="A19" t="s">
        <v>12</v>
      </c>
      <c r="B19" t="s">
        <v>14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21</v>
      </c>
    </row>
    <row r="20" spans="1:8" x14ac:dyDescent="0.25">
      <c r="A20" t="s">
        <v>0</v>
      </c>
      <c r="B20" t="s">
        <v>11</v>
      </c>
      <c r="C20">
        <v>8</v>
      </c>
      <c r="D20">
        <v>23</v>
      </c>
      <c r="E20">
        <v>3385.797266357114</v>
      </c>
      <c r="F20">
        <v>1790.8829794135861</v>
      </c>
      <c r="G20">
        <f xml:space="preserve"> 100 - Tableau1471011[[#This Row],[Fitness finale]] / Tableau1471011[[#This Row],[Fitness de base]] * 100</f>
        <v>47.106018508294987</v>
      </c>
      <c r="H20">
        <v>4646.6109999999999</v>
      </c>
    </row>
    <row r="21" spans="1:8" x14ac:dyDescent="0.25">
      <c r="A21" t="s">
        <v>2</v>
      </c>
      <c r="B21" t="s">
        <v>11</v>
      </c>
      <c r="C21">
        <v>8</v>
      </c>
      <c r="D21">
        <v>21</v>
      </c>
      <c r="E21">
        <v>3617.5480069354671</v>
      </c>
      <c r="F21">
        <v>1644.906561863568</v>
      </c>
      <c r="G21">
        <f xml:space="preserve"> 100 - Tableau1471011[[#This Row],[Fitness finale]] / Tableau1471011[[#This Row],[Fitness de base]] * 100</f>
        <v>54.529793144140818</v>
      </c>
      <c r="H21">
        <v>4824.9709999999995</v>
      </c>
    </row>
    <row r="22" spans="1:8" x14ac:dyDescent="0.25">
      <c r="A22" t="s">
        <v>3</v>
      </c>
      <c r="B22" t="s">
        <v>11</v>
      </c>
      <c r="C22">
        <v>9</v>
      </c>
      <c r="D22">
        <v>21</v>
      </c>
      <c r="E22">
        <v>3994.8623123485281</v>
      </c>
      <c r="F22">
        <v>1885.7085849618049</v>
      </c>
      <c r="G22">
        <f xml:space="preserve"> 100 - Tableau1471011[[#This Row],[Fitness finale]] / Tableau1471011[[#This Row],[Fitness de base]] * 100</f>
        <v>52.796656367032057</v>
      </c>
      <c r="H22">
        <v>4780.8969999999999</v>
      </c>
    </row>
    <row r="23" spans="1:8" x14ac:dyDescent="0.25">
      <c r="A23" t="s">
        <v>4</v>
      </c>
      <c r="B23" t="s">
        <v>11</v>
      </c>
      <c r="C23">
        <v>9</v>
      </c>
      <c r="D23">
        <v>18</v>
      </c>
      <c r="E23">
        <v>4434.2888350723433</v>
      </c>
      <c r="F23">
        <v>1721.924809885945</v>
      </c>
      <c r="G23">
        <f xml:space="preserve"> 100 - Tableau1471011[[#This Row],[Fitness finale]] / Tableau1471011[[#This Row],[Fitness de base]] * 100</f>
        <v>61.167960096179606</v>
      </c>
      <c r="H23">
        <v>4635.12</v>
      </c>
    </row>
    <row r="24" spans="1:8" x14ac:dyDescent="0.25">
      <c r="A24" t="s">
        <v>5</v>
      </c>
      <c r="B24" t="s">
        <v>11</v>
      </c>
      <c r="C24">
        <v>8</v>
      </c>
      <c r="D24">
        <v>15</v>
      </c>
      <c r="E24">
        <v>3283.468882652624</v>
      </c>
      <c r="F24">
        <v>1200.7747390383549</v>
      </c>
      <c r="G24">
        <f xml:space="preserve"> 100 - Tableau1471011[[#This Row],[Fitness finale]] / Tableau1471011[[#This Row],[Fitness de base]] * 100</f>
        <v>63.429690307639461</v>
      </c>
      <c r="H24">
        <v>4716.9059999999999</v>
      </c>
    </row>
    <row r="25" spans="1:8" x14ac:dyDescent="0.25">
      <c r="A25" t="s">
        <v>6</v>
      </c>
      <c r="B25" t="s">
        <v>11</v>
      </c>
      <c r="C25">
        <v>8</v>
      </c>
      <c r="D25">
        <v>13</v>
      </c>
      <c r="E25">
        <v>3217.2011708148761</v>
      </c>
      <c r="F25">
        <v>1076.895749492933</v>
      </c>
      <c r="G25">
        <f xml:space="preserve"> 100 - Tableau1471011[[#This Row],[Fitness finale]] / Tableau1471011[[#This Row],[Fitness de base]] * 100</f>
        <v>66.526937784864458</v>
      </c>
      <c r="H25">
        <v>4604.6589999999997</v>
      </c>
    </row>
    <row r="26" spans="1:8" x14ac:dyDescent="0.25">
      <c r="A26" t="s">
        <v>7</v>
      </c>
      <c r="B26" t="s">
        <v>11</v>
      </c>
      <c r="C26">
        <v>2</v>
      </c>
      <c r="D26">
        <v>14</v>
      </c>
      <c r="E26">
        <v>4454.1176284872208</v>
      </c>
      <c r="F26">
        <v>1579.8850875969381</v>
      </c>
      <c r="G26">
        <f xml:space="preserve"> 100 - Tableau1471011[[#This Row],[Fitness finale]] / Tableau1471011[[#This Row],[Fitness de base]] * 100</f>
        <v>64.529785259992693</v>
      </c>
      <c r="H26">
        <v>4556.2340000000004</v>
      </c>
    </row>
    <row r="27" spans="1:8" x14ac:dyDescent="0.25">
      <c r="A27" t="s">
        <v>8</v>
      </c>
      <c r="B27" t="s">
        <v>11</v>
      </c>
      <c r="C27">
        <v>2</v>
      </c>
      <c r="D27">
        <v>11</v>
      </c>
      <c r="E27">
        <v>4802.469949780264</v>
      </c>
      <c r="F27">
        <v>1320.8556990623349</v>
      </c>
      <c r="G27">
        <f xml:space="preserve"> 100 - Tableau1471011[[#This Row],[Fitness finale]] / Tableau1471011[[#This Row],[Fitness de base]] * 100</f>
        <v>72.496325580907168</v>
      </c>
      <c r="H27">
        <v>5030.1170000000002</v>
      </c>
    </row>
    <row r="28" spans="1:8" x14ac:dyDescent="0.25">
      <c r="A28" t="s">
        <v>9</v>
      </c>
      <c r="B28" t="s">
        <v>11</v>
      </c>
      <c r="C28">
        <v>2</v>
      </c>
      <c r="D28">
        <v>12</v>
      </c>
      <c r="E28">
        <v>3657.554741093139</v>
      </c>
      <c r="F28">
        <v>1360.552310243861</v>
      </c>
      <c r="G28">
        <f xml:space="preserve"> 100 - Tableau1471011[[#This Row],[Fitness finale]] / Tableau1471011[[#This Row],[Fitness de base]] * 100</f>
        <v>62.801587220066303</v>
      </c>
      <c r="H28">
        <v>4780.6059999999998</v>
      </c>
    </row>
    <row r="29" spans="1:8" x14ac:dyDescent="0.25">
      <c r="A29" t="s">
        <v>10</v>
      </c>
      <c r="B29" t="s">
        <v>11</v>
      </c>
      <c r="C29">
        <v>2</v>
      </c>
      <c r="D29">
        <v>12</v>
      </c>
      <c r="E29">
        <v>3479.78127624032</v>
      </c>
      <c r="F29">
        <v>1174.9947146816551</v>
      </c>
      <c r="G29">
        <f xml:space="preserve"> 100 - Tableau1471011[[#This Row],[Fitness finale]] / Tableau1471011[[#This Row],[Fitness de base]] * 100</f>
        <v>66.233661790629526</v>
      </c>
      <c r="H29">
        <v>5055.7700000000004</v>
      </c>
    </row>
  </sheetData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Analyse_Total</vt:lpstr>
      <vt:lpstr>Analyse_Amélioration</vt:lpstr>
      <vt:lpstr>Analyse_Datasets</vt:lpstr>
      <vt:lpstr>Meilleure_Fitness_Dataset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Issam SISBANE</dc:creator>
  <cp:lastModifiedBy>Epulapp</cp:lastModifiedBy>
  <dcterms:created xsi:type="dcterms:W3CDTF">2015-06-05T18:19:34Z</dcterms:created>
  <dcterms:modified xsi:type="dcterms:W3CDTF">2023-06-19T14:46:12Z</dcterms:modified>
</cp:coreProperties>
</file>