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issyanand/Questrom/MF772/"/>
    </mc:Choice>
  </mc:AlternateContent>
  <xr:revisionPtr revIDLastSave="0" documentId="8_{5EF5E06E-174F-F44D-A88F-902FC7F99512}" xr6:coauthVersionLast="46" xr6:coauthVersionMax="46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E27" i="1"/>
  <c r="G27" i="1" s="1"/>
  <c r="C27" i="1"/>
  <c r="D27" i="1" s="1"/>
  <c r="E26" i="1"/>
  <c r="F26" i="1" s="1"/>
  <c r="D26" i="1"/>
  <c r="C26" i="1"/>
  <c r="G26" i="1" s="1"/>
  <c r="F25" i="1"/>
  <c r="E25" i="1"/>
  <c r="G25" i="1" s="1"/>
  <c r="H25" i="1" s="1"/>
  <c r="D25" i="1"/>
  <c r="C25" i="1"/>
  <c r="F24" i="1"/>
  <c r="E24" i="1"/>
  <c r="D24" i="1"/>
  <c r="C24" i="1"/>
  <c r="G24" i="1" s="1"/>
  <c r="F23" i="1"/>
  <c r="E23" i="1"/>
  <c r="G23" i="1" s="1"/>
  <c r="H23" i="1" s="1"/>
  <c r="D23" i="1"/>
  <c r="C23" i="1"/>
  <c r="F22" i="1"/>
  <c r="E22" i="1"/>
  <c r="D22" i="1"/>
  <c r="C22" i="1"/>
  <c r="G22" i="1" s="1"/>
  <c r="F21" i="1"/>
  <c r="E21" i="1"/>
  <c r="G21" i="1" s="1"/>
  <c r="H21" i="1" s="1"/>
  <c r="D21" i="1"/>
  <c r="C21" i="1"/>
  <c r="L14" i="1"/>
  <c r="J14" i="1"/>
  <c r="L13" i="1"/>
  <c r="J13" i="1"/>
  <c r="D13" i="1"/>
  <c r="L12" i="1"/>
  <c r="J12" i="1"/>
  <c r="D12" i="1"/>
  <c r="L11" i="1"/>
  <c r="J11" i="1"/>
  <c r="D11" i="1"/>
  <c r="L10" i="1"/>
  <c r="J10" i="1"/>
  <c r="D10" i="1"/>
  <c r="L9" i="1"/>
  <c r="J9" i="1"/>
  <c r="D9" i="1"/>
  <c r="L8" i="1"/>
  <c r="J8" i="1"/>
  <c r="D8" i="1"/>
  <c r="L7" i="1"/>
  <c r="J7" i="1"/>
  <c r="D7" i="1"/>
  <c r="L6" i="1"/>
  <c r="J6" i="1"/>
  <c r="L5" i="1"/>
  <c r="J5" i="1"/>
  <c r="I23" i="1" l="1"/>
  <c r="M22" i="1"/>
  <c r="N22" i="1" s="1"/>
  <c r="M26" i="1"/>
  <c r="N26" i="1" s="1"/>
  <c r="H26" i="1"/>
  <c r="I26" i="1" s="1"/>
  <c r="I21" i="1"/>
  <c r="I28" i="1" s="1"/>
  <c r="M20" i="1"/>
  <c r="N20" i="1" s="1"/>
  <c r="I25" i="1"/>
  <c r="M24" i="1"/>
  <c r="N24" i="1" s="1"/>
  <c r="M25" i="1"/>
  <c r="N25" i="1" s="1"/>
  <c r="H22" i="1"/>
  <c r="I22" i="1" s="1"/>
  <c r="H24" i="1"/>
  <c r="I24" i="1" s="1"/>
  <c r="H27" i="1"/>
  <c r="I27" i="1" s="1"/>
  <c r="M21" i="1" l="1"/>
  <c r="N21" i="1" s="1"/>
  <c r="O24" i="1" s="1"/>
  <c r="M23" i="1"/>
  <c r="N23" i="1" s="1"/>
  <c r="O26" i="1" l="1"/>
  <c r="O20" i="1"/>
  <c r="O21" i="1"/>
  <c r="O22" i="1"/>
  <c r="O23" i="1"/>
  <c r="O25" i="1"/>
</calcChain>
</file>

<file path=xl/sharedStrings.xml><?xml version="1.0" encoding="utf-8"?>
<sst xmlns="http://schemas.openxmlformats.org/spreadsheetml/2006/main" count="47" uniqueCount="32">
  <si>
    <t>Calibration of Survival Probabilities</t>
  </si>
  <si>
    <t>[mu, sig, kappa] =[0.06, 0.07, 3]</t>
  </si>
  <si>
    <t>Data from Bloomberg for JP Morgan Chase (JPM) as of 12/12/20</t>
  </si>
  <si>
    <t>Forecasted price of bonds for 12/12/20 using the Vasicek model</t>
  </si>
  <si>
    <t>Maturity</t>
  </si>
  <si>
    <t>Default free ZCB</t>
  </si>
  <si>
    <t>Yield</t>
  </si>
  <si>
    <t>Defaultable ZCB</t>
  </si>
  <si>
    <t>JPMC Data</t>
  </si>
  <si>
    <t>Vasicek Model</t>
  </si>
  <si>
    <t>1m</t>
  </si>
  <si>
    <t>CDS Spread (bps)</t>
  </si>
  <si>
    <t>Default Probability</t>
  </si>
  <si>
    <t>Survival Probability</t>
  </si>
  <si>
    <t>2m</t>
  </si>
  <si>
    <t>6M</t>
  </si>
  <si>
    <t>3m</t>
  </si>
  <si>
    <t>1Y</t>
  </si>
  <si>
    <t>6m</t>
  </si>
  <si>
    <t>2Y</t>
  </si>
  <si>
    <t>3Y</t>
  </si>
  <si>
    <t>5Y</t>
  </si>
  <si>
    <t>7Y</t>
  </si>
  <si>
    <t>10Y</t>
  </si>
  <si>
    <t>Computing survival probability from our forecasted price data</t>
  </si>
  <si>
    <t>Uncond Survival Probability</t>
  </si>
  <si>
    <t>Cond Survival Probability</t>
  </si>
  <si>
    <t>Hazard</t>
  </si>
  <si>
    <t>Default-free ZCB</t>
  </si>
  <si>
    <t>Rate</t>
  </si>
  <si>
    <t>Error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</si>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</sst>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1">
    <font>
      <sz val="10"/>
      <color rgb="FF000000"/>
      <name val="Arial"/>
    </font>
    <font>
      <b/>
      <i/>
      <sz val="12"/>
      <color theme="1"/>
      <name val="Arial"/>
    </font>
    <font>
      <sz val="10"/>
      <color theme="1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sz val="11"/>
      <color rgb="FF212121"/>
      <name val="Roboto"/>
    </font>
    <font>
      <b/>
      <i/>
      <sz val="11"/>
      <color theme="1"/>
      <name val="Arial"/>
    </font>
    <font>
      <sz val="10"/>
      <name val="Arial"/>
    </font>
    <font>
      <b/>
      <sz val="11"/>
      <color rgb="FF212121"/>
      <name val="Roboto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6" fillId="2" borderId="0" xfId="0" applyFont="1" applyFill="1" applyAlignment="1">
      <alignment horizontal="right"/>
    </xf>
    <xf numFmtId="14" fontId="2" fillId="0" borderId="0" xfId="0" applyNumberFormat="1" applyFont="1" applyAlignment="1"/>
    <xf numFmtId="0" fontId="7" fillId="0" borderId="1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10" fontId="2" fillId="0" borderId="6" xfId="0" applyNumberFormat="1" applyFont="1" applyBorder="1"/>
    <xf numFmtId="0" fontId="6" fillId="2" borderId="6" xfId="0" applyFont="1" applyFill="1" applyBorder="1" applyAlignment="1">
      <alignment horizontal="right"/>
    </xf>
    <xf numFmtId="0" fontId="9" fillId="2" borderId="0" xfId="0" applyFont="1" applyFill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7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/>
    <xf numFmtId="0" fontId="2" fillId="0" borderId="9" xfId="0" applyFont="1" applyBorder="1"/>
    <xf numFmtId="0" fontId="10" fillId="0" borderId="0" xfId="0" applyFont="1" applyAlignment="1">
      <alignment horizontal="right"/>
    </xf>
    <xf numFmtId="0" fontId="2" fillId="0" borderId="10" xfId="0" applyFont="1" applyBorder="1" applyAlignment="1"/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/>
    <xf numFmtId="0" fontId="2" fillId="0" borderId="7" xfId="0" applyFont="1" applyBorder="1"/>
    <xf numFmtId="0" fontId="2" fillId="0" borderId="10" xfId="0" applyFont="1" applyBorder="1" applyAlignment="1"/>
    <xf numFmtId="0" fontId="2" fillId="0" borderId="12" xfId="0" applyFont="1" applyBorder="1" applyAlignment="1"/>
    <xf numFmtId="10" fontId="2" fillId="0" borderId="12" xfId="0" applyNumberFormat="1" applyFont="1" applyBorder="1"/>
    <xf numFmtId="0" fontId="6" fillId="2" borderId="12" xfId="0" applyFont="1" applyFill="1" applyBorder="1" applyAlignment="1">
      <alignment horizontal="right"/>
    </xf>
    <xf numFmtId="0" fontId="4" fillId="0" borderId="13" xfId="0" applyFont="1" applyBorder="1"/>
    <xf numFmtId="0" fontId="4" fillId="0" borderId="14" xfId="0" applyFont="1" applyBorder="1"/>
    <xf numFmtId="0" fontId="2" fillId="0" borderId="14" xfId="0" applyFont="1" applyBorder="1" applyAlignment="1"/>
    <xf numFmtId="0" fontId="3" fillId="0" borderId="10" xfId="0" applyFont="1" applyBorder="1" applyAlignment="1"/>
    <xf numFmtId="0" fontId="3" fillId="0" borderId="12" xfId="0" applyFont="1" applyBorder="1" applyAlignment="1"/>
    <xf numFmtId="0" fontId="2" fillId="0" borderId="6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0" fontId="2" fillId="0" borderId="0" xfId="0" applyNumberFormat="1" applyFont="1"/>
    <xf numFmtId="10" fontId="2" fillId="0" borderId="5" xfId="0" applyNumberFormat="1" applyFont="1" applyBorder="1"/>
    <xf numFmtId="0" fontId="10" fillId="0" borderId="5" xfId="0" applyFont="1" applyBorder="1" applyAlignment="1">
      <alignment horizontal="right"/>
    </xf>
    <xf numFmtId="165" fontId="2" fillId="0" borderId="8" xfId="0" applyNumberFormat="1" applyFont="1" applyBorder="1"/>
    <xf numFmtId="164" fontId="2" fillId="0" borderId="9" xfId="0" applyNumberFormat="1" applyFont="1" applyBorder="1"/>
    <xf numFmtId="164" fontId="2" fillId="0" borderId="12" xfId="0" applyNumberFormat="1" applyFont="1" applyBorder="1"/>
    <xf numFmtId="10" fontId="2" fillId="0" borderId="10" xfId="0" applyNumberFormat="1" applyFont="1" applyBorder="1"/>
    <xf numFmtId="165" fontId="2" fillId="0" borderId="11" xfId="0" applyNumberFormat="1" applyFont="1" applyBorder="1"/>
    <xf numFmtId="164" fontId="2" fillId="0" borderId="7" xfId="0" applyNumberFormat="1" applyFont="1" applyBorder="1"/>
    <xf numFmtId="0" fontId="7" fillId="0" borderId="2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3" fillId="0" borderId="15" xfId="0" applyFont="1" applyBorder="1" applyAlignment="1">
      <alignment wrapText="1"/>
    </xf>
    <xf numFmtId="0" fontId="8" fillId="0" borderId="17" xfId="0" applyFont="1" applyBorder="1"/>
    <xf numFmtId="0" fontId="3" fillId="0" borderId="16" xfId="0" applyFont="1" applyBorder="1" applyAlignment="1">
      <alignment wrapText="1"/>
    </xf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Calibration of Survival Probabilities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JPMC (Market)</c:v>
          </c:tx>
          <c:marker>
            <c:symbol val="none"/>
          </c:marker>
          <c:cat>
            <c:strRef>
              <c:f>Sheet1!$A$7:$A$13</c:f>
              <c:strCache>
                <c:ptCount val="7"/>
                <c:pt idx="0">
                  <c:v>6M</c:v>
                </c:pt>
                <c:pt idx="1">
                  <c:v>1Y</c:v>
                </c:pt>
                <c:pt idx="2">
                  <c:v>2Y</c:v>
                </c:pt>
                <c:pt idx="3">
                  <c:v>3Y</c:v>
                </c:pt>
                <c:pt idx="4">
                  <c:v>5Y</c:v>
                </c:pt>
                <c:pt idx="5">
                  <c:v>7Y</c:v>
                </c:pt>
                <c:pt idx="6">
                  <c:v>10Y</c:v>
                </c:pt>
              </c:strCache>
            </c:strRef>
          </c:cat>
          <c:val>
            <c:numRef>
              <c:f>Sheet1!$D$7:$D$13</c:f>
              <c:numCache>
                <c:formatCode>General</c:formatCode>
                <c:ptCount val="7"/>
                <c:pt idx="0">
                  <c:v>0.99880000000000002</c:v>
                </c:pt>
                <c:pt idx="1">
                  <c:v>0.99719999999999998</c:v>
                </c:pt>
                <c:pt idx="2">
                  <c:v>0.99360000000000004</c:v>
                </c:pt>
                <c:pt idx="3">
                  <c:v>0.98939999999999995</c:v>
                </c:pt>
                <c:pt idx="4">
                  <c:v>0.97740000000000005</c:v>
                </c:pt>
                <c:pt idx="5">
                  <c:v>0.96160000000000001</c:v>
                </c:pt>
                <c:pt idx="6">
                  <c:v>0.93149999999999999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8-5949-9014-8D228330E2AC}"/>
            </c:ext>
          </c:extLst>
        </c:ser>
        <c:ser>
          <c:idx val="1"/>
          <c:order val="1"/>
          <c:tx>
            <c:v>Implied from Vasicek</c:v>
          </c:tx>
          <c:marker>
            <c:symbol val="none"/>
          </c:marker>
          <c:cat>
            <c:strRef>
              <c:f>Sheet1!$A$7:$A$13</c:f>
              <c:strCache>
                <c:ptCount val="7"/>
                <c:pt idx="0">
                  <c:v>6M</c:v>
                </c:pt>
                <c:pt idx="1">
                  <c:v>1Y</c:v>
                </c:pt>
                <c:pt idx="2">
                  <c:v>2Y</c:v>
                </c:pt>
                <c:pt idx="3">
                  <c:v>3Y</c:v>
                </c:pt>
                <c:pt idx="4">
                  <c:v>5Y</c:v>
                </c:pt>
                <c:pt idx="5">
                  <c:v>7Y</c:v>
                </c:pt>
                <c:pt idx="6">
                  <c:v>10Y</c:v>
                </c:pt>
              </c:strCache>
            </c:strRef>
          </c:cat>
          <c:val>
            <c:numRef>
              <c:f>Sheet1!$H$21:$H$27</c:f>
              <c:numCache>
                <c:formatCode>0.0000</c:formatCode>
                <c:ptCount val="7"/>
                <c:pt idx="0">
                  <c:v>0.99955682272909152</c:v>
                </c:pt>
                <c:pt idx="1">
                  <c:v>0.99868784099710783</c:v>
                </c:pt>
                <c:pt idx="2">
                  <c:v>0.99487866731731978</c:v>
                </c:pt>
                <c:pt idx="3">
                  <c:v>0.99171993413620929</c:v>
                </c:pt>
                <c:pt idx="4">
                  <c:v>0.97485978397340933</c:v>
                </c:pt>
                <c:pt idx="5">
                  <c:v>0.96450307697031445</c:v>
                </c:pt>
                <c:pt idx="6">
                  <c:v>0.93088750918780039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8-5949-9014-8D228330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092695"/>
        <c:axId val="1151091026"/>
      </c:lineChart>
      <c:catAx>
        <c:axId val="2082092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Maturity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1091026"/>
        <c:crosses val="autoZero"/>
        <c:auto val="1"/>
        <c:lblAlgn val="ctr"/>
        <c:lblOffset val="100"/>
        <c:noMultiLvlLbl val="1"/>
      </c:catAx>
      <c:valAx>
        <c:axId val="1151091026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Probability of Survival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20926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Error in Survival Probability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cat>
            <c:strRef>
              <c:f>Sheet1!$L$20:$L$26</c:f>
              <c:strCache>
                <c:ptCount val="7"/>
                <c:pt idx="0">
                  <c:v>6M</c:v>
                </c:pt>
                <c:pt idx="1">
                  <c:v>1Y</c:v>
                </c:pt>
                <c:pt idx="2">
                  <c:v>2Y</c:v>
                </c:pt>
                <c:pt idx="3">
                  <c:v>3Y</c:v>
                </c:pt>
                <c:pt idx="4">
                  <c:v>5Y</c:v>
                </c:pt>
                <c:pt idx="5">
                  <c:v>7Y</c:v>
                </c:pt>
                <c:pt idx="6">
                  <c:v>10Y</c:v>
                </c:pt>
              </c:strCache>
            </c:strRef>
          </c:cat>
          <c:val>
            <c:numRef>
              <c:f>Sheet1!$N$20:$N$26</c:f>
              <c:numCache>
                <c:formatCode>0.00%</c:formatCode>
                <c:ptCount val="7"/>
                <c:pt idx="0">
                  <c:v>-7.5773200750050033E-4</c:v>
                </c:pt>
                <c:pt idx="1">
                  <c:v>-1.4920186493259716E-3</c:v>
                </c:pt>
                <c:pt idx="2">
                  <c:v>-1.2869034997179318E-3</c:v>
                </c:pt>
                <c:pt idx="3">
                  <c:v>-2.3447888985338033E-3</c:v>
                </c:pt>
                <c:pt idx="4">
                  <c:v>2.5989523496937933E-3</c:v>
                </c:pt>
                <c:pt idx="5">
                  <c:v>-3.01900683268973E-3</c:v>
                </c:pt>
                <c:pt idx="6">
                  <c:v>6.5753173612410779E-4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1-EE4F-B011-02DB979E39D0}"/>
            </c:ext>
          </c:extLst>
        </c:ser>
        <c:ser>
          <c:idx val="1"/>
          <c:order val="1"/>
          <c:tx>
            <c:v>Average % Error</c:v>
          </c:tx>
          <c:marker>
            <c:symbol val="none"/>
          </c:marker>
          <c:cat>
            <c:strRef>
              <c:f>Sheet1!$L$20:$L$26</c:f>
              <c:strCache>
                <c:ptCount val="7"/>
                <c:pt idx="0">
                  <c:v>6M</c:v>
                </c:pt>
                <c:pt idx="1">
                  <c:v>1Y</c:v>
                </c:pt>
                <c:pt idx="2">
                  <c:v>2Y</c:v>
                </c:pt>
                <c:pt idx="3">
                  <c:v>3Y</c:v>
                </c:pt>
                <c:pt idx="4">
                  <c:v>5Y</c:v>
                </c:pt>
                <c:pt idx="5">
                  <c:v>7Y</c:v>
                </c:pt>
                <c:pt idx="6">
                  <c:v>10Y</c:v>
                </c:pt>
              </c:strCache>
            </c:strRef>
          </c:cat>
          <c:val>
            <c:numRef>
              <c:f>Sheet1!$O$20:$O$26</c:f>
              <c:numCache>
                <c:formatCode>0.00%</c:formatCode>
                <c:ptCount val="7"/>
                <c:pt idx="0">
                  <c:v>-8.0628082885000516E-4</c:v>
                </c:pt>
                <c:pt idx="1">
                  <c:v>-8.0628082885000516E-4</c:v>
                </c:pt>
                <c:pt idx="2">
                  <c:v>-8.0628082885000516E-4</c:v>
                </c:pt>
                <c:pt idx="3">
                  <c:v>-8.0628082885000516E-4</c:v>
                </c:pt>
                <c:pt idx="4">
                  <c:v>-8.0628082885000516E-4</c:v>
                </c:pt>
                <c:pt idx="5">
                  <c:v>-8.0628082885000516E-4</c:v>
                </c:pt>
                <c:pt idx="6">
                  <c:v>-8.0628082885000516E-4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1-EE4F-B011-02DB979E3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43223"/>
        <c:axId val="554001176"/>
      </c:lineChart>
      <c:catAx>
        <c:axId val="163943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Maturity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4001176"/>
        <c:crosses val="autoZero"/>
        <c:auto val="1"/>
        <c:lblAlgn val="ctr"/>
        <c:lblOffset val="100"/>
        <c:noMultiLvlLbl val="1"/>
      </c:catAx>
      <c:valAx>
        <c:axId val="554001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943223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29</xdr:row>
      <xdr:rowOff>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0</xdr:colOff>
      <xdr:row>29</xdr:row>
      <xdr:rowOff>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"/>
  <sheetViews>
    <sheetView tabSelected="1" workbookViewId="0"/>
  </sheetViews>
  <sheetFormatPr baseColWidth="10" defaultColWidth="14.5" defaultRowHeight="15.75" customHeight="1"/>
  <cols>
    <col min="2" max="2" width="17.1640625" customWidth="1"/>
    <col min="3" max="3" width="17.83203125" customWidth="1"/>
    <col min="4" max="4" width="19" customWidth="1"/>
    <col min="5" max="5" width="18.83203125" customWidth="1"/>
    <col min="7" max="7" width="16.5" customWidth="1"/>
    <col min="11" max="11" width="16" customWidth="1"/>
  </cols>
  <sheetData>
    <row r="1" spans="1:16">
      <c r="A1" s="1" t="s">
        <v>0</v>
      </c>
    </row>
    <row r="2" spans="1:16" ht="15.75" customHeight="1">
      <c r="A2" s="2" t="s">
        <v>1</v>
      </c>
    </row>
    <row r="3" spans="1:16" ht="15.75" customHeight="1">
      <c r="A3" s="3" t="s">
        <v>2</v>
      </c>
      <c r="G3" s="3" t="s">
        <v>3</v>
      </c>
    </row>
    <row r="4" spans="1:16">
      <c r="A4" s="4"/>
      <c r="H4" s="5" t="s">
        <v>4</v>
      </c>
      <c r="I4" s="5" t="s">
        <v>5</v>
      </c>
      <c r="J4" s="6" t="s">
        <v>6</v>
      </c>
      <c r="K4" s="5" t="s">
        <v>7</v>
      </c>
      <c r="L4" s="7" t="s">
        <v>6</v>
      </c>
      <c r="O4" s="8"/>
    </row>
    <row r="5" spans="1:16">
      <c r="A5" s="9"/>
      <c r="B5" s="49" t="s">
        <v>8</v>
      </c>
      <c r="C5" s="50"/>
      <c r="D5" s="51"/>
      <c r="E5" s="10" t="s">
        <v>9</v>
      </c>
      <c r="H5" s="11" t="s">
        <v>10</v>
      </c>
      <c r="I5" s="12">
        <v>0.99993299999999996</v>
      </c>
      <c r="J5" s="13">
        <f>-LN(I5)/(1/12)</f>
        <v>8.0402693520358352E-4</v>
      </c>
      <c r="K5" s="14">
        <v>0.99992099999999995</v>
      </c>
      <c r="L5" s="13">
        <f>-LN(K5)/(1/12)</f>
        <v>9.4803744797288794E-4</v>
      </c>
      <c r="N5" s="15"/>
      <c r="O5" s="8"/>
    </row>
    <row r="6" spans="1:16">
      <c r="A6" s="16" t="s">
        <v>4</v>
      </c>
      <c r="B6" s="16" t="s">
        <v>11</v>
      </c>
      <c r="C6" s="17" t="s">
        <v>12</v>
      </c>
      <c r="D6" s="18" t="s">
        <v>13</v>
      </c>
      <c r="E6" s="2" t="s">
        <v>13</v>
      </c>
      <c r="H6" s="11" t="s">
        <v>14</v>
      </c>
      <c r="I6" s="12">
        <v>0.99986699999999995</v>
      </c>
      <c r="J6" s="13">
        <f>-LN(I6)/(2/12)</f>
        <v>7.9805307170604199E-4</v>
      </c>
      <c r="K6" s="14">
        <v>0.99981699999999996</v>
      </c>
      <c r="L6" s="13">
        <f>-LN(K6)/(2/12)</f>
        <v>1.0981004792589221E-3</v>
      </c>
      <c r="N6" s="15"/>
      <c r="O6" s="8"/>
    </row>
    <row r="7" spans="1:16">
      <c r="A7" s="19" t="s">
        <v>15</v>
      </c>
      <c r="B7" s="20">
        <v>22.904</v>
      </c>
      <c r="C7" s="21">
        <v>1.1999999999999999E-3</v>
      </c>
      <c r="D7" s="22">
        <f t="shared" ref="D7:D13" si="0">1-C7</f>
        <v>0.99880000000000002</v>
      </c>
      <c r="H7" s="11" t="s">
        <v>16</v>
      </c>
      <c r="I7" s="12">
        <v>0.99980000000000002</v>
      </c>
      <c r="J7" s="13">
        <f>-LN(I7)/(3/12)</f>
        <v>8.0008001066817879E-4</v>
      </c>
      <c r="K7" s="14">
        <v>0.99968900000000005</v>
      </c>
      <c r="L7" s="13">
        <f>-LN(K7)/(3/12)</f>
        <v>1.2441934821161326E-3</v>
      </c>
      <c r="N7" s="15"/>
      <c r="O7" s="8"/>
    </row>
    <row r="8" spans="1:16">
      <c r="A8" s="19" t="s">
        <v>17</v>
      </c>
      <c r="B8" s="20">
        <v>26.76</v>
      </c>
      <c r="C8" s="21">
        <v>2.8E-3</v>
      </c>
      <c r="D8" s="22">
        <f t="shared" si="0"/>
        <v>0.99719999999999998</v>
      </c>
      <c r="H8" s="11" t="s">
        <v>18</v>
      </c>
      <c r="I8" s="12">
        <v>0.99960000000000004</v>
      </c>
      <c r="J8" s="13">
        <f>-LN(I8)/(6/12)</f>
        <v>8.0016004267938266E-4</v>
      </c>
      <c r="K8" s="14">
        <v>0.99915699999999996</v>
      </c>
      <c r="L8" s="13">
        <f>-LN(K8)/(6/12)</f>
        <v>1.6867110486374957E-3</v>
      </c>
      <c r="N8" s="15"/>
      <c r="O8" s="8"/>
      <c r="P8" s="23"/>
    </row>
    <row r="9" spans="1:16">
      <c r="A9" s="19" t="s">
        <v>19</v>
      </c>
      <c r="B9" s="20">
        <v>31.187999999999999</v>
      </c>
      <c r="C9" s="21">
        <v>6.4000000000000003E-3</v>
      </c>
      <c r="D9" s="22">
        <f t="shared" si="0"/>
        <v>0.99360000000000004</v>
      </c>
      <c r="H9" s="11">
        <v>1</v>
      </c>
      <c r="I9" s="12">
        <v>0.999</v>
      </c>
      <c r="J9" s="13">
        <f t="shared" ref="J9:J14" si="1">-LN(I9)/H9</f>
        <v>1.0005003335835344E-3</v>
      </c>
      <c r="K9" s="14">
        <v>0.99724699999999999</v>
      </c>
      <c r="L9" s="13">
        <f t="shared" ref="L9:L14" si="2">-LN(K9)/H9</f>
        <v>2.7567964738959756E-3</v>
      </c>
      <c r="N9" s="15"/>
      <c r="O9" s="8"/>
      <c r="P9" s="23"/>
    </row>
    <row r="10" spans="1:16">
      <c r="A10" s="19" t="s">
        <v>20</v>
      </c>
      <c r="B10" s="20">
        <v>34.646999999999998</v>
      </c>
      <c r="C10" s="21">
        <v>1.06E-2</v>
      </c>
      <c r="D10" s="22">
        <f t="shared" si="0"/>
        <v>0.98939999999999995</v>
      </c>
      <c r="H10" s="11">
        <v>2</v>
      </c>
      <c r="I10" s="12">
        <v>0.99780100000000005</v>
      </c>
      <c r="J10" s="13">
        <f t="shared" si="1"/>
        <v>1.100710675425773E-3</v>
      </c>
      <c r="K10" s="14">
        <v>0.99094899999999997</v>
      </c>
      <c r="L10" s="13">
        <f t="shared" si="2"/>
        <v>4.5461045724700172E-3</v>
      </c>
      <c r="N10" s="15"/>
      <c r="O10" s="8"/>
      <c r="P10" s="23"/>
    </row>
    <row r="11" spans="1:16">
      <c r="A11" s="19" t="s">
        <v>21</v>
      </c>
      <c r="B11" s="20">
        <v>44.914000000000001</v>
      </c>
      <c r="C11" s="21">
        <v>2.2599999999999999E-2</v>
      </c>
      <c r="D11" s="22">
        <f t="shared" si="0"/>
        <v>0.97740000000000005</v>
      </c>
      <c r="H11" s="11">
        <v>3</v>
      </c>
      <c r="I11" s="12">
        <v>0.99461200000000005</v>
      </c>
      <c r="J11" s="13">
        <f t="shared" si="1"/>
        <v>1.8008558741541205E-3</v>
      </c>
      <c r="K11" s="14">
        <v>0.979603</v>
      </c>
      <c r="L11" s="13">
        <f t="shared" si="2"/>
        <v>6.8692971447781208E-3</v>
      </c>
      <c r="N11" s="15"/>
      <c r="O11" s="8"/>
      <c r="P11" s="23"/>
    </row>
    <row r="12" spans="1:16">
      <c r="A12" s="19" t="s">
        <v>22</v>
      </c>
      <c r="B12" s="20">
        <v>55.006999999999998</v>
      </c>
      <c r="C12" s="21">
        <v>3.8399999999999997E-2</v>
      </c>
      <c r="D12" s="22">
        <f t="shared" si="0"/>
        <v>0.96160000000000001</v>
      </c>
      <c r="H12" s="11">
        <v>5</v>
      </c>
      <c r="I12" s="12">
        <v>0.981653</v>
      </c>
      <c r="J12" s="13">
        <f t="shared" si="1"/>
        <v>3.7034787125996499E-3</v>
      </c>
      <c r="K12" s="14">
        <v>0.94253299999999995</v>
      </c>
      <c r="L12" s="13">
        <f t="shared" si="2"/>
        <v>1.1836869402064356E-2</v>
      </c>
      <c r="N12" s="15"/>
      <c r="O12" s="8"/>
      <c r="P12" s="23"/>
    </row>
    <row r="13" spans="1:16">
      <c r="A13" s="24" t="s">
        <v>23</v>
      </c>
      <c r="B13" s="25">
        <v>69.903999999999996</v>
      </c>
      <c r="C13" s="26">
        <v>6.8500000000000005E-2</v>
      </c>
      <c r="D13" s="27">
        <f t="shared" si="0"/>
        <v>0.93149999999999999</v>
      </c>
      <c r="H13" s="11">
        <v>7</v>
      </c>
      <c r="I13" s="12">
        <v>0.95677900000000005</v>
      </c>
      <c r="J13" s="13">
        <f t="shared" si="1"/>
        <v>6.3118348838813185E-3</v>
      </c>
      <c r="K13" s="14">
        <v>0.88604099999999997</v>
      </c>
      <c r="L13" s="13">
        <f t="shared" si="2"/>
        <v>1.7284579150385049E-2</v>
      </c>
      <c r="N13" s="15"/>
      <c r="O13" s="8"/>
      <c r="P13" s="23"/>
    </row>
    <row r="14" spans="1:16">
      <c r="H14" s="28">
        <v>10</v>
      </c>
      <c r="I14" s="29">
        <v>0.91365399999999997</v>
      </c>
      <c r="J14" s="30">
        <f t="shared" si="1"/>
        <v>9.0303334997008586E-3</v>
      </c>
      <c r="K14" s="31">
        <v>0.78762799999999999</v>
      </c>
      <c r="L14" s="30">
        <f t="shared" si="2"/>
        <v>2.3872938180795222E-2</v>
      </c>
      <c r="P14" s="23"/>
    </row>
    <row r="18" spans="1:15" ht="15.75" customHeight="1">
      <c r="A18" s="3" t="s">
        <v>24</v>
      </c>
      <c r="B18" s="32"/>
      <c r="C18" s="33"/>
      <c r="D18" s="33"/>
      <c r="E18" s="33"/>
      <c r="F18" s="33"/>
      <c r="G18" s="52" t="s">
        <v>25</v>
      </c>
      <c r="H18" s="54" t="s">
        <v>26</v>
      </c>
      <c r="I18" s="34" t="s">
        <v>27</v>
      </c>
    </row>
    <row r="19" spans="1:15" ht="15.75" customHeight="1">
      <c r="B19" s="35" t="s">
        <v>4</v>
      </c>
      <c r="C19" s="36" t="s">
        <v>28</v>
      </c>
      <c r="D19" s="36" t="s">
        <v>6</v>
      </c>
      <c r="E19" s="36" t="s">
        <v>7</v>
      </c>
      <c r="F19" s="36" t="s">
        <v>6</v>
      </c>
      <c r="G19" s="53"/>
      <c r="H19" s="55"/>
      <c r="I19" s="29" t="s">
        <v>29</v>
      </c>
      <c r="L19" s="16" t="s">
        <v>4</v>
      </c>
      <c r="M19" s="5" t="s">
        <v>30</v>
      </c>
      <c r="N19" s="5" t="s">
        <v>31</v>
      </c>
    </row>
    <row r="20" spans="1:15" ht="15.75" customHeight="1">
      <c r="B20" s="11">
        <v>0</v>
      </c>
      <c r="C20" s="37"/>
      <c r="D20" s="38"/>
      <c r="E20" s="38"/>
      <c r="F20" s="38"/>
      <c r="G20" s="21">
        <v>1</v>
      </c>
      <c r="H20" s="22"/>
      <c r="I20" s="37"/>
      <c r="L20" s="19" t="s">
        <v>15</v>
      </c>
      <c r="M20" s="39">
        <f t="shared" ref="M20:M26" si="3">D7-H21</f>
        <v>-7.5682272909149972E-4</v>
      </c>
      <c r="N20" s="13">
        <f t="shared" ref="N20:N26" si="4">M20/D7</f>
        <v>-7.5773200750050033E-4</v>
      </c>
      <c r="O20" s="40">
        <f t="shared" ref="O20:O26" si="5">AVERAGE($N$20:$N$26)</f>
        <v>-8.0628082885000516E-4</v>
      </c>
    </row>
    <row r="21" spans="1:15">
      <c r="B21" s="11">
        <v>0.5</v>
      </c>
      <c r="C21" s="12">
        <f t="shared" ref="C21:C27" si="6">I8</f>
        <v>0.99960000000000004</v>
      </c>
      <c r="D21" s="41">
        <f t="shared" ref="D21:D27" si="7">-LN(C21)/B21</f>
        <v>8.0016004267938266E-4</v>
      </c>
      <c r="E21" s="42">
        <f t="shared" ref="E21:E27" si="8">K8</f>
        <v>0.99915699999999996</v>
      </c>
      <c r="F21" s="41">
        <f t="shared" ref="F21:F27" si="9">-LN(E21)/B21</f>
        <v>1.6867110486374957E-3</v>
      </c>
      <c r="G21" s="43">
        <f t="shared" ref="G21:G27" si="10">E21/C21</f>
        <v>0.99955682272909152</v>
      </c>
      <c r="H21" s="44">
        <f t="shared" ref="H21:H27" si="11">G21/G20</f>
        <v>0.99955682272909152</v>
      </c>
      <c r="I21" s="13">
        <f t="shared" ref="I21:I27" si="12">(1/(B21-B20))*(1-H21)</f>
        <v>8.8635454181695827E-4</v>
      </c>
      <c r="L21" s="19" t="s">
        <v>17</v>
      </c>
      <c r="M21" s="39">
        <f t="shared" si="3"/>
        <v>-1.4878409971078588E-3</v>
      </c>
      <c r="N21" s="13">
        <f t="shared" si="4"/>
        <v>-1.4920186493259716E-3</v>
      </c>
      <c r="O21" s="40">
        <f t="shared" si="5"/>
        <v>-8.0628082885000516E-4</v>
      </c>
    </row>
    <row r="22" spans="1:15">
      <c r="B22" s="11">
        <v>1</v>
      </c>
      <c r="C22" s="12">
        <f t="shared" si="6"/>
        <v>0.999</v>
      </c>
      <c r="D22" s="41">
        <f t="shared" si="7"/>
        <v>1.0005003335835344E-3</v>
      </c>
      <c r="E22" s="42">
        <f t="shared" si="8"/>
        <v>0.99724699999999999</v>
      </c>
      <c r="F22" s="41">
        <f t="shared" si="9"/>
        <v>2.7567964738959756E-3</v>
      </c>
      <c r="G22" s="43">
        <f t="shared" si="10"/>
        <v>0.99824524524524527</v>
      </c>
      <c r="H22" s="44">
        <f t="shared" si="11"/>
        <v>0.99868784099710783</v>
      </c>
      <c r="I22" s="13">
        <f t="shared" si="12"/>
        <v>2.6243180057843318E-3</v>
      </c>
      <c r="L22" s="19" t="s">
        <v>19</v>
      </c>
      <c r="M22" s="39">
        <f t="shared" si="3"/>
        <v>-1.2786673173197372E-3</v>
      </c>
      <c r="N22" s="13">
        <f t="shared" si="4"/>
        <v>-1.2869034997179318E-3</v>
      </c>
      <c r="O22" s="40">
        <f t="shared" si="5"/>
        <v>-8.0628082885000516E-4</v>
      </c>
    </row>
    <row r="23" spans="1:15">
      <c r="B23" s="11">
        <v>2</v>
      </c>
      <c r="C23" s="12">
        <f t="shared" si="6"/>
        <v>0.99780100000000005</v>
      </c>
      <c r="D23" s="41">
        <f t="shared" si="7"/>
        <v>1.100710675425773E-3</v>
      </c>
      <c r="E23" s="42">
        <f t="shared" si="8"/>
        <v>0.99094899999999997</v>
      </c>
      <c r="F23" s="41">
        <f t="shared" si="9"/>
        <v>4.5461045724700172E-3</v>
      </c>
      <c r="G23" s="43">
        <f t="shared" si="10"/>
        <v>0.99313289924544068</v>
      </c>
      <c r="H23" s="44">
        <f t="shared" si="11"/>
        <v>0.99487866731731978</v>
      </c>
      <c r="I23" s="13">
        <f t="shared" si="12"/>
        <v>5.1213326826802241E-3</v>
      </c>
      <c r="L23" s="19" t="s">
        <v>20</v>
      </c>
      <c r="M23" s="39">
        <f t="shared" si="3"/>
        <v>-2.3199341362093451E-3</v>
      </c>
      <c r="N23" s="13">
        <f t="shared" si="4"/>
        <v>-2.3447888985338033E-3</v>
      </c>
      <c r="O23" s="40">
        <f t="shared" si="5"/>
        <v>-8.0628082885000516E-4</v>
      </c>
    </row>
    <row r="24" spans="1:15">
      <c r="B24" s="11">
        <v>3</v>
      </c>
      <c r="C24" s="12">
        <f t="shared" si="6"/>
        <v>0.99461200000000005</v>
      </c>
      <c r="D24" s="41">
        <f t="shared" si="7"/>
        <v>1.8008558741541205E-3</v>
      </c>
      <c r="E24" s="42">
        <f t="shared" si="8"/>
        <v>0.979603</v>
      </c>
      <c r="F24" s="41">
        <f t="shared" si="9"/>
        <v>6.8692971447781208E-3</v>
      </c>
      <c r="G24" s="43">
        <f t="shared" si="10"/>
        <v>0.98490969342819101</v>
      </c>
      <c r="H24" s="44">
        <f t="shared" si="11"/>
        <v>0.99171993413620929</v>
      </c>
      <c r="I24" s="13">
        <f t="shared" si="12"/>
        <v>8.2800658637907087E-3</v>
      </c>
      <c r="L24" s="19" t="s">
        <v>21</v>
      </c>
      <c r="M24" s="39">
        <f t="shared" si="3"/>
        <v>2.5402160265907137E-3</v>
      </c>
      <c r="N24" s="13">
        <f t="shared" si="4"/>
        <v>2.5989523496937933E-3</v>
      </c>
      <c r="O24" s="40">
        <f t="shared" si="5"/>
        <v>-8.0628082885000516E-4</v>
      </c>
    </row>
    <row r="25" spans="1:15">
      <c r="B25" s="11">
        <v>5</v>
      </c>
      <c r="C25" s="12">
        <f t="shared" si="6"/>
        <v>0.981653</v>
      </c>
      <c r="D25" s="41">
        <f t="shared" si="7"/>
        <v>3.7034787125996499E-3</v>
      </c>
      <c r="E25" s="42">
        <f t="shared" si="8"/>
        <v>0.94253299999999995</v>
      </c>
      <c r="F25" s="41">
        <f t="shared" si="9"/>
        <v>1.1836869402064356E-2</v>
      </c>
      <c r="G25" s="43">
        <f t="shared" si="10"/>
        <v>0.96014885096872316</v>
      </c>
      <c r="H25" s="44">
        <f t="shared" si="11"/>
        <v>0.97485978397340933</v>
      </c>
      <c r="I25" s="13">
        <f t="shared" si="12"/>
        <v>1.2570108013295334E-2</v>
      </c>
      <c r="L25" s="19" t="s">
        <v>22</v>
      </c>
      <c r="M25" s="39">
        <f t="shared" si="3"/>
        <v>-2.9030769703144443E-3</v>
      </c>
      <c r="N25" s="13">
        <f t="shared" si="4"/>
        <v>-3.01900683268973E-3</v>
      </c>
      <c r="O25" s="40">
        <f t="shared" si="5"/>
        <v>-8.0628082885000516E-4</v>
      </c>
    </row>
    <row r="26" spans="1:15">
      <c r="B26" s="11">
        <v>7</v>
      </c>
      <c r="C26" s="12">
        <f t="shared" si="6"/>
        <v>0.95677900000000005</v>
      </c>
      <c r="D26" s="41">
        <f t="shared" si="7"/>
        <v>6.3118348838813185E-3</v>
      </c>
      <c r="E26" s="42">
        <f t="shared" si="8"/>
        <v>0.88604099999999997</v>
      </c>
      <c r="F26" s="41">
        <f t="shared" si="9"/>
        <v>1.7284579150385049E-2</v>
      </c>
      <c r="G26" s="43">
        <f t="shared" si="10"/>
        <v>0.92606652110884535</v>
      </c>
      <c r="H26" s="44">
        <f t="shared" si="11"/>
        <v>0.96450307697031445</v>
      </c>
      <c r="I26" s="13">
        <f t="shared" si="12"/>
        <v>1.7748461514842773E-2</v>
      </c>
      <c r="L26" s="24" t="s">
        <v>23</v>
      </c>
      <c r="M26" s="45">
        <f t="shared" si="3"/>
        <v>6.1249081219960644E-4</v>
      </c>
      <c r="N26" s="30">
        <f t="shared" si="4"/>
        <v>6.5753173612410779E-4</v>
      </c>
      <c r="O26" s="40">
        <f t="shared" si="5"/>
        <v>-8.0628082885000516E-4</v>
      </c>
    </row>
    <row r="27" spans="1:15">
      <c r="B27" s="28">
        <v>10</v>
      </c>
      <c r="C27" s="12">
        <f t="shared" si="6"/>
        <v>0.91365399999999997</v>
      </c>
      <c r="D27" s="46">
        <f t="shared" si="7"/>
        <v>9.0303334997008586E-3</v>
      </c>
      <c r="E27" s="42">
        <f t="shared" si="8"/>
        <v>0.78762799999999999</v>
      </c>
      <c r="F27" s="46">
        <f t="shared" si="9"/>
        <v>2.3872938180795222E-2</v>
      </c>
      <c r="G27" s="47">
        <f t="shared" si="10"/>
        <v>0.86206375717722461</v>
      </c>
      <c r="H27" s="48">
        <f t="shared" si="11"/>
        <v>0.93088750918780039</v>
      </c>
      <c r="I27" s="30">
        <f t="shared" si="12"/>
        <v>2.3037496937399871E-2</v>
      </c>
    </row>
    <row r="28" spans="1:15" ht="15.75" customHeight="1">
      <c r="I28" s="40">
        <f>AVERAGE(I21:I27)</f>
        <v>1.00383053656586E-2</v>
      </c>
    </row>
  </sheetData>
  <mergeCells count="3">
    <mergeCell ref="B5:D5"/>
    <mergeCell ref="G18:G19"/>
    <mergeCell ref="H18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2021-01-12T12:14:58Z</dcterms:created>
  <dcterms:modified xsi:type="dcterms:W3CDTF">2021-01-12T12:14:58Z</dcterms:modified>
</cp:coreProperties>
</file>