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 activeTab="1"/>
  </bookViews>
  <sheets>
    <sheet name="Objet de commande" sheetId="9" r:id="rId1"/>
    <sheet name="Commande" sheetId="1" r:id="rId2"/>
    <sheet name="Nclu. MotorBoard" sheetId="2" r:id="rId3"/>
    <sheet name="Nclu. US" sheetId="3" r:id="rId4"/>
    <sheet name="Nclu. Shield RBPI CAN" sheetId="4" r:id="rId5"/>
    <sheet name="Nclu. Shield Arduino CAN" sheetId="5" r:id="rId6"/>
    <sheet name="Nclu. IMU" sheetId="6" r:id="rId7"/>
    <sheet name="Nclu. Alim" sheetId="7" r:id="rId8"/>
    <sheet name="Nclu. IBOT Divers" sheetId="8" r:id="rId9"/>
  </sheets>
  <calcPr calcId="145621"/>
</workbook>
</file>

<file path=xl/calcChain.xml><?xml version="1.0" encoding="utf-8"?>
<calcChain xmlns="http://schemas.openxmlformats.org/spreadsheetml/2006/main">
  <c r="F94" i="1" l="1"/>
  <c r="I94" i="1"/>
  <c r="H19" i="5"/>
  <c r="H26" i="6"/>
  <c r="I24" i="1" l="1"/>
  <c r="F100" i="1"/>
  <c r="I100" i="1" s="1"/>
  <c r="F90" i="1"/>
  <c r="I90" i="1" s="1"/>
  <c r="F89" i="1"/>
  <c r="I89" i="1" s="1"/>
  <c r="F88" i="1"/>
  <c r="I88" i="1" s="1"/>
  <c r="F38" i="1"/>
  <c r="I38" i="1" s="1"/>
  <c r="F37" i="1"/>
  <c r="I37" i="1" s="1"/>
  <c r="F36" i="1"/>
  <c r="I36" i="1" s="1"/>
  <c r="F35" i="1"/>
  <c r="I35" i="1" s="1"/>
  <c r="F30" i="1"/>
  <c r="I30" i="1" s="1"/>
  <c r="F23" i="1"/>
  <c r="I23" i="1" s="1"/>
  <c r="F18" i="1"/>
  <c r="I18" i="1" s="1"/>
  <c r="F8" i="1"/>
  <c r="I8" i="1" s="1"/>
  <c r="F13" i="1"/>
  <c r="I13" i="1" s="1"/>
  <c r="F12" i="1"/>
  <c r="I12" i="1" s="1"/>
  <c r="F11" i="1"/>
  <c r="I11" i="1" s="1"/>
  <c r="F10" i="1"/>
  <c r="I10" i="1" s="1"/>
  <c r="F9" i="1"/>
  <c r="I9" i="1" s="1"/>
  <c r="F38" i="8"/>
  <c r="F34" i="8"/>
  <c r="F33" i="8"/>
  <c r="G33" i="8" s="1"/>
  <c r="F32" i="8"/>
  <c r="G32" i="8" s="1"/>
  <c r="F30" i="8"/>
  <c r="F29" i="8"/>
  <c r="F28" i="8"/>
  <c r="F24" i="8"/>
  <c r="F20" i="8"/>
  <c r="F16" i="8"/>
  <c r="F12" i="8"/>
  <c r="F11" i="8"/>
  <c r="F10" i="8"/>
  <c r="F9" i="8"/>
  <c r="F8" i="8"/>
  <c r="F7" i="8"/>
  <c r="F73" i="1"/>
  <c r="I73" i="1" s="1"/>
  <c r="F72" i="1"/>
  <c r="I72" i="1" s="1"/>
  <c r="F87" i="1"/>
  <c r="I87" i="1" s="1"/>
  <c r="F65" i="1"/>
  <c r="I65" i="1" s="1"/>
  <c r="F64" i="1"/>
  <c r="I64" i="1" s="1"/>
  <c r="F62" i="1"/>
  <c r="I62" i="1" s="1"/>
  <c r="F93" i="1"/>
  <c r="I93" i="1" s="1"/>
  <c r="F61" i="1"/>
  <c r="I61" i="1" s="1"/>
  <c r="F60" i="1"/>
  <c r="I60" i="1" s="1"/>
  <c r="F56" i="1"/>
  <c r="I56" i="1" s="1"/>
  <c r="F54" i="1"/>
  <c r="I54" i="1" s="1"/>
  <c r="F53" i="1"/>
  <c r="I53" i="1" s="1"/>
  <c r="F84" i="1"/>
  <c r="I84" i="1" s="1"/>
  <c r="F45" i="1"/>
  <c r="F44" i="1"/>
  <c r="I44" i="1" s="1"/>
  <c r="F43" i="1"/>
  <c r="I43" i="1" s="1"/>
  <c r="F47" i="1"/>
  <c r="I47" i="1" s="1"/>
  <c r="F86" i="1"/>
  <c r="I86" i="1" s="1"/>
  <c r="F85" i="1"/>
  <c r="I85" i="1" s="1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F81" i="1"/>
  <c r="I81" i="1" s="1"/>
  <c r="F80" i="1"/>
  <c r="I80" i="1" s="1"/>
  <c r="F51" i="1"/>
  <c r="I51" i="1" s="1"/>
  <c r="F50" i="1"/>
  <c r="I50" i="1" s="1"/>
  <c r="G27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6" i="6"/>
  <c r="F99" i="1"/>
  <c r="I99" i="1" s="1"/>
  <c r="F92" i="1"/>
  <c r="I92" i="1" s="1"/>
  <c r="F91" i="1"/>
  <c r="I91" i="1" s="1"/>
  <c r="F83" i="1"/>
  <c r="I83" i="1" s="1"/>
  <c r="F82" i="1"/>
  <c r="I82" i="1" s="1"/>
  <c r="F78" i="1"/>
  <c r="I78" i="1" s="1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15" i="4"/>
  <c r="G14" i="4"/>
  <c r="G13" i="4"/>
  <c r="G12" i="4"/>
  <c r="G11" i="4"/>
  <c r="G10" i="4"/>
  <c r="G9" i="4"/>
  <c r="G8" i="4"/>
  <c r="G7" i="4"/>
  <c r="G6" i="4"/>
  <c r="G21" i="4"/>
  <c r="G20" i="4"/>
  <c r="G19" i="4"/>
  <c r="G17" i="4"/>
  <c r="G18" i="4"/>
  <c r="G16" i="4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2" i="2"/>
  <c r="G23" i="2"/>
  <c r="G10" i="2"/>
  <c r="G11" i="2"/>
  <c r="G12" i="2"/>
  <c r="G13" i="2"/>
  <c r="G14" i="2"/>
  <c r="G15" i="2"/>
  <c r="G16" i="2"/>
  <c r="G17" i="2"/>
  <c r="G18" i="2"/>
  <c r="G19" i="2"/>
  <c r="G20" i="2"/>
  <c r="G21" i="2"/>
  <c r="G9" i="2"/>
  <c r="G8" i="2"/>
  <c r="G7" i="2"/>
  <c r="G6" i="2"/>
  <c r="F79" i="1"/>
  <c r="I79" i="1" s="1"/>
  <c r="F77" i="1"/>
  <c r="I77" i="1" s="1"/>
  <c r="F76" i="1"/>
  <c r="I76" i="1" s="1"/>
  <c r="F75" i="1"/>
  <c r="I75" i="1" s="1"/>
  <c r="F74" i="1"/>
  <c r="I74" i="1" s="1"/>
  <c r="F70" i="1"/>
  <c r="I70" i="1" s="1"/>
  <c r="F42" i="1"/>
  <c r="I42" i="1" s="1"/>
  <c r="F41" i="1"/>
  <c r="I41" i="1" s="1"/>
  <c r="F40" i="1"/>
  <c r="I40" i="1" s="1"/>
  <c r="F39" i="1"/>
  <c r="I39" i="1" s="1"/>
  <c r="F71" i="1"/>
  <c r="I71" i="1" s="1"/>
  <c r="F69" i="1"/>
  <c r="I69" i="1" s="1"/>
  <c r="F68" i="1"/>
  <c r="I68" i="1" s="1"/>
  <c r="F67" i="1"/>
  <c r="I67" i="1" s="1"/>
  <c r="F66" i="1"/>
  <c r="I66" i="1" s="1"/>
  <c r="F63" i="1"/>
  <c r="I63" i="1" s="1"/>
  <c r="F59" i="1"/>
  <c r="I59" i="1" s="1"/>
  <c r="F58" i="1"/>
  <c r="I58" i="1" s="1"/>
  <c r="F57" i="1"/>
  <c r="I57" i="1" s="1"/>
  <c r="F55" i="1"/>
  <c r="I55" i="1" s="1"/>
  <c r="F52" i="1"/>
  <c r="I52" i="1" s="1"/>
  <c r="F49" i="1"/>
  <c r="I49" i="1" s="1"/>
  <c r="F48" i="1"/>
  <c r="I48" i="1" s="1"/>
  <c r="F46" i="1"/>
  <c r="I46" i="1" s="1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F29" i="1"/>
  <c r="I29" i="1" s="1"/>
  <c r="G31" i="8"/>
  <c r="I45" i="1" l="1"/>
  <c r="H22" i="7"/>
  <c r="H18" i="7"/>
  <c r="H11" i="7"/>
  <c r="H17" i="7"/>
  <c r="H28" i="2"/>
  <c r="H24" i="7"/>
  <c r="H23" i="7"/>
  <c r="H21" i="7"/>
  <c r="H20" i="7"/>
  <c r="H19" i="7"/>
  <c r="H16" i="7"/>
  <c r="H15" i="7"/>
  <c r="H14" i="7"/>
  <c r="H13" i="7"/>
  <c r="H12" i="7"/>
  <c r="H10" i="7"/>
  <c r="H9" i="7"/>
  <c r="H8" i="7"/>
  <c r="H7" i="7"/>
  <c r="H6" i="7"/>
  <c r="H9" i="5"/>
  <c r="H18" i="5"/>
  <c r="H17" i="5"/>
  <c r="H16" i="5"/>
  <c r="H15" i="5"/>
  <c r="H14" i="5"/>
  <c r="H13" i="5"/>
  <c r="H12" i="5"/>
  <c r="H11" i="5"/>
  <c r="H10" i="5"/>
  <c r="H8" i="5"/>
  <c r="H7" i="5"/>
  <c r="H6" i="5"/>
  <c r="H25" i="6"/>
  <c r="H27" i="6"/>
  <c r="H19" i="6"/>
  <c r="H6" i="6"/>
  <c r="H24" i="6"/>
  <c r="H23" i="6"/>
  <c r="H22" i="6"/>
  <c r="H21" i="6"/>
  <c r="H20" i="6"/>
  <c r="H18" i="6"/>
  <c r="H17" i="6"/>
  <c r="H16" i="6"/>
  <c r="H15" i="6"/>
  <c r="H14" i="6"/>
  <c r="H13" i="6"/>
  <c r="H12" i="6"/>
  <c r="H11" i="6"/>
  <c r="H14" i="3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G20" i="8"/>
  <c r="G38" i="8"/>
  <c r="G34" i="8"/>
  <c r="G30" i="8"/>
  <c r="G29" i="8"/>
  <c r="G28" i="8"/>
  <c r="G24" i="8"/>
  <c r="G16" i="8"/>
  <c r="G12" i="8"/>
  <c r="G11" i="8"/>
  <c r="G10" i="8"/>
  <c r="G9" i="8"/>
  <c r="G8" i="8"/>
  <c r="G7" i="8"/>
  <c r="H6" i="3"/>
  <c r="H21" i="3"/>
  <c r="H23" i="3"/>
  <c r="H22" i="3"/>
  <c r="H20" i="3"/>
  <c r="H19" i="3"/>
  <c r="H18" i="3"/>
  <c r="H17" i="3"/>
  <c r="H16" i="3"/>
  <c r="H15" i="3"/>
  <c r="H13" i="3"/>
  <c r="H12" i="3"/>
  <c r="H11" i="3"/>
  <c r="H9" i="2"/>
  <c r="H40" i="2"/>
  <c r="H39" i="2"/>
  <c r="H38" i="2"/>
  <c r="H37" i="2"/>
  <c r="H36" i="2"/>
  <c r="H35" i="2"/>
  <c r="H34" i="2"/>
  <c r="H33" i="2"/>
  <c r="H32" i="2"/>
  <c r="H31" i="2"/>
  <c r="H30" i="2"/>
  <c r="H29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8" i="2"/>
  <c r="H7" i="2"/>
  <c r="H6" i="2"/>
  <c r="G43" i="8" l="1"/>
  <c r="J27" i="6"/>
  <c r="H31" i="6"/>
  <c r="H24" i="5"/>
  <c r="H24" i="4"/>
  <c r="H44" i="2"/>
  <c r="H27" i="3"/>
  <c r="H28" i="7"/>
  <c r="J101" i="1" l="1"/>
  <c r="J25" i="1"/>
  <c r="J19" i="1"/>
  <c r="J31" i="1" l="1"/>
  <c r="J95" i="1"/>
  <c r="J14" i="1"/>
  <c r="J103" i="1" l="1"/>
  <c r="D19" i="9" s="1"/>
</calcChain>
</file>

<file path=xl/sharedStrings.xml><?xml version="1.0" encoding="utf-8"?>
<sst xmlns="http://schemas.openxmlformats.org/spreadsheetml/2006/main" count="376" uniqueCount="114">
  <si>
    <t>Lextronic</t>
  </si>
  <si>
    <t>POL2823</t>
  </si>
  <si>
    <t>Moteur réducteur avec encodeur</t>
  </si>
  <si>
    <t>POL1438</t>
  </si>
  <si>
    <t>Paire de roues diamètre 90mm</t>
  </si>
  <si>
    <t>POL1083</t>
  </si>
  <si>
    <t>Moyeux pour moteurs Pololu</t>
  </si>
  <si>
    <t>POL1084</t>
  </si>
  <si>
    <t>Jeu de 2 supports pour moteurs</t>
  </si>
  <si>
    <t>ADA1110</t>
  </si>
  <si>
    <t>Module shield afficheur 2*16 carac.</t>
  </si>
  <si>
    <t>POL955</t>
  </si>
  <si>
    <t>Ball caster avec bille métal 3/4"</t>
  </si>
  <si>
    <t>Systeal</t>
  </si>
  <si>
    <t>PLAQUE-ALU-EP3</t>
  </si>
  <si>
    <t>JMR</t>
  </si>
  <si>
    <t>Batterie LiPo 4S 5000mAh</t>
  </si>
  <si>
    <t>Farnell</t>
  </si>
  <si>
    <t>Connecteur header CMS</t>
  </si>
  <si>
    <t>Fusible CMS 5A</t>
  </si>
  <si>
    <t>Fusible CMS 2,5A</t>
  </si>
  <si>
    <t>Connecteur carte à carte RBP</t>
  </si>
  <si>
    <t>Cammera RBP</t>
  </si>
  <si>
    <t>RaspberryPi 3 Modele B</t>
  </si>
  <si>
    <t>Carte MicroSD préchargé NOOBS</t>
  </si>
  <si>
    <t>Arduino uno</t>
  </si>
  <si>
    <t>Connecteur fil à carte série XA 5 contacts</t>
  </si>
  <si>
    <t>Contact série XA Femelle</t>
  </si>
  <si>
    <t>Diode DA22F2100</t>
  </si>
  <si>
    <t>Contact série 5556 Femelle</t>
  </si>
  <si>
    <t>Connecteur fil à carte Micro-Lock 4 contacts</t>
  </si>
  <si>
    <t>Connecteur carte a carte vertical 6 Contacts</t>
  </si>
  <si>
    <t>Contact Socket</t>
  </si>
  <si>
    <t>Embase Mini Fit coudé 2 voies</t>
  </si>
  <si>
    <t>Connecteur fil à carte série Micro-Lock 4 contacts</t>
  </si>
  <si>
    <t>Embase Mini fit 8 voies</t>
  </si>
  <si>
    <t>Boitier Mini fit 8 voies embase</t>
  </si>
  <si>
    <t>Diode P6SMB6,8AT3G</t>
  </si>
  <si>
    <t>Fusible 0,5A</t>
  </si>
  <si>
    <t>Fusible 12A</t>
  </si>
  <si>
    <t>Bus Can MCP2562</t>
  </si>
  <si>
    <t>MicroControleur ATMEGA32M1</t>
  </si>
  <si>
    <t>Régulateur LM2575</t>
  </si>
  <si>
    <t>Capteur courant ACS713</t>
  </si>
  <si>
    <t>Inductance 330µH</t>
  </si>
  <si>
    <t>Driver MOSFET LTC4444</t>
  </si>
  <si>
    <t>Tansistor MOSFET IRLR3636</t>
  </si>
  <si>
    <t>LED rouge CMS</t>
  </si>
  <si>
    <t>Condensateur 10µF 10V</t>
  </si>
  <si>
    <t>Inductance 15µH</t>
  </si>
  <si>
    <t>Quartz 16MHz</t>
  </si>
  <si>
    <t>LED Jaune CMS</t>
  </si>
  <si>
    <t>Connecteur fil à cart série XA 5 contacts</t>
  </si>
  <si>
    <t>Condensateur 100µF 63V</t>
  </si>
  <si>
    <t>Quartz 40 MHz</t>
  </si>
  <si>
    <t>Boitier connecteur Mini Fit 2 voies Embase</t>
  </si>
  <si>
    <t>Condensateur 330µF6,3V</t>
  </si>
  <si>
    <t>Diode Schottky 1N5711</t>
  </si>
  <si>
    <t>Connecteur Header CMS Embase</t>
  </si>
  <si>
    <t>RoboShop</t>
  </si>
  <si>
    <t>RB-Ite-54</t>
  </si>
  <si>
    <t>Module UltraSon HC-SR04</t>
  </si>
  <si>
    <t>Total Fournisseur Farnell</t>
  </si>
  <si>
    <t>Total Fournisseur RoboShop</t>
  </si>
  <si>
    <t>Total Fournisseur JMR</t>
  </si>
  <si>
    <t>Total Fournisseur Systéal</t>
  </si>
  <si>
    <t>Total Fournisseur Lextronic</t>
  </si>
  <si>
    <t>RS</t>
  </si>
  <si>
    <t>Central inertielle FMT1030</t>
  </si>
  <si>
    <t>Total Fournisseur RS</t>
  </si>
  <si>
    <t>RB-Rpk-02</t>
  </si>
  <si>
    <t>Scanner laser 360°</t>
  </si>
  <si>
    <t>Bouton d'arret d'urgence</t>
  </si>
  <si>
    <t>Condensateur 100nF 25V</t>
  </si>
  <si>
    <t>Condensateur 22pF 50V</t>
  </si>
  <si>
    <t>Code Commande Farnell</t>
  </si>
  <si>
    <t>Désignation</t>
  </si>
  <si>
    <t>Quantité</t>
  </si>
  <si>
    <t>Prix Unitaire</t>
  </si>
  <si>
    <t>Prix total</t>
  </si>
  <si>
    <t>Prix Carte</t>
  </si>
  <si>
    <t>Controlleur bus CAN MCP2515-I/SO</t>
  </si>
  <si>
    <t>U.D.V.</t>
  </si>
  <si>
    <t>Total Commande</t>
  </si>
  <si>
    <t>FAN2558SX</t>
  </si>
  <si>
    <t>Embase PLCC 28 contacts</t>
  </si>
  <si>
    <t>Bornier Phoenix 2 voies 5,08mm</t>
  </si>
  <si>
    <t>Bus Can MCP2551-I/SN</t>
  </si>
  <si>
    <t>Interrupteur a coulisse</t>
  </si>
  <si>
    <t>Barrette de connection</t>
  </si>
  <si>
    <t>Chargeur</t>
  </si>
  <si>
    <t>Condensateur 10µF 63V</t>
  </si>
  <si>
    <t>Convertisseur DC/DC UWE-12/6-Q12P-C</t>
  </si>
  <si>
    <t>Convertisseur DC/DC TSR 3-2450</t>
  </si>
  <si>
    <t>Condensateur 33µF 100V</t>
  </si>
  <si>
    <t>Barette pin 2,54mm</t>
  </si>
  <si>
    <t>Cable plat 4 conducteurs</t>
  </si>
  <si>
    <t>Entretoise 3 cm</t>
  </si>
  <si>
    <t>Entretoise 6 cm</t>
  </si>
  <si>
    <t>Plaque alupanel épaisseur 3mm 350 * 350</t>
  </si>
  <si>
    <t>Carte Moteur</t>
  </si>
  <si>
    <t>Modules US</t>
  </si>
  <si>
    <t>Shield RBPI CAN</t>
  </si>
  <si>
    <t>Shield Arduino CAN</t>
  </si>
  <si>
    <t>IMU</t>
  </si>
  <si>
    <t>Alimentation Ibot</t>
  </si>
  <si>
    <t>Ibot divers</t>
  </si>
  <si>
    <t>Prix Commande</t>
  </si>
  <si>
    <t>Nom Module</t>
  </si>
  <si>
    <t>Indiquez la quantité des modules que vous souhaitez</t>
  </si>
  <si>
    <t>Code Commande</t>
  </si>
  <si>
    <t>Transceiver CAN Low speed - TJA1055T</t>
  </si>
  <si>
    <t>Prix IBOT Divers</t>
  </si>
  <si>
    <t>TXB0104D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</si>
</sst>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\ &quot;€&quot;"/>
    <numFmt numFmtId="165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0" xfId="0" applyNumberFormat="1"/>
    <xf numFmtId="165" fontId="0" fillId="0" borderId="1" xfId="0" applyNumberFormat="1" applyBorder="1"/>
    <xf numFmtId="0" fontId="0" fillId="0" borderId="1" xfId="0" applyFill="1" applyBorder="1"/>
    <xf numFmtId="0" fontId="0" fillId="0" borderId="1" xfId="0" applyNumberFormat="1" applyBorder="1"/>
    <xf numFmtId="0" fontId="0" fillId="0" borderId="6" xfId="0" applyBorder="1"/>
    <xf numFmtId="165" fontId="0" fillId="0" borderId="6" xfId="0" applyNumberFormat="1" applyBorder="1"/>
    <xf numFmtId="0" fontId="0" fillId="0" borderId="7" xfId="0" applyBorder="1"/>
    <xf numFmtId="165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/>
    <xf numFmtId="0" fontId="0" fillId="0" borderId="4" xfId="0" applyBorder="1" applyAlignment="1"/>
    <xf numFmtId="0" fontId="0" fillId="0" borderId="3" xfId="0" applyBorder="1" applyAlignment="1"/>
    <xf numFmtId="0" fontId="0" fillId="0" borderId="2" xfId="0" applyBorder="1" applyAlignment="1"/>
    <xf numFmtId="0" fontId="0" fillId="0" borderId="1" xfId="0" applyNumberFormat="1" applyFill="1" applyBorder="1"/>
    <xf numFmtId="164" fontId="0" fillId="0" borderId="1" xfId="0" applyNumberFormat="1" applyFill="1" applyBorder="1"/>
    <xf numFmtId="0" fontId="0" fillId="2" borderId="1" xfId="0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NumberFormat="1" applyBorder="1"/>
    <xf numFmtId="165" fontId="0" fillId="0" borderId="0" xfId="0" applyNumberFormat="1" applyBorder="1"/>
    <xf numFmtId="164" fontId="0" fillId="0" borderId="0" xfId="0" applyNumberFormat="1" applyBorder="1"/>
    <xf numFmtId="0" fontId="0" fillId="0" borderId="0" xfId="0" applyBorder="1" applyAlignment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4" xfId="0" applyBorder="1"/>
    <xf numFmtId="0" fontId="0" fillId="0" borderId="3" xfId="0" applyBorder="1"/>
    <xf numFmtId="0" fontId="0" fillId="7" borderId="4" xfId="0" applyFill="1" applyBorder="1" applyAlignment="1"/>
    <xf numFmtId="0" fontId="0" fillId="7" borderId="0" xfId="0" applyFill="1" applyBorder="1" applyAlignment="1"/>
    <xf numFmtId="165" fontId="0" fillId="7" borderId="0" xfId="0" applyNumberFormat="1" applyFill="1" applyBorder="1"/>
    <xf numFmtId="0" fontId="0" fillId="0" borderId="2" xfId="0" applyBorder="1"/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8" xfId="0" applyBorder="1"/>
    <xf numFmtId="164" fontId="0" fillId="0" borderId="3" xfId="0" applyNumberFormat="1" applyBorder="1" applyAlignment="1"/>
    <xf numFmtId="164" fontId="0" fillId="0" borderId="0" xfId="0" applyNumberFormat="1"/>
    <xf numFmtId="0" fontId="2" fillId="3" borderId="1" xfId="0" applyFont="1" applyFill="1" applyBorder="1" applyAlignment="1">
      <alignment horizontal="center"/>
    </xf>
    <xf numFmtId="0" fontId="0" fillId="6" borderId="1" xfId="0" applyFill="1" applyBorder="1" applyAlignment="1"/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4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3" borderId="5" xfId="0" applyFill="1" applyBorder="1" applyAlignment="1"/>
    <xf numFmtId="0" fontId="0" fillId="3" borderId="6" xfId="0" applyFill="1" applyBorder="1" applyAlignment="1"/>
    <xf numFmtId="0" fontId="0" fillId="3" borderId="7" xfId="0" applyFill="1" applyBorder="1" applyAlignment="1"/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0" fillId="6" borderId="6" xfId="0" applyFill="1" applyBorder="1" applyAlignment="1">
      <alignment horizontal="left"/>
    </xf>
    <xf numFmtId="0" fontId="0" fillId="6" borderId="7" xfId="0" applyFill="1" applyBorder="1" applyAlignment="1">
      <alignment horizontal="left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9"/>
  <sheetViews>
    <sheetView workbookViewId="0">
      <selection activeCell="D16" sqref="D16"/>
    </sheetView>
  </sheetViews>
  <sheetFormatPr baseColWidth="10" defaultRowHeight="15" x14ac:dyDescent="0.25"/>
  <cols>
    <col min="3" max="3" width="30.7109375" customWidth="1"/>
    <col min="4" max="4" width="20.7109375" customWidth="1"/>
  </cols>
  <sheetData>
    <row r="4" spans="2:5" x14ac:dyDescent="0.25">
      <c r="B4" s="40" t="s">
        <v>109</v>
      </c>
      <c r="C4" s="40"/>
      <c r="D4" s="40"/>
      <c r="E4" s="40"/>
    </row>
    <row r="9" spans="2:5" ht="30" customHeight="1" x14ac:dyDescent="0.25">
      <c r="C9" s="32" t="s">
        <v>108</v>
      </c>
      <c r="D9" s="32" t="s">
        <v>77</v>
      </c>
    </row>
    <row r="10" spans="2:5" ht="45" customHeight="1" x14ac:dyDescent="0.25">
      <c r="C10" s="33" t="s">
        <v>100</v>
      </c>
      <c r="D10" s="33">
        <v>0</v>
      </c>
    </row>
    <row r="11" spans="2:5" ht="45" customHeight="1" x14ac:dyDescent="0.25">
      <c r="C11" s="34" t="s">
        <v>101</v>
      </c>
      <c r="D11" s="34">
        <v>0</v>
      </c>
    </row>
    <row r="12" spans="2:5" ht="45" customHeight="1" x14ac:dyDescent="0.25">
      <c r="C12" s="33" t="s">
        <v>102</v>
      </c>
      <c r="D12" s="33">
        <v>0</v>
      </c>
    </row>
    <row r="13" spans="2:5" ht="45" customHeight="1" x14ac:dyDescent="0.25">
      <c r="C13" s="34" t="s">
        <v>103</v>
      </c>
      <c r="D13" s="34">
        <v>0</v>
      </c>
    </row>
    <row r="14" spans="2:5" ht="45" customHeight="1" x14ac:dyDescent="0.25">
      <c r="C14" s="33" t="s">
        <v>104</v>
      </c>
      <c r="D14" s="33">
        <v>0</v>
      </c>
    </row>
    <row r="15" spans="2:5" ht="45" customHeight="1" x14ac:dyDescent="0.25">
      <c r="C15" s="34" t="s">
        <v>105</v>
      </c>
      <c r="D15" s="34">
        <v>0</v>
      </c>
    </row>
    <row r="16" spans="2:5" ht="45" customHeight="1" x14ac:dyDescent="0.25">
      <c r="C16" s="33" t="s">
        <v>106</v>
      </c>
      <c r="D16" s="33">
        <v>0</v>
      </c>
    </row>
    <row r="17" spans="3:4" x14ac:dyDescent="0.25">
      <c r="C17" s="35"/>
      <c r="D17" s="35"/>
    </row>
    <row r="18" spans="3:4" x14ac:dyDescent="0.25">
      <c r="C18" s="35"/>
      <c r="D18" s="35"/>
    </row>
    <row r="19" spans="3:4" ht="45" customHeight="1" x14ac:dyDescent="0.25">
      <c r="C19" s="36" t="s">
        <v>107</v>
      </c>
      <c r="D19" s="36">
        <f>Commande!J103</f>
        <v>0</v>
      </c>
    </row>
  </sheetData>
  <mergeCells count="1">
    <mergeCell ref="B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103"/>
  <sheetViews>
    <sheetView tabSelected="1" topLeftCell="A70" workbookViewId="0">
      <selection activeCell="E42" sqref="E42"/>
    </sheetView>
  </sheetViews>
  <sheetFormatPr baseColWidth="10" defaultRowHeight="15" x14ac:dyDescent="0.25"/>
  <cols>
    <col min="3" max="3" width="22.7109375" customWidth="1"/>
    <col min="4" max="4" width="17.42578125" customWidth="1"/>
    <col min="5" max="5" width="53.140625" customWidth="1"/>
    <col min="8" max="9" width="11.42578125" style="3"/>
  </cols>
  <sheetData>
    <row r="6" spans="3:10" x14ac:dyDescent="0.25">
      <c r="C6" s="41" t="s">
        <v>0</v>
      </c>
      <c r="D6" s="41"/>
      <c r="E6" s="41"/>
      <c r="F6" s="41"/>
      <c r="G6" s="41"/>
      <c r="H6" s="41"/>
      <c r="I6" s="41"/>
      <c r="J6" s="41"/>
    </row>
    <row r="7" spans="3:10" ht="30" x14ac:dyDescent="0.25">
      <c r="C7" s="28"/>
      <c r="D7" s="17" t="s">
        <v>75</v>
      </c>
      <c r="E7" s="17" t="s">
        <v>76</v>
      </c>
      <c r="F7" s="17" t="s">
        <v>77</v>
      </c>
      <c r="G7" s="17" t="s">
        <v>82</v>
      </c>
      <c r="H7" s="17" t="s">
        <v>78</v>
      </c>
      <c r="I7" s="17" t="s">
        <v>79</v>
      </c>
      <c r="J7" s="12"/>
    </row>
    <row r="8" spans="3:10" x14ac:dyDescent="0.25">
      <c r="C8" s="12"/>
      <c r="D8" s="1" t="s">
        <v>1</v>
      </c>
      <c r="E8" s="1" t="s">
        <v>2</v>
      </c>
      <c r="F8" s="1">
        <f>'Objet de commande'!D16*'Nclu. IBOT Divers'!E7</f>
        <v>0</v>
      </c>
      <c r="G8" s="1">
        <v>1</v>
      </c>
      <c r="H8" s="4">
        <v>29.2</v>
      </c>
      <c r="I8" s="4">
        <f>ROUNDUP(F8/G8,0)*H8</f>
        <v>0</v>
      </c>
      <c r="J8" s="45"/>
    </row>
    <row r="9" spans="3:10" x14ac:dyDescent="0.25">
      <c r="C9" s="14"/>
      <c r="D9" s="1" t="s">
        <v>3</v>
      </c>
      <c r="E9" s="1" t="s">
        <v>4</v>
      </c>
      <c r="F9" s="1">
        <f>'Objet de commande'!D16*'Nclu. IBOT Divers'!E8</f>
        <v>0</v>
      </c>
      <c r="G9" s="1">
        <v>1</v>
      </c>
      <c r="H9" s="4">
        <v>7.5</v>
      </c>
      <c r="I9" s="4">
        <f t="shared" ref="I9:I13" si="0">ROUNDUP(F9/G9,0)*H9</f>
        <v>0</v>
      </c>
      <c r="J9" s="46"/>
    </row>
    <row r="10" spans="3:10" x14ac:dyDescent="0.25">
      <c r="C10" s="14"/>
      <c r="D10" s="1" t="s">
        <v>5</v>
      </c>
      <c r="E10" s="1" t="s">
        <v>6</v>
      </c>
      <c r="F10" s="1">
        <f>'Objet de commande'!D16*'Nclu. IBOT Divers'!E9</f>
        <v>0</v>
      </c>
      <c r="G10" s="1">
        <v>1</v>
      </c>
      <c r="H10" s="4">
        <v>8.0500000000000007</v>
      </c>
      <c r="I10" s="4">
        <f t="shared" si="0"/>
        <v>0</v>
      </c>
      <c r="J10" s="46"/>
    </row>
    <row r="11" spans="3:10" x14ac:dyDescent="0.25">
      <c r="C11" s="14"/>
      <c r="D11" s="1" t="s">
        <v>7</v>
      </c>
      <c r="E11" s="1" t="s">
        <v>8</v>
      </c>
      <c r="F11" s="1">
        <f>'Objet de commande'!D16*'Nclu. IBOT Divers'!E10</f>
        <v>0</v>
      </c>
      <c r="G11" s="1">
        <v>1</v>
      </c>
      <c r="H11" s="4">
        <v>5.92</v>
      </c>
      <c r="I11" s="4">
        <f t="shared" si="0"/>
        <v>0</v>
      </c>
      <c r="J11" s="46"/>
    </row>
    <row r="12" spans="3:10" x14ac:dyDescent="0.25">
      <c r="C12" s="14"/>
      <c r="D12" s="1" t="s">
        <v>9</v>
      </c>
      <c r="E12" s="1" t="s">
        <v>10</v>
      </c>
      <c r="F12" s="1">
        <f>'Objet de commande'!D16*'Nclu. IBOT Divers'!E11</f>
        <v>0</v>
      </c>
      <c r="G12" s="1">
        <v>1</v>
      </c>
      <c r="H12" s="4">
        <v>22.49</v>
      </c>
      <c r="I12" s="4">
        <f t="shared" si="0"/>
        <v>0</v>
      </c>
      <c r="J12" s="46"/>
    </row>
    <row r="13" spans="3:10" x14ac:dyDescent="0.25">
      <c r="C13" s="14"/>
      <c r="D13" s="1" t="s">
        <v>11</v>
      </c>
      <c r="E13" s="5" t="s">
        <v>12</v>
      </c>
      <c r="F13" s="1">
        <f>'Objet de commande'!D16*'Nclu. IBOT Divers'!E12</f>
        <v>0</v>
      </c>
      <c r="G13" s="1">
        <v>1</v>
      </c>
      <c r="H13" s="4">
        <v>3.77</v>
      </c>
      <c r="I13" s="4">
        <f t="shared" si="0"/>
        <v>0</v>
      </c>
      <c r="J13" s="46"/>
    </row>
    <row r="14" spans="3:10" x14ac:dyDescent="0.25">
      <c r="C14" s="13"/>
      <c r="D14" s="48" t="s">
        <v>66</v>
      </c>
      <c r="E14" s="49"/>
      <c r="F14" s="49"/>
      <c r="G14" s="49"/>
      <c r="H14" s="49"/>
      <c r="I14" s="50"/>
      <c r="J14" s="4">
        <f>SUM(I8:I13)</f>
        <v>0</v>
      </c>
    </row>
    <row r="15" spans="3:10" x14ac:dyDescent="0.25">
      <c r="C15" s="29"/>
      <c r="D15" s="29"/>
      <c r="E15" s="29"/>
      <c r="F15" s="29"/>
      <c r="G15" s="29"/>
      <c r="H15" s="29"/>
      <c r="I15" s="29"/>
      <c r="J15" s="30"/>
    </row>
    <row r="16" spans="3:10" x14ac:dyDescent="0.25">
      <c r="C16" s="41" t="s">
        <v>13</v>
      </c>
      <c r="D16" s="41"/>
      <c r="E16" s="41"/>
      <c r="F16" s="41"/>
      <c r="G16" s="41"/>
      <c r="H16" s="41"/>
      <c r="I16" s="41"/>
      <c r="J16" s="41"/>
    </row>
    <row r="17" spans="3:10" ht="30" x14ac:dyDescent="0.25">
      <c r="C17" s="28"/>
      <c r="D17" s="17" t="s">
        <v>110</v>
      </c>
      <c r="E17" s="17" t="s">
        <v>76</v>
      </c>
      <c r="F17" s="17" t="s">
        <v>77</v>
      </c>
      <c r="G17" s="17" t="s">
        <v>82</v>
      </c>
      <c r="H17" s="17" t="s">
        <v>78</v>
      </c>
      <c r="I17" s="17" t="s">
        <v>79</v>
      </c>
      <c r="J17" s="12"/>
    </row>
    <row r="18" spans="3:10" x14ac:dyDescent="0.25">
      <c r="C18" s="12"/>
      <c r="D18" s="1" t="s">
        <v>14</v>
      </c>
      <c r="E18" s="1" t="s">
        <v>99</v>
      </c>
      <c r="F18" s="1">
        <f>'Objet de commande'!D16*'Nclu. IBOT Divers'!E16</f>
        <v>0</v>
      </c>
      <c r="G18" s="1">
        <v>1</v>
      </c>
      <c r="H18" s="4">
        <v>9.3000000000000007</v>
      </c>
      <c r="I18" s="4">
        <f>ROUNDUP(F18/G18,0)*H18</f>
        <v>0</v>
      </c>
      <c r="J18" s="1"/>
    </row>
    <row r="19" spans="3:10" x14ac:dyDescent="0.25">
      <c r="C19" s="13"/>
      <c r="D19" s="48" t="s">
        <v>65</v>
      </c>
      <c r="E19" s="49"/>
      <c r="F19" s="49"/>
      <c r="G19" s="49"/>
      <c r="H19" s="49"/>
      <c r="I19" s="50"/>
      <c r="J19" s="4">
        <f>I18</f>
        <v>0</v>
      </c>
    </row>
    <row r="20" spans="3:10" x14ac:dyDescent="0.25">
      <c r="C20" s="29"/>
      <c r="D20" s="29"/>
      <c r="E20" s="29"/>
      <c r="F20" s="29"/>
      <c r="G20" s="29"/>
      <c r="H20" s="29"/>
      <c r="I20" s="29"/>
      <c r="J20" s="30"/>
    </row>
    <row r="21" spans="3:10" x14ac:dyDescent="0.25">
      <c r="C21" s="41" t="s">
        <v>15</v>
      </c>
      <c r="D21" s="41"/>
      <c r="E21" s="41"/>
      <c r="F21" s="41"/>
      <c r="G21" s="41"/>
      <c r="H21" s="41"/>
      <c r="I21" s="41"/>
      <c r="J21" s="41"/>
    </row>
    <row r="22" spans="3:10" ht="30" x14ac:dyDescent="0.25">
      <c r="C22" s="28"/>
      <c r="D22" s="17" t="s">
        <v>110</v>
      </c>
      <c r="E22" s="17" t="s">
        <v>76</v>
      </c>
      <c r="F22" s="17" t="s">
        <v>77</v>
      </c>
      <c r="G22" s="17" t="s">
        <v>82</v>
      </c>
      <c r="H22" s="17" t="s">
        <v>78</v>
      </c>
      <c r="I22" s="17" t="s">
        <v>79</v>
      </c>
      <c r="J22" s="12"/>
    </row>
    <row r="23" spans="3:10" x14ac:dyDescent="0.25">
      <c r="C23" s="12"/>
      <c r="D23" s="1"/>
      <c r="E23" s="1" t="s">
        <v>16</v>
      </c>
      <c r="F23" s="1">
        <f>'Objet de commande'!D16*'Nclu. IBOT Divers'!E20</f>
        <v>0</v>
      </c>
      <c r="G23" s="1">
        <v>1</v>
      </c>
      <c r="H23" s="4">
        <v>66.67</v>
      </c>
      <c r="I23" s="4">
        <f>ROUNDUP(F23/G23,0)*H23</f>
        <v>0</v>
      </c>
      <c r="J23" s="1"/>
    </row>
    <row r="24" spans="3:10" x14ac:dyDescent="0.25">
      <c r="C24" s="14"/>
      <c r="D24" s="1"/>
      <c r="E24" s="1" t="s">
        <v>90</v>
      </c>
      <c r="F24" s="1"/>
      <c r="G24" s="1">
        <v>1</v>
      </c>
      <c r="H24" s="4">
        <v>46.58</v>
      </c>
      <c r="I24" s="4">
        <f>ROUNDUP(F24/G24,0)*H24</f>
        <v>0</v>
      </c>
      <c r="J24" s="1"/>
    </row>
    <row r="25" spans="3:10" x14ac:dyDescent="0.25">
      <c r="C25" s="13"/>
      <c r="D25" s="48" t="s">
        <v>64</v>
      </c>
      <c r="E25" s="49"/>
      <c r="F25" s="49"/>
      <c r="G25" s="49"/>
      <c r="H25" s="49"/>
      <c r="I25" s="50"/>
      <c r="J25" s="4">
        <f>SUM(I23:I24)</f>
        <v>0</v>
      </c>
    </row>
    <row r="26" spans="3:10" x14ac:dyDescent="0.25">
      <c r="C26" s="29"/>
      <c r="D26" s="29"/>
      <c r="E26" s="29"/>
      <c r="F26" s="29"/>
      <c r="G26" s="29"/>
      <c r="H26" s="29"/>
      <c r="I26" s="29"/>
      <c r="J26" s="30"/>
    </row>
    <row r="27" spans="3:10" x14ac:dyDescent="0.25">
      <c r="C27" s="41" t="s">
        <v>59</v>
      </c>
      <c r="D27" s="41"/>
      <c r="E27" s="41"/>
      <c r="F27" s="41"/>
      <c r="G27" s="41"/>
      <c r="H27" s="41"/>
      <c r="I27" s="41"/>
      <c r="J27" s="41"/>
    </row>
    <row r="28" spans="3:10" ht="30" x14ac:dyDescent="0.25">
      <c r="C28" s="28"/>
      <c r="D28" s="17" t="s">
        <v>110</v>
      </c>
      <c r="E28" s="17" t="s">
        <v>76</v>
      </c>
      <c r="F28" s="17" t="s">
        <v>77</v>
      </c>
      <c r="G28" s="17" t="s">
        <v>82</v>
      </c>
      <c r="H28" s="17" t="s">
        <v>78</v>
      </c>
      <c r="I28" s="17" t="s">
        <v>79</v>
      </c>
      <c r="J28" s="12"/>
    </row>
    <row r="29" spans="3:10" x14ac:dyDescent="0.25">
      <c r="C29" s="12"/>
      <c r="D29" s="1" t="s">
        <v>60</v>
      </c>
      <c r="E29" s="1" t="s">
        <v>61</v>
      </c>
      <c r="F29" s="1">
        <f>'Nclu. US'!F6*'Objet de commande'!D11</f>
        <v>0</v>
      </c>
      <c r="G29" s="1">
        <v>1</v>
      </c>
      <c r="H29" s="4">
        <v>2.58</v>
      </c>
      <c r="I29" s="4">
        <f>ROUNDUP(F29/G29,0)*H29</f>
        <v>0</v>
      </c>
      <c r="J29" s="45"/>
    </row>
    <row r="30" spans="3:10" x14ac:dyDescent="0.25">
      <c r="C30" s="14"/>
      <c r="D30" s="1" t="s">
        <v>70</v>
      </c>
      <c r="E30" s="1" t="s">
        <v>71</v>
      </c>
      <c r="F30" s="1">
        <f>'Objet de commande'!D16*'Nclu. IBOT Divers'!E24</f>
        <v>0</v>
      </c>
      <c r="G30" s="1">
        <v>1</v>
      </c>
      <c r="H30" s="4">
        <v>400.89</v>
      </c>
      <c r="I30" s="4">
        <f>ROUNDUP(F30/G30,0)*H30</f>
        <v>0</v>
      </c>
      <c r="J30" s="47"/>
    </row>
    <row r="31" spans="3:10" x14ac:dyDescent="0.25">
      <c r="C31" s="13"/>
      <c r="D31" s="48" t="s">
        <v>63</v>
      </c>
      <c r="E31" s="49"/>
      <c r="F31" s="49"/>
      <c r="G31" s="49"/>
      <c r="H31" s="49"/>
      <c r="I31" s="50"/>
      <c r="J31" s="4">
        <f>SUM(I29:I30)</f>
        <v>0</v>
      </c>
    </row>
    <row r="32" spans="3:10" x14ac:dyDescent="0.25">
      <c r="C32" s="29"/>
      <c r="D32" s="29"/>
      <c r="E32" s="29"/>
      <c r="F32" s="29"/>
      <c r="G32" s="29"/>
      <c r="H32" s="29"/>
      <c r="I32" s="29"/>
      <c r="J32" s="30"/>
    </row>
    <row r="33" spans="3:10" x14ac:dyDescent="0.25">
      <c r="C33" s="41" t="s">
        <v>17</v>
      </c>
      <c r="D33" s="41"/>
      <c r="E33" s="41"/>
      <c r="F33" s="41"/>
      <c r="G33" s="41"/>
      <c r="H33" s="41"/>
      <c r="I33" s="41"/>
      <c r="J33" s="41"/>
    </row>
    <row r="34" spans="3:10" ht="30" x14ac:dyDescent="0.25">
      <c r="C34" s="28"/>
      <c r="D34" s="17" t="s">
        <v>110</v>
      </c>
      <c r="E34" s="17" t="s">
        <v>76</v>
      </c>
      <c r="F34" s="17" t="s">
        <v>77</v>
      </c>
      <c r="G34" s="17" t="s">
        <v>82</v>
      </c>
      <c r="H34" s="17" t="s">
        <v>78</v>
      </c>
      <c r="I34" s="17" t="s">
        <v>79</v>
      </c>
      <c r="J34" s="12"/>
    </row>
    <row r="35" spans="3:10" x14ac:dyDescent="0.25">
      <c r="C35" s="12"/>
      <c r="D35" s="1">
        <v>2525225</v>
      </c>
      <c r="E35" s="1" t="s">
        <v>23</v>
      </c>
      <c r="F35" s="1">
        <f>'Objet de commande'!D16*'Nclu. IBOT Divers'!E28</f>
        <v>0</v>
      </c>
      <c r="G35" s="1">
        <v>1</v>
      </c>
      <c r="H35" s="4">
        <v>33.35</v>
      </c>
      <c r="I35" s="2">
        <f t="shared" ref="I35:I44" si="1">ROUNDUP(F35/G35,0)*G35*H35</f>
        <v>0</v>
      </c>
      <c r="J35" s="11"/>
    </row>
    <row r="36" spans="3:10" x14ac:dyDescent="0.25">
      <c r="C36" s="14"/>
      <c r="D36" s="1">
        <v>2510728</v>
      </c>
      <c r="E36" s="1" t="s">
        <v>22</v>
      </c>
      <c r="F36" s="1">
        <f>'Objet de commande'!D16*'Nclu. IBOT Divers'!E29</f>
        <v>0</v>
      </c>
      <c r="G36" s="1">
        <v>1</v>
      </c>
      <c r="H36" s="4">
        <v>22.04</v>
      </c>
      <c r="I36" s="2">
        <f t="shared" si="1"/>
        <v>0</v>
      </c>
      <c r="J36" s="11"/>
    </row>
    <row r="37" spans="3:10" x14ac:dyDescent="0.25">
      <c r="C37" s="14"/>
      <c r="D37" s="1">
        <v>2521753</v>
      </c>
      <c r="E37" s="1" t="s">
        <v>24</v>
      </c>
      <c r="F37" s="1">
        <f>'Objet de commande'!D16*'Nclu. IBOT Divers'!E30</f>
        <v>0</v>
      </c>
      <c r="G37" s="1">
        <v>1</v>
      </c>
      <c r="H37" s="4">
        <v>8.89</v>
      </c>
      <c r="I37" s="2">
        <f t="shared" si="1"/>
        <v>0</v>
      </c>
      <c r="J37" s="11"/>
    </row>
    <row r="38" spans="3:10" x14ac:dyDescent="0.25">
      <c r="C38" s="14"/>
      <c r="D38" s="5">
        <v>2075382</v>
      </c>
      <c r="E38" s="5" t="s">
        <v>25</v>
      </c>
      <c r="F38" s="5">
        <f>'Objet de commande'!D16*'Nclu. IBOT Divers'!E34</f>
        <v>0</v>
      </c>
      <c r="G38" s="5">
        <v>1</v>
      </c>
      <c r="H38" s="4">
        <v>24.78</v>
      </c>
      <c r="I38" s="2">
        <f t="shared" si="1"/>
        <v>0</v>
      </c>
      <c r="J38" s="11"/>
    </row>
    <row r="39" spans="3:10" x14ac:dyDescent="0.25">
      <c r="C39" s="14"/>
      <c r="D39" s="1">
        <v>7356102</v>
      </c>
      <c r="E39" s="1" t="s">
        <v>26</v>
      </c>
      <c r="F39" s="6">
        <f>('Objet de commande'!D10*'Nclu. MotorBoard'!F6)</f>
        <v>0</v>
      </c>
      <c r="G39" s="1">
        <v>10</v>
      </c>
      <c r="H39" s="2">
        <v>8.4599999999999995E-2</v>
      </c>
      <c r="I39" s="2">
        <f t="shared" si="1"/>
        <v>0</v>
      </c>
      <c r="J39" s="13"/>
    </row>
    <row r="40" spans="3:10" x14ac:dyDescent="0.25">
      <c r="C40" s="14"/>
      <c r="D40" s="1">
        <v>7356145</v>
      </c>
      <c r="E40" s="1" t="s">
        <v>27</v>
      </c>
      <c r="F40" s="6">
        <f>('Objet de commande'!D10*'Nclu. MotorBoard'!F7)</f>
        <v>0</v>
      </c>
      <c r="G40" s="1">
        <v>10</v>
      </c>
      <c r="H40" s="2">
        <v>5.9900000000000002E-2</v>
      </c>
      <c r="I40" s="2">
        <f t="shared" si="1"/>
        <v>0</v>
      </c>
      <c r="J40" s="13"/>
    </row>
    <row r="41" spans="3:10" x14ac:dyDescent="0.25">
      <c r="C41" s="14"/>
      <c r="D41" s="1">
        <v>2459014</v>
      </c>
      <c r="E41" s="1" t="s">
        <v>28</v>
      </c>
      <c r="F41" s="6">
        <f>('Objet de commande'!D10*'Nclu. MotorBoard'!F8)</f>
        <v>0</v>
      </c>
      <c r="G41" s="1">
        <v>1</v>
      </c>
      <c r="H41" s="2">
        <v>0.31</v>
      </c>
      <c r="I41" s="2">
        <f t="shared" si="1"/>
        <v>0</v>
      </c>
      <c r="J41" s="13"/>
    </row>
    <row r="42" spans="3:10" x14ac:dyDescent="0.25">
      <c r="C42" s="14"/>
      <c r="D42" s="1">
        <v>9732195</v>
      </c>
      <c r="E42" s="1" t="s">
        <v>29</v>
      </c>
      <c r="F42" s="6">
        <f>('Objet de commande'!D10*'Nclu. MotorBoard'!F9)</f>
        <v>0</v>
      </c>
      <c r="G42" s="1">
        <v>100</v>
      </c>
      <c r="H42" s="2">
        <v>5.5899999999999998E-2</v>
      </c>
      <c r="I42" s="2">
        <f t="shared" si="1"/>
        <v>0</v>
      </c>
      <c r="J42" s="13"/>
    </row>
    <row r="43" spans="3:10" x14ac:dyDescent="0.25">
      <c r="C43" s="14"/>
      <c r="D43" s="1">
        <v>2445475</v>
      </c>
      <c r="E43" s="1" t="s">
        <v>30</v>
      </c>
      <c r="F43" s="6">
        <f>('Objet de commande'!D10*'Nclu. MotorBoard'!F10)+('Objet de commande'!D11*'Nclu. US'!F11)+('Objet de commande'!D12*'Nclu. Shield RBPI CAN'!F6)+('Objet de commande'!D13*'Nclu. Shield RBPI CAN'!F6)+('Objet de commande'!D14*'Nclu. IMU'!F11)+('Objet de commande'!D15*'Nclu. Alim'!F8)</f>
        <v>0</v>
      </c>
      <c r="G43" s="1">
        <v>10</v>
      </c>
      <c r="H43" s="2">
        <v>0.15</v>
      </c>
      <c r="I43" s="2">
        <f t="shared" si="1"/>
        <v>0</v>
      </c>
      <c r="J43" s="38"/>
    </row>
    <row r="44" spans="3:10" x14ac:dyDescent="0.25">
      <c r="C44" s="14"/>
      <c r="D44" s="1">
        <v>1865277</v>
      </c>
      <c r="E44" s="1" t="s">
        <v>31</v>
      </c>
      <c r="F44" s="6">
        <f>('Objet de commande'!D10*'Nclu. MotorBoard'!F11)+('Objet de commande'!D11*'Nclu. US'!F12)+('Objet de commande'!D14*'Nclu. IMU'!F12)+('Objet de commande'!D15*'Nclu. Alim'!F9)</f>
        <v>0</v>
      </c>
      <c r="G44" s="1">
        <v>1</v>
      </c>
      <c r="H44" s="2">
        <v>0.443</v>
      </c>
      <c r="I44" s="2">
        <f t="shared" si="1"/>
        <v>0</v>
      </c>
      <c r="J44" s="13"/>
    </row>
    <row r="45" spans="3:10" x14ac:dyDescent="0.25">
      <c r="C45" s="14"/>
      <c r="D45" s="1">
        <v>2445482</v>
      </c>
      <c r="E45" s="1" t="s">
        <v>32</v>
      </c>
      <c r="F45" s="6">
        <f>('Objet de commande'!D10*'Nclu. MotorBoard'!F12)+('Objet de commande'!D11*'Nclu. US'!F14)+('Objet de commande'!D12*'Nclu. Shield RBPI CAN'!F7)+('Objet de commande'!D13*'Nclu. Shield RBPI CAN'!F7)+('Objet de commande'!D14*'Nclu. IMU'!F14)+('Objet de commande'!D15*'Nclu. Alim'!F10)</f>
        <v>0</v>
      </c>
      <c r="G45" s="1">
        <v>100</v>
      </c>
      <c r="H45" s="2">
        <v>3.4200000000000001E-2</v>
      </c>
      <c r="I45" s="2">
        <f>ROUNDUP(F45/G45,0)*G45*H45</f>
        <v>0</v>
      </c>
      <c r="J45" s="13"/>
    </row>
    <row r="46" spans="3:10" x14ac:dyDescent="0.25">
      <c r="C46" s="14"/>
      <c r="D46" s="1">
        <v>1012166</v>
      </c>
      <c r="E46" s="1" t="s">
        <v>33</v>
      </c>
      <c r="F46" s="6">
        <f>('Objet de commande'!D10*'Nclu. MotorBoard'!F13)</f>
        <v>0</v>
      </c>
      <c r="G46" s="1">
        <v>1</v>
      </c>
      <c r="H46" s="2">
        <v>0.51</v>
      </c>
      <c r="I46" s="2">
        <f t="shared" ref="I46:I94" si="2">ROUNDUP(F46/G46,0)*G46*H46</f>
        <v>0</v>
      </c>
      <c r="J46" s="13"/>
    </row>
    <row r="47" spans="3:10" x14ac:dyDescent="0.25">
      <c r="C47" s="14"/>
      <c r="D47" s="1">
        <v>2445490</v>
      </c>
      <c r="E47" s="1" t="s">
        <v>34</v>
      </c>
      <c r="F47" s="6">
        <f>('Objet de commande'!D10*'Nclu. MotorBoard'!F14)+('Objet de commande'!D11*'Nclu. US'!F13)+('Objet de commande'!D12*'Nclu. Shield RBPI CAN'!F8)+('Objet de commande'!D13*'Nclu. Shield RBPI CAN'!F8)+('Objet de commande'!D14*'Nclu. IMU'!F13)+('Objet de commande'!D15*'Nclu. Alim'!F12)</f>
        <v>0</v>
      </c>
      <c r="G47" s="1">
        <v>1</v>
      </c>
      <c r="H47" s="2">
        <v>0.79700000000000004</v>
      </c>
      <c r="I47" s="2">
        <f t="shared" si="2"/>
        <v>0</v>
      </c>
      <c r="J47" s="13"/>
    </row>
    <row r="48" spans="3:10" x14ac:dyDescent="0.25">
      <c r="C48" s="14"/>
      <c r="D48" s="1">
        <v>9732160</v>
      </c>
      <c r="E48" s="1" t="s">
        <v>35</v>
      </c>
      <c r="F48" s="6">
        <f>('Objet de commande'!D10*'Nclu. MotorBoard'!F15)</f>
        <v>0</v>
      </c>
      <c r="G48" s="1">
        <v>1</v>
      </c>
      <c r="H48" s="2">
        <v>0.95499999999999996</v>
      </c>
      <c r="I48" s="2">
        <f t="shared" si="2"/>
        <v>0</v>
      </c>
      <c r="J48" s="13"/>
    </row>
    <row r="49" spans="3:10" x14ac:dyDescent="0.25">
      <c r="C49" s="14"/>
      <c r="D49" s="1">
        <v>151869</v>
      </c>
      <c r="E49" s="1" t="s">
        <v>36</v>
      </c>
      <c r="F49" s="6">
        <f>('Objet de commande'!D10*'Nclu. MotorBoard'!F16)</f>
        <v>0</v>
      </c>
      <c r="G49" s="1">
        <v>1</v>
      </c>
      <c r="H49" s="2">
        <v>0.29599999999999999</v>
      </c>
      <c r="I49" s="2">
        <f t="shared" si="2"/>
        <v>0</v>
      </c>
      <c r="J49" s="13"/>
    </row>
    <row r="50" spans="3:10" x14ac:dyDescent="0.25">
      <c r="C50" s="14"/>
      <c r="D50" s="1">
        <v>1459166</v>
      </c>
      <c r="E50" s="1" t="s">
        <v>37</v>
      </c>
      <c r="F50" s="6">
        <f>('Objet de commande'!D10*'Nclu. MotorBoard'!F17)+('Objet de commande'!D11*'Nclu. US'!F15)+('Objet de commande'!D12*'Nclu. Shield RBPI CAN'!F9)+('Objet de commande'!D14*'Nclu. IMU'!F15)</f>
        <v>0</v>
      </c>
      <c r="G50" s="1">
        <v>5</v>
      </c>
      <c r="H50" s="2">
        <v>0.20200000000000001</v>
      </c>
      <c r="I50" s="2">
        <f t="shared" si="2"/>
        <v>0</v>
      </c>
      <c r="J50" s="13"/>
    </row>
    <row r="51" spans="3:10" x14ac:dyDescent="0.25">
      <c r="C51" s="14"/>
      <c r="D51" s="1">
        <v>2383271</v>
      </c>
      <c r="E51" s="1" t="s">
        <v>38</v>
      </c>
      <c r="F51" s="6">
        <f>('Objet de commande'!D10*'Nclu. MotorBoard'!F18)+('Objet de commande'!D11*'Nclu. US'!F21)+('Objet de commande'!D14*'Nclu. IMU'!F22)</f>
        <v>0</v>
      </c>
      <c r="G51" s="1">
        <v>10</v>
      </c>
      <c r="H51" s="2">
        <v>0.52700000000000002</v>
      </c>
      <c r="I51" s="2">
        <f t="shared" si="2"/>
        <v>0</v>
      </c>
      <c r="J51" s="13"/>
    </row>
    <row r="52" spans="3:10" x14ac:dyDescent="0.25">
      <c r="C52" s="14"/>
      <c r="D52" s="1">
        <v>1829472</v>
      </c>
      <c r="E52" s="1" t="s">
        <v>39</v>
      </c>
      <c r="F52" s="6">
        <f>('Objet de commande'!D10*'Nclu. MotorBoard'!F19)</f>
        <v>0</v>
      </c>
      <c r="G52" s="1">
        <v>1</v>
      </c>
      <c r="H52" s="2">
        <v>0.41599999999999998</v>
      </c>
      <c r="I52" s="2">
        <f t="shared" si="2"/>
        <v>0</v>
      </c>
      <c r="J52" s="13"/>
    </row>
    <row r="53" spans="3:10" x14ac:dyDescent="0.25">
      <c r="C53" s="14"/>
      <c r="D53" s="1">
        <v>2362839</v>
      </c>
      <c r="E53" s="1" t="s">
        <v>40</v>
      </c>
      <c r="F53" s="6">
        <f>('Objet de commande'!D10*'Nclu. MotorBoard'!F20)+('Objet de commande'!D11*'Nclu. US'!F16)+('Objet de commande'!D12*'Nclu. Shield RBPI CAN'!F10)+('Objet de commande'!D14*'Nclu. IMU'!F16)+('Objet de commande'!D15*'Nclu. Alim'!F13)</f>
        <v>0</v>
      </c>
      <c r="G53" s="1">
        <v>1</v>
      </c>
      <c r="H53" s="2">
        <v>1.1000000000000001</v>
      </c>
      <c r="I53" s="2">
        <f t="shared" si="2"/>
        <v>0</v>
      </c>
      <c r="J53" s="13"/>
    </row>
    <row r="54" spans="3:10" x14ac:dyDescent="0.25">
      <c r="C54" s="14"/>
      <c r="D54" s="1">
        <v>2443180</v>
      </c>
      <c r="E54" s="1" t="s">
        <v>41</v>
      </c>
      <c r="F54" s="6">
        <f>('Objet de commande'!D10*'Nclu. MotorBoard'!F21)+('Objet de commande'!D11*'Nclu. US'!F17)+('Objet de commande'!D14*'Nclu. IMU'!F17)+('Objet de commande'!D15*'Nclu. Alim'!F14)</f>
        <v>0</v>
      </c>
      <c r="G54" s="1">
        <v>1</v>
      </c>
      <c r="H54" s="2">
        <v>6.77</v>
      </c>
      <c r="I54" s="2">
        <f t="shared" si="2"/>
        <v>0</v>
      </c>
      <c r="J54" s="13"/>
    </row>
    <row r="55" spans="3:10" x14ac:dyDescent="0.25">
      <c r="C55" s="14"/>
      <c r="D55" s="1">
        <v>1469170</v>
      </c>
      <c r="E55" s="1" t="s">
        <v>42</v>
      </c>
      <c r="F55" s="6">
        <f>('Objet de commande'!D10*'Nclu. MotorBoard'!F22)</f>
        <v>0</v>
      </c>
      <c r="G55" s="1">
        <v>1</v>
      </c>
      <c r="H55" s="2">
        <v>5.08</v>
      </c>
      <c r="I55" s="2">
        <f t="shared" si="2"/>
        <v>0</v>
      </c>
      <c r="J55" s="13"/>
    </row>
    <row r="56" spans="3:10" x14ac:dyDescent="0.25">
      <c r="C56" s="14"/>
      <c r="D56" s="1">
        <v>1651976</v>
      </c>
      <c r="E56" s="1" t="s">
        <v>43</v>
      </c>
      <c r="F56" s="6">
        <f>('Objet de commande'!D10*'Nclu. MotorBoard'!F23)+('Objet de commande'!D15*'Nclu. Alim'!F15)</f>
        <v>0</v>
      </c>
      <c r="G56" s="1">
        <v>1</v>
      </c>
      <c r="H56" s="2">
        <v>5.0199999999999996</v>
      </c>
      <c r="I56" s="2">
        <f t="shared" si="2"/>
        <v>0</v>
      </c>
      <c r="J56" s="13"/>
    </row>
    <row r="57" spans="3:10" x14ac:dyDescent="0.25">
      <c r="C57" s="14"/>
      <c r="D57" s="1">
        <v>2374141</v>
      </c>
      <c r="E57" s="1" t="s">
        <v>44</v>
      </c>
      <c r="F57" s="6">
        <f>('Objet de commande'!D10*'Nclu. MotorBoard'!F24)</f>
        <v>0</v>
      </c>
      <c r="G57" s="1">
        <v>1</v>
      </c>
      <c r="H57" s="2">
        <v>1.36</v>
      </c>
      <c r="I57" s="2">
        <f t="shared" si="2"/>
        <v>0</v>
      </c>
      <c r="J57" s="13"/>
    </row>
    <row r="58" spans="3:10" x14ac:dyDescent="0.25">
      <c r="C58" s="14"/>
      <c r="D58" s="1">
        <v>2294865</v>
      </c>
      <c r="E58" s="1" t="s">
        <v>45</v>
      </c>
      <c r="F58" s="6">
        <f>('Objet de commande'!D10*'Nclu. MotorBoard'!F25)</f>
        <v>0</v>
      </c>
      <c r="G58" s="1">
        <v>1</v>
      </c>
      <c r="H58" s="2">
        <v>3.7</v>
      </c>
      <c r="I58" s="2">
        <f t="shared" si="2"/>
        <v>0</v>
      </c>
      <c r="J58" s="13"/>
    </row>
    <row r="59" spans="3:10" x14ac:dyDescent="0.25">
      <c r="C59" s="14"/>
      <c r="D59" s="1">
        <v>1698302</v>
      </c>
      <c r="E59" s="1" t="s">
        <v>46</v>
      </c>
      <c r="F59" s="6">
        <f>('Objet de commande'!D10*'Nclu. MotorBoard'!F26)</f>
        <v>0</v>
      </c>
      <c r="G59" s="1">
        <v>1</v>
      </c>
      <c r="H59" s="2">
        <v>2.25</v>
      </c>
      <c r="I59" s="2">
        <f t="shared" si="2"/>
        <v>0</v>
      </c>
      <c r="J59" s="13"/>
    </row>
    <row r="60" spans="3:10" x14ac:dyDescent="0.25">
      <c r="C60" s="14"/>
      <c r="D60" s="1">
        <v>2494682</v>
      </c>
      <c r="E60" s="1" t="s">
        <v>47</v>
      </c>
      <c r="F60" s="6">
        <f>('Objet de commande'!D10*'Nclu. MotorBoard'!F27)+('Objet de commande'!D11*'Nclu. US'!F18)+('Objet de commande'!D12*'Nclu. Shield RBPI CAN'!F11)+('Objet de commande'!D13*'Nclu. Shield RBPI CAN'!F13)+('Objet de commande'!D14*'Nclu. IMU'!F18)+('Objet de commande'!D15*'Nclu. Alim'!F16)</f>
        <v>0</v>
      </c>
      <c r="G60" s="1">
        <v>1</v>
      </c>
      <c r="H60" s="2">
        <v>0.504</v>
      </c>
      <c r="I60" s="2">
        <f t="shared" si="2"/>
        <v>0</v>
      </c>
      <c r="J60" s="13"/>
    </row>
    <row r="61" spans="3:10" x14ac:dyDescent="0.25">
      <c r="C61" s="14"/>
      <c r="D61" s="1">
        <v>1898746</v>
      </c>
      <c r="E61" s="1" t="s">
        <v>91</v>
      </c>
      <c r="F61" s="6">
        <f>('Objet de commande'!D10*'Nclu. MotorBoard'!F28)+('Objet de commande'!D15*'Nclu. Alim'!F17)</f>
        <v>0</v>
      </c>
      <c r="G61" s="6">
        <v>1</v>
      </c>
      <c r="H61" s="2">
        <v>0.67600000000000005</v>
      </c>
      <c r="I61" s="2">
        <f t="shared" si="2"/>
        <v>0</v>
      </c>
      <c r="J61" s="13"/>
    </row>
    <row r="62" spans="3:10" x14ac:dyDescent="0.25">
      <c r="C62" s="14"/>
      <c r="D62" s="1">
        <v>1457413</v>
      </c>
      <c r="E62" s="1" t="s">
        <v>48</v>
      </c>
      <c r="F62" s="6">
        <f>('Objet de commande'!D10*'Nclu. MotorBoard'!F29)+('Objet de commande'!D11*'Nclu. US'!F19)+('Objet de commande'!D12*'Nclu. Shield RBPI CAN'!F12)+('Objet de commande'!D13*'Nclu. Shield RBPI CAN'!F14)+('Objet de commande'!D14*'Nclu. IMU'!F20)+('Objet de commande'!D15*'Nclu. Alim'!F19)</f>
        <v>0</v>
      </c>
      <c r="G62" s="1">
        <v>5</v>
      </c>
      <c r="H62" s="2">
        <v>0.255</v>
      </c>
      <c r="I62" s="2">
        <f>ROUNDUP(F62/G62,0)*G62*H62</f>
        <v>0</v>
      </c>
      <c r="J62" s="13"/>
    </row>
    <row r="63" spans="3:10" x14ac:dyDescent="0.25">
      <c r="C63" s="14"/>
      <c r="D63" s="1">
        <v>2434073</v>
      </c>
      <c r="E63" s="1" t="s">
        <v>49</v>
      </c>
      <c r="F63" s="6">
        <f>('Objet de commande'!D10*'Nclu. MotorBoard'!F30)</f>
        <v>0</v>
      </c>
      <c r="G63" s="1">
        <v>1</v>
      </c>
      <c r="H63" s="2">
        <v>2.0499999999999998</v>
      </c>
      <c r="I63" s="2">
        <f t="shared" si="2"/>
        <v>0</v>
      </c>
      <c r="J63" s="13"/>
    </row>
    <row r="64" spans="3:10" x14ac:dyDescent="0.25">
      <c r="C64" s="14"/>
      <c r="D64" s="1">
        <v>2467444</v>
      </c>
      <c r="E64" s="1" t="s">
        <v>50</v>
      </c>
      <c r="F64" s="6">
        <f>('Objet de commande'!D10*'Nclu. MotorBoard'!F31)+('Objet de commande'!D11*'Nclu. US'!F20)+('Objet de commande'!D12*'Nclu. Shield RBPI CAN'!F13)+('Objet de commande'!D13*'Nclu. Shield RBPI CAN'!F15)+('Objet de commande'!D14*'Nclu. IMU'!F21)+('Objet de commande'!D15*'Nclu. Alim'!F20)</f>
        <v>0</v>
      </c>
      <c r="G64" s="1">
        <v>1</v>
      </c>
      <c r="H64" s="2">
        <v>0.34799999999999998</v>
      </c>
      <c r="I64" s="2">
        <f t="shared" si="2"/>
        <v>0</v>
      </c>
      <c r="J64" s="13"/>
    </row>
    <row r="65" spans="3:10" x14ac:dyDescent="0.25">
      <c r="C65" s="14"/>
      <c r="D65" s="1">
        <v>2494684</v>
      </c>
      <c r="E65" s="1" t="s">
        <v>51</v>
      </c>
      <c r="F65" s="6">
        <f>('Objet de commande'!D10*'Nclu. MotorBoard'!F32)+('Objet de commande'!D12*'Nclu. Shield RBPI CAN'!F14)+('Objet de commande'!D13*'Nclu. Shield RBPI CAN'!F16)+('Objet de commande'!D14*'Nclu. IMU'!F19)+('Objet de commande'!D15*'Nclu. Alim'!F21)</f>
        <v>0</v>
      </c>
      <c r="G65" s="1">
        <v>1</v>
      </c>
      <c r="H65" s="2">
        <v>0.45800000000000002</v>
      </c>
      <c r="I65" s="2">
        <f t="shared" si="2"/>
        <v>0</v>
      </c>
      <c r="J65" s="13"/>
    </row>
    <row r="66" spans="3:10" x14ac:dyDescent="0.25">
      <c r="C66" s="14"/>
      <c r="D66" s="1">
        <v>9492160</v>
      </c>
      <c r="E66" s="1" t="s">
        <v>52</v>
      </c>
      <c r="F66" s="6">
        <f>('Objet de commande'!D10*'Nclu. MotorBoard'!F33)</f>
        <v>0</v>
      </c>
      <c r="G66" s="1">
        <v>1</v>
      </c>
      <c r="H66" s="2">
        <v>0.4</v>
      </c>
      <c r="I66" s="2">
        <f t="shared" si="2"/>
        <v>0</v>
      </c>
      <c r="J66" s="13"/>
    </row>
    <row r="67" spans="3:10" x14ac:dyDescent="0.25">
      <c r="C67" s="14"/>
      <c r="D67" s="1">
        <v>1898746</v>
      </c>
      <c r="E67" s="1" t="s">
        <v>53</v>
      </c>
      <c r="F67" s="6">
        <f>('Objet de commande'!D10*'Nclu. MotorBoard'!F34)</f>
        <v>0</v>
      </c>
      <c r="G67" s="1">
        <v>1</v>
      </c>
      <c r="H67" s="2">
        <v>0.67600000000000005</v>
      </c>
      <c r="I67" s="2">
        <f t="shared" si="2"/>
        <v>0</v>
      </c>
      <c r="J67" s="13"/>
    </row>
    <row r="68" spans="3:10" x14ac:dyDescent="0.25">
      <c r="C68" s="14"/>
      <c r="D68" s="1">
        <v>2471834</v>
      </c>
      <c r="E68" s="1" t="s">
        <v>54</v>
      </c>
      <c r="F68" s="6">
        <f>('Objet de commande'!D10*'Nclu. MotorBoard'!F35)</f>
        <v>0</v>
      </c>
      <c r="G68" s="1">
        <v>1</v>
      </c>
      <c r="H68" s="2">
        <v>0.63600000000000001</v>
      </c>
      <c r="I68" s="2">
        <f t="shared" si="2"/>
        <v>0</v>
      </c>
      <c r="J68" s="13"/>
    </row>
    <row r="69" spans="3:10" x14ac:dyDescent="0.25">
      <c r="C69" s="14"/>
      <c r="D69" s="1">
        <v>151866</v>
      </c>
      <c r="E69" s="1" t="s">
        <v>55</v>
      </c>
      <c r="F69" s="6">
        <f>('Objet de commande'!D10*'Nclu. MotorBoard'!F36)</f>
        <v>0</v>
      </c>
      <c r="G69" s="1">
        <v>1</v>
      </c>
      <c r="H69" s="2">
        <v>0.17699999999999999</v>
      </c>
      <c r="I69" s="2">
        <f t="shared" si="2"/>
        <v>0</v>
      </c>
      <c r="J69" s="13"/>
    </row>
    <row r="70" spans="3:10" x14ac:dyDescent="0.25">
      <c r="C70" s="14"/>
      <c r="D70" s="1">
        <v>1754159</v>
      </c>
      <c r="E70" s="1" t="s">
        <v>56</v>
      </c>
      <c r="F70" s="6">
        <f>('Objet de commande'!D10*'Nclu. MotorBoard'!F37)+('Objet de commande'!D12*'Nclu. Shield RBPI CAN'!F15)</f>
        <v>0</v>
      </c>
      <c r="G70" s="1">
        <v>1</v>
      </c>
      <c r="H70" s="2">
        <v>3.04</v>
      </c>
      <c r="I70" s="2">
        <f t="shared" si="2"/>
        <v>0</v>
      </c>
      <c r="J70" s="13"/>
    </row>
    <row r="71" spans="3:10" x14ac:dyDescent="0.25">
      <c r="C71" s="14"/>
      <c r="D71" s="1">
        <v>1843765</v>
      </c>
      <c r="E71" s="1" t="s">
        <v>57</v>
      </c>
      <c r="F71" s="6">
        <f>('Objet de commande'!D10*'Nclu. MotorBoard'!F38)</f>
        <v>0</v>
      </c>
      <c r="G71" s="1">
        <v>1</v>
      </c>
      <c r="H71" s="2">
        <v>0.38500000000000001</v>
      </c>
      <c r="I71" s="2">
        <f t="shared" si="2"/>
        <v>0</v>
      </c>
      <c r="J71" s="13"/>
    </row>
    <row r="72" spans="3:10" x14ac:dyDescent="0.25">
      <c r="C72" s="14"/>
      <c r="D72" s="5">
        <v>1740665</v>
      </c>
      <c r="E72" s="5" t="s">
        <v>73</v>
      </c>
      <c r="F72" s="6">
        <f>('Objet de commande'!D10*'Nclu. MotorBoard'!F39)+('Objet de commande'!D11*'Nclu. US'!F22)+('Objet de commande'!D13*'Nclu. Shield RBPI CAN'!F17)+('Objet de commande'!D14*'Nclu. IMU'!F23)+('Objet de commande'!D15*'Nclu. Alim'!F23)</f>
        <v>0</v>
      </c>
      <c r="G72" s="1">
        <v>10</v>
      </c>
      <c r="H72" s="16">
        <v>2.3099999999999999E-2</v>
      </c>
      <c r="I72" s="2">
        <f t="shared" si="2"/>
        <v>0</v>
      </c>
      <c r="J72" s="13"/>
    </row>
    <row r="73" spans="3:10" x14ac:dyDescent="0.25">
      <c r="C73" s="14"/>
      <c r="D73" s="5">
        <v>1759195</v>
      </c>
      <c r="E73" s="5" t="s">
        <v>74</v>
      </c>
      <c r="F73" s="6">
        <f>('Objet de commande'!D10*'Nclu. MotorBoard'!F40)+('Objet de commande'!D11*'Nclu. US'!F23)+('Objet de commande'!D13*'Nclu. Shield RBPI CAN'!F18)+('Objet de commande'!D14*'Nclu. IMU'!F24)+('Objet de commande'!D15*'Nclu. Alim'!F24)</f>
        <v>0</v>
      </c>
      <c r="G73" s="1">
        <v>10</v>
      </c>
      <c r="H73" s="16">
        <v>1.77E-2</v>
      </c>
      <c r="I73" s="2">
        <f t="shared" si="2"/>
        <v>0</v>
      </c>
      <c r="J73" s="13"/>
    </row>
    <row r="74" spans="3:10" x14ac:dyDescent="0.25">
      <c r="C74" s="14"/>
      <c r="D74" s="1">
        <v>2396411</v>
      </c>
      <c r="E74" s="1" t="s">
        <v>18</v>
      </c>
      <c r="F74" s="1">
        <f>('Objet de commande'!D12*'Nclu. Shield RBPI CAN'!F16)</f>
        <v>0</v>
      </c>
      <c r="G74" s="1">
        <v>1</v>
      </c>
      <c r="H74" s="2">
        <v>1.57</v>
      </c>
      <c r="I74" s="2">
        <f t="shared" si="2"/>
        <v>0</v>
      </c>
      <c r="J74" s="13"/>
    </row>
    <row r="75" spans="3:10" x14ac:dyDescent="0.25">
      <c r="C75" s="14"/>
      <c r="D75" s="1">
        <v>1111081</v>
      </c>
      <c r="E75" s="1" t="s">
        <v>58</v>
      </c>
      <c r="F75" s="1">
        <f>('Objet de commande'!D12*'Nclu. Shield RBPI CAN'!F17)</f>
        <v>0</v>
      </c>
      <c r="G75" s="1">
        <v>10</v>
      </c>
      <c r="H75" s="2">
        <v>0.25</v>
      </c>
      <c r="I75" s="2">
        <f t="shared" si="2"/>
        <v>0</v>
      </c>
      <c r="J75" s="13"/>
    </row>
    <row r="76" spans="3:10" x14ac:dyDescent="0.25">
      <c r="C76" s="14"/>
      <c r="D76" s="1">
        <v>9922199</v>
      </c>
      <c r="E76" s="1" t="s">
        <v>19</v>
      </c>
      <c r="F76" s="1">
        <f>('Objet de commande'!D12*'Nclu. Shield RBPI CAN'!F18)</f>
        <v>0</v>
      </c>
      <c r="G76" s="1">
        <v>10</v>
      </c>
      <c r="H76" s="2">
        <v>4.87</v>
      </c>
      <c r="I76" s="2">
        <f t="shared" si="2"/>
        <v>0</v>
      </c>
      <c r="J76" s="13"/>
    </row>
    <row r="77" spans="3:10" x14ac:dyDescent="0.25">
      <c r="C77" s="14"/>
      <c r="D77" s="1">
        <v>2250006</v>
      </c>
      <c r="E77" s="1" t="s">
        <v>20</v>
      </c>
      <c r="F77" s="1">
        <f>('Objet de commande'!D12*'Nclu. Shield RBPI CAN'!F19)</f>
        <v>0</v>
      </c>
      <c r="G77" s="1">
        <v>1</v>
      </c>
      <c r="H77" s="2">
        <v>0.82599999999999996</v>
      </c>
      <c r="I77" s="2">
        <f t="shared" si="2"/>
        <v>0</v>
      </c>
      <c r="J77" s="13"/>
    </row>
    <row r="78" spans="3:10" x14ac:dyDescent="0.25">
      <c r="C78" s="14"/>
      <c r="D78" s="1">
        <v>1292239</v>
      </c>
      <c r="E78" s="1" t="s">
        <v>81</v>
      </c>
      <c r="F78" s="1">
        <f>('Objet de commande'!D12*'Nclu. Shield RBPI CAN'!F20)+('Objet de commande'!D13*'Nclu. Shield RBPI CAN'!F9)</f>
        <v>0</v>
      </c>
      <c r="G78" s="1">
        <v>1</v>
      </c>
      <c r="H78" s="2">
        <v>1.81</v>
      </c>
      <c r="I78" s="2">
        <f t="shared" si="2"/>
        <v>0</v>
      </c>
      <c r="J78" s="13"/>
    </row>
    <row r="79" spans="3:10" x14ac:dyDescent="0.25">
      <c r="C79" s="14"/>
      <c r="D79" s="5">
        <v>1569230</v>
      </c>
      <c r="E79" s="1" t="s">
        <v>21</v>
      </c>
      <c r="F79" s="1">
        <f>('Objet de commande'!D12*'Nclu. Shield RBPI CAN'!F21)</f>
        <v>0</v>
      </c>
      <c r="G79" s="1">
        <v>1</v>
      </c>
      <c r="H79" s="4">
        <v>4.32</v>
      </c>
      <c r="I79" s="2">
        <f t="shared" si="2"/>
        <v>0</v>
      </c>
      <c r="J79" s="13"/>
    </row>
    <row r="80" spans="3:10" x14ac:dyDescent="0.25">
      <c r="C80" s="14"/>
      <c r="D80" s="1">
        <v>1183026</v>
      </c>
      <c r="E80" s="5" t="s">
        <v>85</v>
      </c>
      <c r="F80" s="1">
        <f>('Objet de commande'!D14*'Nclu. IMU'!F25)</f>
        <v>0</v>
      </c>
      <c r="G80" s="15">
        <v>1</v>
      </c>
      <c r="H80" s="16">
        <v>1.1399999999999999</v>
      </c>
      <c r="I80" s="2">
        <f t="shared" si="2"/>
        <v>0</v>
      </c>
      <c r="J80" s="13"/>
    </row>
    <row r="81" spans="2:10" x14ac:dyDescent="0.25">
      <c r="C81" s="14"/>
      <c r="D81" s="5">
        <v>1564482</v>
      </c>
      <c r="E81" s="5" t="s">
        <v>84</v>
      </c>
      <c r="F81" s="1">
        <f>('Objet de commande'!D14*'Nclu. IMU'!F27)</f>
        <v>0</v>
      </c>
      <c r="G81" s="15">
        <v>1</v>
      </c>
      <c r="H81" s="16">
        <v>0.621</v>
      </c>
      <c r="I81" s="2">
        <f t="shared" si="2"/>
        <v>0</v>
      </c>
      <c r="J81" s="13"/>
    </row>
    <row r="82" spans="2:10" x14ac:dyDescent="0.25">
      <c r="B82" s="37"/>
      <c r="D82" s="1">
        <v>9758569</v>
      </c>
      <c r="E82" s="1" t="s">
        <v>87</v>
      </c>
      <c r="F82" s="1">
        <f>('Objet de commande'!D13*'Nclu. Shield RBPI CAN'!F10)</f>
        <v>0</v>
      </c>
      <c r="G82" s="6">
        <v>1</v>
      </c>
      <c r="H82" s="2">
        <v>1.03</v>
      </c>
      <c r="I82" s="2">
        <f t="shared" si="2"/>
        <v>0</v>
      </c>
      <c r="J82" s="1"/>
    </row>
    <row r="83" spans="2:10" x14ac:dyDescent="0.25">
      <c r="B83" s="37"/>
      <c r="D83" s="1">
        <v>1771428</v>
      </c>
      <c r="E83" s="1" t="s">
        <v>111</v>
      </c>
      <c r="F83" s="1">
        <f>('Objet de commande'!D13*'Nclu. Shield RBPI CAN'!F11)</f>
        <v>0</v>
      </c>
      <c r="G83" s="6">
        <v>1</v>
      </c>
      <c r="H83" s="2">
        <v>1.78</v>
      </c>
      <c r="I83" s="2">
        <f t="shared" si="2"/>
        <v>0</v>
      </c>
      <c r="J83" s="1"/>
    </row>
    <row r="84" spans="2:10" x14ac:dyDescent="0.25">
      <c r="C84" s="14"/>
      <c r="D84" s="26">
        <v>3041165</v>
      </c>
      <c r="E84" s="26" t="s">
        <v>86</v>
      </c>
      <c r="F84" s="1">
        <f>('Objet de commande'!D13*'Nclu. Shield RBPI CAN'!F12)+('Objet de commande'!D15*'Nclu. Alim'!F11)</f>
        <v>0</v>
      </c>
      <c r="G84" s="6">
        <v>1</v>
      </c>
      <c r="H84" s="2">
        <v>1.1499999999999999</v>
      </c>
      <c r="I84" s="2">
        <f t="shared" si="2"/>
        <v>0</v>
      </c>
      <c r="J84" s="11"/>
    </row>
    <row r="85" spans="2:10" x14ac:dyDescent="0.25">
      <c r="C85" s="14"/>
      <c r="D85" s="1">
        <v>1652245</v>
      </c>
      <c r="E85" s="1" t="s">
        <v>92</v>
      </c>
      <c r="F85" s="1">
        <f>('Objet de commande'!D15*'Nclu. Alim'!F6)</f>
        <v>0</v>
      </c>
      <c r="G85" s="6">
        <v>1</v>
      </c>
      <c r="H85" s="2">
        <v>88.85</v>
      </c>
      <c r="I85" s="2">
        <f t="shared" si="2"/>
        <v>0</v>
      </c>
      <c r="J85" s="11"/>
    </row>
    <row r="86" spans="2:10" x14ac:dyDescent="0.25">
      <c r="C86" s="14"/>
      <c r="D86" s="1">
        <v>2080626</v>
      </c>
      <c r="E86" s="1" t="s">
        <v>93</v>
      </c>
      <c r="F86" s="1">
        <f>('Objet de commande'!D15*'Nclu. Alim'!F7)</f>
        <v>0</v>
      </c>
      <c r="G86" s="6">
        <v>1</v>
      </c>
      <c r="H86" s="2">
        <v>26.58</v>
      </c>
      <c r="I86" s="2">
        <f t="shared" si="2"/>
        <v>0</v>
      </c>
      <c r="J86" s="11"/>
    </row>
    <row r="87" spans="2:10" x14ac:dyDescent="0.25">
      <c r="C87" s="14"/>
      <c r="D87" s="1">
        <v>1022262</v>
      </c>
      <c r="E87" s="1" t="s">
        <v>95</v>
      </c>
      <c r="F87" s="1">
        <f>('Objet de commande'!D15*'Nclu. Alim'!F22)</f>
        <v>0</v>
      </c>
      <c r="G87" s="6">
        <v>1</v>
      </c>
      <c r="H87" s="2">
        <v>0.43</v>
      </c>
      <c r="I87" s="2">
        <f t="shared" si="2"/>
        <v>0</v>
      </c>
      <c r="J87" s="11"/>
    </row>
    <row r="88" spans="2:10" x14ac:dyDescent="0.25">
      <c r="C88" s="31"/>
      <c r="D88" s="11">
        <v>1202607</v>
      </c>
      <c r="E88" s="1" t="s">
        <v>96</v>
      </c>
      <c r="F88" s="1">
        <f>'Objet de commande'!D16*'Nclu. IBOT Divers'!E31</f>
        <v>0</v>
      </c>
      <c r="G88" s="1">
        <v>100</v>
      </c>
      <c r="H88" s="4">
        <v>0.50019999999999998</v>
      </c>
      <c r="I88" s="2">
        <f t="shared" si="2"/>
        <v>0</v>
      </c>
      <c r="J88" s="1"/>
    </row>
    <row r="89" spans="2:10" x14ac:dyDescent="0.25">
      <c r="C89" s="31"/>
      <c r="D89" s="11">
        <v>890819</v>
      </c>
      <c r="E89" s="1" t="s">
        <v>97</v>
      </c>
      <c r="F89" s="1">
        <f>'Objet de commande'!D16*'Nclu. IBOT Divers'!E32</f>
        <v>0</v>
      </c>
      <c r="G89" s="1">
        <v>25</v>
      </c>
      <c r="H89" s="4">
        <v>0.52839999999999998</v>
      </c>
      <c r="I89" s="2">
        <f t="shared" si="2"/>
        <v>0</v>
      </c>
      <c r="J89" s="1"/>
    </row>
    <row r="90" spans="2:10" x14ac:dyDescent="0.25">
      <c r="C90" s="31"/>
      <c r="D90" s="11">
        <v>1466747</v>
      </c>
      <c r="E90" s="1" t="s">
        <v>98</v>
      </c>
      <c r="F90" s="1">
        <f>'Objet de commande'!D16*'Nclu. IBOT Divers'!E33</f>
        <v>0</v>
      </c>
      <c r="G90" s="1">
        <v>4</v>
      </c>
      <c r="H90" s="4">
        <v>0.84699999999999998</v>
      </c>
      <c r="I90" s="2">
        <f t="shared" si="2"/>
        <v>0</v>
      </c>
      <c r="J90" s="1"/>
    </row>
    <row r="91" spans="2:10" x14ac:dyDescent="0.25">
      <c r="C91" s="31"/>
      <c r="D91" s="5">
        <v>1218896</v>
      </c>
      <c r="E91" s="5" t="s">
        <v>88</v>
      </c>
      <c r="F91" s="1">
        <f>('Objet de commande'!D13*'Nclu. Shield RBPI CAN'!F19)</f>
        <v>0</v>
      </c>
      <c r="G91" s="15">
        <v>1</v>
      </c>
      <c r="H91" s="4">
        <v>1.48</v>
      </c>
      <c r="I91" s="2">
        <f t="shared" si="2"/>
        <v>0</v>
      </c>
      <c r="J91" s="1"/>
    </row>
    <row r="92" spans="2:10" x14ac:dyDescent="0.25">
      <c r="C92" s="31"/>
      <c r="D92" s="11"/>
      <c r="E92" s="5" t="s">
        <v>89</v>
      </c>
      <c r="F92" s="1">
        <f>('Objet de commande'!D13*'Nclu. Shield RBPI CAN'!F20)</f>
        <v>0</v>
      </c>
      <c r="G92" s="15">
        <v>1</v>
      </c>
      <c r="H92" s="4"/>
      <c r="I92" s="2">
        <f t="shared" si="2"/>
        <v>0</v>
      </c>
      <c r="J92" s="1"/>
    </row>
    <row r="93" spans="2:10" x14ac:dyDescent="0.25">
      <c r="C93" s="31"/>
      <c r="D93" s="1">
        <v>1899628</v>
      </c>
      <c r="E93" s="1" t="s">
        <v>94</v>
      </c>
      <c r="F93">
        <f>('Objet de commande'!D15*'Nclu. Alim'!F18)</f>
        <v>0</v>
      </c>
      <c r="G93" s="6">
        <v>1</v>
      </c>
      <c r="H93" s="2">
        <v>0.66800000000000004</v>
      </c>
      <c r="I93" s="2">
        <f>ROUNDUP(F93/G93,0)*G93*H93</f>
        <v>0</v>
      </c>
      <c r="J93" s="1"/>
    </row>
    <row r="94" spans="2:10" x14ac:dyDescent="0.25">
      <c r="C94" s="31"/>
      <c r="D94" s="1">
        <v>1607890</v>
      </c>
      <c r="E94" s="5" t="s">
        <v>113</v>
      </c>
      <c r="F94" s="1">
        <f>('Objet de commande'!D13*'Nclu. IMU'!F26)</f>
        <v>0</v>
      </c>
      <c r="G94" s="15">
        <v>1</v>
      </c>
      <c r="H94" s="16">
        <v>1.5</v>
      </c>
      <c r="I94" s="2">
        <f>ROUNDUP(F94/G94,0)*G94*H94</f>
        <v>0</v>
      </c>
      <c r="J94" s="1"/>
    </row>
    <row r="95" spans="2:10" x14ac:dyDescent="0.25">
      <c r="C95" s="27"/>
      <c r="D95" s="49" t="s">
        <v>62</v>
      </c>
      <c r="E95" s="49"/>
      <c r="F95" s="49"/>
      <c r="G95" s="49"/>
      <c r="H95" s="49"/>
      <c r="I95" s="50"/>
      <c r="J95" s="4">
        <f>SUM(I35:I92)</f>
        <v>0</v>
      </c>
    </row>
    <row r="96" spans="2:10" x14ac:dyDescent="0.25">
      <c r="C96" s="29"/>
      <c r="D96" s="29"/>
      <c r="E96" s="29"/>
      <c r="F96" s="29"/>
      <c r="G96" s="29"/>
      <c r="H96" s="29"/>
      <c r="I96" s="29"/>
      <c r="J96" s="30"/>
    </row>
    <row r="97" spans="3:10" x14ac:dyDescent="0.25">
      <c r="C97" s="41" t="s">
        <v>67</v>
      </c>
      <c r="D97" s="41"/>
      <c r="E97" s="41"/>
      <c r="F97" s="41"/>
      <c r="G97" s="41"/>
      <c r="H97" s="41"/>
      <c r="I97" s="41"/>
      <c r="J97" s="41"/>
    </row>
    <row r="98" spans="3:10" ht="30" x14ac:dyDescent="0.25">
      <c r="C98" s="28"/>
      <c r="D98" s="17" t="s">
        <v>110</v>
      </c>
      <c r="E98" s="17" t="s">
        <v>76</v>
      </c>
      <c r="F98" s="17" t="s">
        <v>77</v>
      </c>
      <c r="G98" s="17" t="s">
        <v>82</v>
      </c>
      <c r="H98" s="17" t="s">
        <v>78</v>
      </c>
      <c r="I98" s="17" t="s">
        <v>79</v>
      </c>
      <c r="J98" s="12"/>
    </row>
    <row r="99" spans="3:10" x14ac:dyDescent="0.25">
      <c r="C99" s="45"/>
      <c r="D99" s="1">
        <v>1120945</v>
      </c>
      <c r="E99" s="1" t="s">
        <v>68</v>
      </c>
      <c r="F99" s="1">
        <f>'Objet de commande'!D14*'Nclu. IMU'!F6</f>
        <v>0</v>
      </c>
      <c r="G99" s="1">
        <v>1</v>
      </c>
      <c r="H99" s="4">
        <v>135.66999999999999</v>
      </c>
      <c r="I99" s="4">
        <f>ROUNDUP(F99/G99,0)*H99</f>
        <v>0</v>
      </c>
      <c r="J99" s="1"/>
    </row>
    <row r="100" spans="3:10" x14ac:dyDescent="0.25">
      <c r="C100" s="46"/>
      <c r="D100" s="1">
        <v>7951295</v>
      </c>
      <c r="E100" s="1" t="s">
        <v>72</v>
      </c>
      <c r="F100" s="1">
        <f>'Objet de commande'!D16*'Nclu. IBOT Divers'!E38</f>
        <v>0</v>
      </c>
      <c r="G100" s="1">
        <v>1</v>
      </c>
      <c r="H100" s="4">
        <v>35.89</v>
      </c>
      <c r="I100" s="4">
        <f>ROUNDUP(F100/G100,0)*H100</f>
        <v>0</v>
      </c>
      <c r="J100" s="1"/>
    </row>
    <row r="101" spans="3:10" x14ac:dyDescent="0.25">
      <c r="C101" s="47"/>
      <c r="D101" s="48" t="s">
        <v>69</v>
      </c>
      <c r="E101" s="49"/>
      <c r="F101" s="49"/>
      <c r="G101" s="49"/>
      <c r="H101" s="49"/>
      <c r="I101" s="50"/>
      <c r="J101" s="4">
        <f>SUM(I99:I100)</f>
        <v>0</v>
      </c>
    </row>
    <row r="103" spans="3:10" ht="45" customHeight="1" x14ac:dyDescent="0.25">
      <c r="C103" s="42" t="s">
        <v>83</v>
      </c>
      <c r="D103" s="43"/>
      <c r="E103" s="43"/>
      <c r="F103" s="43"/>
      <c r="G103" s="43"/>
      <c r="H103" s="43"/>
      <c r="I103" s="44"/>
      <c r="J103" s="10">
        <f>J14+J19+J25+J31+J95+J101</f>
        <v>0</v>
      </c>
    </row>
  </sheetData>
  <mergeCells count="16">
    <mergeCell ref="C6:J6"/>
    <mergeCell ref="C16:J16"/>
    <mergeCell ref="C103:I103"/>
    <mergeCell ref="C97:J97"/>
    <mergeCell ref="C99:C101"/>
    <mergeCell ref="D101:I101"/>
    <mergeCell ref="C21:J21"/>
    <mergeCell ref="C27:J27"/>
    <mergeCell ref="C33:J33"/>
    <mergeCell ref="J29:J30"/>
    <mergeCell ref="D95:I95"/>
    <mergeCell ref="J8:J13"/>
    <mergeCell ref="D14:I14"/>
    <mergeCell ref="D19:I19"/>
    <mergeCell ref="D25:I25"/>
    <mergeCell ref="D31:I3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P45"/>
  <sheetViews>
    <sheetView topLeftCell="A4" workbookViewId="0">
      <selection activeCell="K18" sqref="K18"/>
    </sheetView>
  </sheetViews>
  <sheetFormatPr baseColWidth="10" defaultRowHeight="15" x14ac:dyDescent="0.25"/>
  <cols>
    <col min="2" max="2" width="6.85546875" bestFit="1" customWidth="1"/>
    <col min="3" max="3" width="4.140625" bestFit="1" customWidth="1"/>
    <col min="4" max="4" width="13" customWidth="1"/>
    <col min="5" max="5" width="48.42578125" customWidth="1"/>
    <col min="6" max="6" width="12.28515625" customWidth="1"/>
    <col min="7" max="7" width="15.85546875" customWidth="1"/>
    <col min="8" max="8" width="10.85546875" customWidth="1"/>
    <col min="12" max="12" width="47.28515625" customWidth="1"/>
  </cols>
  <sheetData>
    <row r="4" spans="4:8" x14ac:dyDescent="0.25">
      <c r="D4" s="53" t="s">
        <v>17</v>
      </c>
      <c r="E4" s="53"/>
      <c r="F4" s="53"/>
      <c r="G4" s="53"/>
      <c r="H4" s="53"/>
    </row>
    <row r="5" spans="4:8" ht="30" customHeight="1" x14ac:dyDescent="0.25">
      <c r="D5" s="17" t="s">
        <v>75</v>
      </c>
      <c r="E5" s="17" t="s">
        <v>76</v>
      </c>
      <c r="F5" s="17" t="s">
        <v>77</v>
      </c>
      <c r="G5" s="17" t="s">
        <v>78</v>
      </c>
      <c r="H5" s="17" t="s">
        <v>79</v>
      </c>
    </row>
    <row r="6" spans="4:8" x14ac:dyDescent="0.25">
      <c r="D6" s="1">
        <v>7356102</v>
      </c>
      <c r="E6" s="1" t="s">
        <v>26</v>
      </c>
      <c r="F6" s="6">
        <v>1</v>
      </c>
      <c r="G6" s="2">
        <f>Commande!H39</f>
        <v>8.4599999999999995E-2</v>
      </c>
      <c r="H6" s="2">
        <f t="shared" ref="H6:H40" si="0">F6*G6</f>
        <v>8.4599999999999995E-2</v>
      </c>
    </row>
    <row r="7" spans="4:8" x14ac:dyDescent="0.25">
      <c r="D7" s="1">
        <v>7356145</v>
      </c>
      <c r="E7" s="1" t="s">
        <v>27</v>
      </c>
      <c r="F7" s="6">
        <v>5</v>
      </c>
      <c r="G7" s="2">
        <f>Commande!H40</f>
        <v>5.9900000000000002E-2</v>
      </c>
      <c r="H7" s="2">
        <f t="shared" si="0"/>
        <v>0.29949999999999999</v>
      </c>
    </row>
    <row r="8" spans="4:8" x14ac:dyDescent="0.25">
      <c r="D8" s="1">
        <v>2459014</v>
      </c>
      <c r="E8" s="1" t="s">
        <v>28</v>
      </c>
      <c r="F8" s="6">
        <v>1</v>
      </c>
      <c r="G8" s="2">
        <f>Commande!H41</f>
        <v>0.31</v>
      </c>
      <c r="H8" s="2">
        <f t="shared" si="0"/>
        <v>0.31</v>
      </c>
    </row>
    <row r="9" spans="4:8" x14ac:dyDescent="0.25">
      <c r="D9" s="1">
        <v>9732195</v>
      </c>
      <c r="E9" s="1" t="s">
        <v>29</v>
      </c>
      <c r="F9" s="6">
        <v>10</v>
      </c>
      <c r="G9" s="2">
        <f>Commande!H42</f>
        <v>5.5899999999999998E-2</v>
      </c>
      <c r="H9" s="2">
        <f>G9</f>
        <v>5.5899999999999998E-2</v>
      </c>
    </row>
    <row r="10" spans="4:8" x14ac:dyDescent="0.25">
      <c r="D10" s="1">
        <v>2445475</v>
      </c>
      <c r="E10" s="1" t="s">
        <v>30</v>
      </c>
      <c r="F10" s="6">
        <v>2</v>
      </c>
      <c r="G10" s="2">
        <f>Commande!H43</f>
        <v>0.15</v>
      </c>
      <c r="H10" s="2">
        <f t="shared" si="0"/>
        <v>0.3</v>
      </c>
    </row>
    <row r="11" spans="4:8" x14ac:dyDescent="0.25">
      <c r="D11" s="1">
        <v>1865277</v>
      </c>
      <c r="E11" s="1" t="s">
        <v>31</v>
      </c>
      <c r="F11" s="6">
        <v>1</v>
      </c>
      <c r="G11" s="2">
        <f>Commande!H44</f>
        <v>0.443</v>
      </c>
      <c r="H11" s="2">
        <f t="shared" si="0"/>
        <v>0.443</v>
      </c>
    </row>
    <row r="12" spans="4:8" x14ac:dyDescent="0.25">
      <c r="D12" s="1">
        <v>2445482</v>
      </c>
      <c r="E12" s="1" t="s">
        <v>32</v>
      </c>
      <c r="F12" s="6">
        <v>8</v>
      </c>
      <c r="G12" s="2">
        <f>Commande!H45</f>
        <v>3.4200000000000001E-2</v>
      </c>
      <c r="H12" s="2">
        <f t="shared" si="0"/>
        <v>0.27360000000000001</v>
      </c>
    </row>
    <row r="13" spans="4:8" x14ac:dyDescent="0.25">
      <c r="D13" s="1">
        <v>1012166</v>
      </c>
      <c r="E13" s="1" t="s">
        <v>33</v>
      </c>
      <c r="F13" s="6">
        <v>1</v>
      </c>
      <c r="G13" s="2">
        <f>Commande!H46</f>
        <v>0.51</v>
      </c>
      <c r="H13" s="2">
        <f t="shared" si="0"/>
        <v>0.51</v>
      </c>
    </row>
    <row r="14" spans="4:8" x14ac:dyDescent="0.25">
      <c r="D14" s="1">
        <v>2445490</v>
      </c>
      <c r="E14" s="1" t="s">
        <v>34</v>
      </c>
      <c r="F14" s="6">
        <v>2</v>
      </c>
      <c r="G14" s="2">
        <f>Commande!H47</f>
        <v>0.79700000000000004</v>
      </c>
      <c r="H14" s="2">
        <f t="shared" si="0"/>
        <v>1.5940000000000001</v>
      </c>
    </row>
    <row r="15" spans="4:8" x14ac:dyDescent="0.25">
      <c r="D15" s="1">
        <v>9732160</v>
      </c>
      <c r="E15" s="1" t="s">
        <v>35</v>
      </c>
      <c r="F15" s="6">
        <v>1</v>
      </c>
      <c r="G15" s="2">
        <f>Commande!H48</f>
        <v>0.95499999999999996</v>
      </c>
      <c r="H15" s="2">
        <f t="shared" si="0"/>
        <v>0.95499999999999996</v>
      </c>
    </row>
    <row r="16" spans="4:8" x14ac:dyDescent="0.25">
      <c r="D16" s="1">
        <v>151869</v>
      </c>
      <c r="E16" s="1" t="s">
        <v>36</v>
      </c>
      <c r="F16" s="6">
        <v>1</v>
      </c>
      <c r="G16" s="2">
        <f>Commande!H49</f>
        <v>0.29599999999999999</v>
      </c>
      <c r="H16" s="2">
        <f t="shared" si="0"/>
        <v>0.29599999999999999</v>
      </c>
    </row>
    <row r="17" spans="4:8" x14ac:dyDescent="0.25">
      <c r="D17" s="1">
        <v>1459166</v>
      </c>
      <c r="E17" s="1" t="s">
        <v>37</v>
      </c>
      <c r="F17" s="6">
        <v>1</v>
      </c>
      <c r="G17" s="2">
        <f>Commande!H50</f>
        <v>0.20200000000000001</v>
      </c>
      <c r="H17" s="2">
        <f t="shared" si="0"/>
        <v>0.20200000000000001</v>
      </c>
    </row>
    <row r="18" spans="4:8" x14ac:dyDescent="0.25">
      <c r="D18" s="1">
        <v>2383271</v>
      </c>
      <c r="E18" s="1" t="s">
        <v>38</v>
      </c>
      <c r="F18" s="6">
        <v>1</v>
      </c>
      <c r="G18" s="2">
        <f>Commande!H51</f>
        <v>0.52700000000000002</v>
      </c>
      <c r="H18" s="2">
        <f t="shared" si="0"/>
        <v>0.52700000000000002</v>
      </c>
    </row>
    <row r="19" spans="4:8" x14ac:dyDescent="0.25">
      <c r="D19" s="1">
        <v>1829472</v>
      </c>
      <c r="E19" s="1" t="s">
        <v>39</v>
      </c>
      <c r="F19" s="6">
        <v>1</v>
      </c>
      <c r="G19" s="2">
        <f>Commande!H52</f>
        <v>0.41599999999999998</v>
      </c>
      <c r="H19" s="2">
        <f t="shared" si="0"/>
        <v>0.41599999999999998</v>
      </c>
    </row>
    <row r="20" spans="4:8" x14ac:dyDescent="0.25">
      <c r="D20" s="1">
        <v>2362839</v>
      </c>
      <c r="E20" s="1" t="s">
        <v>40</v>
      </c>
      <c r="F20" s="6">
        <v>1</v>
      </c>
      <c r="G20" s="2">
        <f>Commande!H53</f>
        <v>1.1000000000000001</v>
      </c>
      <c r="H20" s="2">
        <f t="shared" si="0"/>
        <v>1.1000000000000001</v>
      </c>
    </row>
    <row r="21" spans="4:8" x14ac:dyDescent="0.25">
      <c r="D21" s="1">
        <v>2443180</v>
      </c>
      <c r="E21" s="1" t="s">
        <v>41</v>
      </c>
      <c r="F21" s="6">
        <v>1</v>
      </c>
      <c r="G21" s="2">
        <f>Commande!H54</f>
        <v>6.77</v>
      </c>
      <c r="H21" s="2">
        <f t="shared" si="0"/>
        <v>6.77</v>
      </c>
    </row>
    <row r="22" spans="4:8" x14ac:dyDescent="0.25">
      <c r="D22" s="1">
        <v>1469170</v>
      </c>
      <c r="E22" s="1" t="s">
        <v>42</v>
      </c>
      <c r="F22" s="6">
        <v>1</v>
      </c>
      <c r="G22" s="2">
        <f>Commande!H55</f>
        <v>5.08</v>
      </c>
      <c r="H22" s="2">
        <f t="shared" si="0"/>
        <v>5.08</v>
      </c>
    </row>
    <row r="23" spans="4:8" x14ac:dyDescent="0.25">
      <c r="D23" s="1">
        <v>1651976</v>
      </c>
      <c r="E23" s="1" t="s">
        <v>43</v>
      </c>
      <c r="F23" s="6">
        <v>1</v>
      </c>
      <c r="G23" s="2">
        <f>Commande!H56</f>
        <v>5.0199999999999996</v>
      </c>
      <c r="H23" s="2">
        <f t="shared" si="0"/>
        <v>5.0199999999999996</v>
      </c>
    </row>
    <row r="24" spans="4:8" x14ac:dyDescent="0.25">
      <c r="D24" s="1">
        <v>2374141</v>
      </c>
      <c r="E24" s="1" t="s">
        <v>44</v>
      </c>
      <c r="F24" s="6">
        <v>1</v>
      </c>
      <c r="G24" s="2">
        <f>Commande!H57</f>
        <v>1.36</v>
      </c>
      <c r="H24" s="2">
        <f t="shared" si="0"/>
        <v>1.36</v>
      </c>
    </row>
    <row r="25" spans="4:8" x14ac:dyDescent="0.25">
      <c r="D25" s="1">
        <v>2294865</v>
      </c>
      <c r="E25" s="1" t="s">
        <v>45</v>
      </c>
      <c r="F25" s="6">
        <v>3</v>
      </c>
      <c r="G25" s="2">
        <f>Commande!H58</f>
        <v>3.7</v>
      </c>
      <c r="H25" s="2">
        <f t="shared" si="0"/>
        <v>11.100000000000001</v>
      </c>
    </row>
    <row r="26" spans="4:8" x14ac:dyDescent="0.25">
      <c r="D26" s="1">
        <v>1698302</v>
      </c>
      <c r="E26" s="1" t="s">
        <v>46</v>
      </c>
      <c r="F26" s="6">
        <v>6</v>
      </c>
      <c r="G26" s="2">
        <f>Commande!H59</f>
        <v>2.25</v>
      </c>
      <c r="H26" s="2">
        <f t="shared" si="0"/>
        <v>13.5</v>
      </c>
    </row>
    <row r="27" spans="4:8" x14ac:dyDescent="0.25">
      <c r="D27" s="1">
        <v>2494682</v>
      </c>
      <c r="E27" s="1" t="s">
        <v>47</v>
      </c>
      <c r="F27" s="6">
        <v>1</v>
      </c>
      <c r="G27" s="2">
        <f>Commande!H60</f>
        <v>0.504</v>
      </c>
      <c r="H27" s="2">
        <f t="shared" si="0"/>
        <v>0.504</v>
      </c>
    </row>
    <row r="28" spans="4:8" x14ac:dyDescent="0.25">
      <c r="D28" s="1">
        <v>1898746</v>
      </c>
      <c r="E28" s="1" t="s">
        <v>91</v>
      </c>
      <c r="F28" s="6">
        <v>4</v>
      </c>
      <c r="G28" s="2">
        <f>Commande!H61</f>
        <v>0.67600000000000005</v>
      </c>
      <c r="H28" s="2">
        <f t="shared" si="0"/>
        <v>2.7040000000000002</v>
      </c>
    </row>
    <row r="29" spans="4:8" x14ac:dyDescent="0.25">
      <c r="D29" s="1">
        <v>1457413</v>
      </c>
      <c r="E29" s="1" t="s">
        <v>48</v>
      </c>
      <c r="F29" s="6">
        <v>4</v>
      </c>
      <c r="G29" s="2">
        <f>Commande!H62</f>
        <v>0.255</v>
      </c>
      <c r="H29" s="2">
        <f t="shared" si="0"/>
        <v>1.02</v>
      </c>
    </row>
    <row r="30" spans="4:8" x14ac:dyDescent="0.25">
      <c r="D30" s="1">
        <v>2434073</v>
      </c>
      <c r="E30" s="1" t="s">
        <v>49</v>
      </c>
      <c r="F30" s="6">
        <v>3</v>
      </c>
      <c r="G30" s="2">
        <f>Commande!H63</f>
        <v>2.0499999999999998</v>
      </c>
      <c r="H30" s="2">
        <f t="shared" si="0"/>
        <v>6.1499999999999995</v>
      </c>
    </row>
    <row r="31" spans="4:8" x14ac:dyDescent="0.25">
      <c r="D31" s="1">
        <v>2467444</v>
      </c>
      <c r="E31" s="1" t="s">
        <v>50</v>
      </c>
      <c r="F31" s="6">
        <v>1</v>
      </c>
      <c r="G31" s="2">
        <f>Commande!H64</f>
        <v>0.34799999999999998</v>
      </c>
      <c r="H31" s="2">
        <f t="shared" si="0"/>
        <v>0.34799999999999998</v>
      </c>
    </row>
    <row r="32" spans="4:8" x14ac:dyDescent="0.25">
      <c r="D32" s="1">
        <v>2494684</v>
      </c>
      <c r="E32" s="1" t="s">
        <v>51</v>
      </c>
      <c r="F32" s="6">
        <v>1</v>
      </c>
      <c r="G32" s="2">
        <f>Commande!H65</f>
        <v>0.45800000000000002</v>
      </c>
      <c r="H32" s="2">
        <f t="shared" si="0"/>
        <v>0.45800000000000002</v>
      </c>
    </row>
    <row r="33" spans="4:16" x14ac:dyDescent="0.25">
      <c r="D33" s="1">
        <v>9492160</v>
      </c>
      <c r="E33" s="1" t="s">
        <v>52</v>
      </c>
      <c r="F33" s="6">
        <v>1</v>
      </c>
      <c r="G33" s="2">
        <f>Commande!H66</f>
        <v>0.4</v>
      </c>
      <c r="H33" s="2">
        <f t="shared" si="0"/>
        <v>0.4</v>
      </c>
    </row>
    <row r="34" spans="4:16" x14ac:dyDescent="0.25">
      <c r="D34" s="1">
        <v>1898746</v>
      </c>
      <c r="E34" s="1" t="s">
        <v>53</v>
      </c>
      <c r="F34" s="6">
        <v>4</v>
      </c>
      <c r="G34" s="2">
        <f>Commande!H67</f>
        <v>0.67600000000000005</v>
      </c>
      <c r="H34" s="2">
        <f t="shared" si="0"/>
        <v>2.7040000000000002</v>
      </c>
    </row>
    <row r="35" spans="4:16" x14ac:dyDescent="0.25">
      <c r="D35" s="1">
        <v>2471834</v>
      </c>
      <c r="E35" s="1" t="s">
        <v>54</v>
      </c>
      <c r="F35" s="6">
        <v>1</v>
      </c>
      <c r="G35" s="2">
        <f>Commande!H68</f>
        <v>0.63600000000000001</v>
      </c>
      <c r="H35" s="2">
        <f t="shared" si="0"/>
        <v>0.63600000000000001</v>
      </c>
      <c r="L35" s="18"/>
      <c r="M35" s="18"/>
      <c r="N35" s="19"/>
      <c r="O35" s="21"/>
      <c r="P35" s="21"/>
    </row>
    <row r="36" spans="4:16" x14ac:dyDescent="0.25">
      <c r="D36" s="1">
        <v>151866</v>
      </c>
      <c r="E36" s="1" t="s">
        <v>55</v>
      </c>
      <c r="F36" s="6">
        <v>1</v>
      </c>
      <c r="G36" s="2">
        <f>Commande!H69</f>
        <v>0.17699999999999999</v>
      </c>
      <c r="H36" s="2">
        <f t="shared" si="0"/>
        <v>0.17699999999999999</v>
      </c>
    </row>
    <row r="37" spans="4:16" x14ac:dyDescent="0.25">
      <c r="D37" s="1">
        <v>1754159</v>
      </c>
      <c r="E37" s="1" t="s">
        <v>56</v>
      </c>
      <c r="F37" s="6">
        <v>1</v>
      </c>
      <c r="G37" s="2">
        <f>Commande!H70</f>
        <v>3.04</v>
      </c>
      <c r="H37" s="2">
        <f t="shared" si="0"/>
        <v>3.04</v>
      </c>
    </row>
    <row r="38" spans="4:16" x14ac:dyDescent="0.25">
      <c r="D38" s="1">
        <v>1843765</v>
      </c>
      <c r="E38" s="1" t="s">
        <v>57</v>
      </c>
      <c r="F38" s="6">
        <v>3</v>
      </c>
      <c r="G38" s="2">
        <f>Commande!H71</f>
        <v>0.38500000000000001</v>
      </c>
      <c r="H38" s="2">
        <f t="shared" si="0"/>
        <v>1.155</v>
      </c>
    </row>
    <row r="39" spans="4:16" x14ac:dyDescent="0.25">
      <c r="D39" s="5">
        <v>1740665</v>
      </c>
      <c r="E39" s="5" t="s">
        <v>73</v>
      </c>
      <c r="F39" s="15">
        <v>16</v>
      </c>
      <c r="G39" s="2">
        <f>Commande!H72</f>
        <v>2.3099999999999999E-2</v>
      </c>
      <c r="H39" s="16">
        <f t="shared" si="0"/>
        <v>0.36959999999999998</v>
      </c>
    </row>
    <row r="40" spans="4:16" x14ac:dyDescent="0.25">
      <c r="D40" s="5">
        <v>1759195</v>
      </c>
      <c r="E40" s="5" t="s">
        <v>74</v>
      </c>
      <c r="F40" s="15">
        <v>4</v>
      </c>
      <c r="G40" s="2">
        <f>Commande!H73</f>
        <v>1.77E-2</v>
      </c>
      <c r="H40" s="16">
        <f t="shared" si="0"/>
        <v>7.0800000000000002E-2</v>
      </c>
    </row>
    <row r="44" spans="4:16" x14ac:dyDescent="0.25">
      <c r="F44" s="51" t="s">
        <v>80</v>
      </c>
      <c r="G44" s="51"/>
      <c r="H44" s="52">
        <f>SUM(H6:H40)</f>
        <v>69.933000000000021</v>
      </c>
    </row>
    <row r="45" spans="4:16" x14ac:dyDescent="0.25">
      <c r="F45" s="51"/>
      <c r="G45" s="51"/>
      <c r="H45" s="52"/>
    </row>
  </sheetData>
  <mergeCells count="3">
    <mergeCell ref="F44:G45"/>
    <mergeCell ref="H44:H45"/>
    <mergeCell ref="D4:H4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P28"/>
  <sheetViews>
    <sheetView workbookViewId="0">
      <selection activeCell="G23" sqref="G23"/>
    </sheetView>
  </sheetViews>
  <sheetFormatPr baseColWidth="10" defaultRowHeight="15" x14ac:dyDescent="0.25"/>
  <cols>
    <col min="2" max="2" width="6.85546875" bestFit="1" customWidth="1"/>
    <col min="3" max="3" width="4.140625" bestFit="1" customWidth="1"/>
    <col min="4" max="4" width="13" customWidth="1"/>
    <col min="5" max="5" width="48.42578125" customWidth="1"/>
    <col min="6" max="6" width="12.28515625" customWidth="1"/>
    <col min="7" max="7" width="15.85546875" customWidth="1"/>
    <col min="8" max="8" width="10.85546875" customWidth="1"/>
    <col min="12" max="12" width="12.28515625" customWidth="1"/>
    <col min="13" max="13" width="41.140625" customWidth="1"/>
  </cols>
  <sheetData>
    <row r="4" spans="4:16" x14ac:dyDescent="0.25">
      <c r="D4" s="54" t="s">
        <v>59</v>
      </c>
      <c r="E4" s="54"/>
      <c r="F4" s="54"/>
      <c r="G4" s="54"/>
      <c r="H4" s="54"/>
      <c r="I4" s="22"/>
    </row>
    <row r="5" spans="4:16" ht="30" customHeight="1" x14ac:dyDescent="0.25">
      <c r="D5" s="17" t="s">
        <v>75</v>
      </c>
      <c r="E5" s="17" t="s">
        <v>76</v>
      </c>
      <c r="F5" s="17" t="s">
        <v>77</v>
      </c>
      <c r="G5" s="17" t="s">
        <v>78</v>
      </c>
      <c r="H5" s="17" t="s">
        <v>79</v>
      </c>
    </row>
    <row r="6" spans="4:16" x14ac:dyDescent="0.25">
      <c r="D6" s="1" t="s">
        <v>60</v>
      </c>
      <c r="E6" s="1" t="s">
        <v>61</v>
      </c>
      <c r="F6" s="9">
        <v>1</v>
      </c>
      <c r="G6" s="4">
        <v>2.58</v>
      </c>
      <c r="H6" s="4">
        <f>F6*G6</f>
        <v>2.58</v>
      </c>
    </row>
    <row r="7" spans="4:16" x14ac:dyDescent="0.25">
      <c r="D7" s="18"/>
      <c r="E7" s="18"/>
      <c r="F7" s="18"/>
      <c r="G7" s="20"/>
      <c r="H7" s="20"/>
    </row>
    <row r="9" spans="4:16" x14ac:dyDescent="0.25">
      <c r="D9" s="53" t="s">
        <v>17</v>
      </c>
      <c r="E9" s="53"/>
      <c r="F9" s="53"/>
      <c r="G9" s="53"/>
      <c r="H9" s="53"/>
    </row>
    <row r="10" spans="4:16" ht="30" customHeight="1" x14ac:dyDescent="0.25">
      <c r="D10" s="17" t="s">
        <v>75</v>
      </c>
      <c r="E10" s="17" t="s">
        <v>76</v>
      </c>
      <c r="F10" s="17" t="s">
        <v>77</v>
      </c>
      <c r="G10" s="17" t="s">
        <v>78</v>
      </c>
      <c r="H10" s="17" t="s">
        <v>79</v>
      </c>
    </row>
    <row r="11" spans="4:16" x14ac:dyDescent="0.25">
      <c r="D11" s="1">
        <v>2445475</v>
      </c>
      <c r="E11" s="1" t="s">
        <v>30</v>
      </c>
      <c r="F11" s="6">
        <v>2</v>
      </c>
      <c r="G11" s="2">
        <f>Commande!H43</f>
        <v>0.15</v>
      </c>
      <c r="H11" s="2">
        <f t="shared" ref="H11:H23" si="0">F11*G11</f>
        <v>0.3</v>
      </c>
    </row>
    <row r="12" spans="4:16" x14ac:dyDescent="0.25">
      <c r="D12" s="1">
        <v>1865277</v>
      </c>
      <c r="E12" s="1" t="s">
        <v>31</v>
      </c>
      <c r="F12" s="6">
        <v>1</v>
      </c>
      <c r="G12" s="2">
        <f>Commande!H44</f>
        <v>0.443</v>
      </c>
      <c r="H12" s="2">
        <f t="shared" si="0"/>
        <v>0.443</v>
      </c>
      <c r="L12" s="18"/>
      <c r="M12" s="18"/>
      <c r="N12" s="19"/>
      <c r="O12" s="20"/>
      <c r="P12" s="20"/>
    </row>
    <row r="13" spans="4:16" x14ac:dyDescent="0.25">
      <c r="D13" s="1">
        <v>2445490</v>
      </c>
      <c r="E13" s="1" t="s">
        <v>34</v>
      </c>
      <c r="F13" s="6">
        <v>2</v>
      </c>
      <c r="G13" s="2">
        <f>Commande!H47</f>
        <v>0.79700000000000004</v>
      </c>
      <c r="H13" s="2">
        <f t="shared" si="0"/>
        <v>1.5940000000000001</v>
      </c>
      <c r="L13" s="18"/>
      <c r="M13" s="18"/>
      <c r="N13" s="19"/>
      <c r="O13" s="20"/>
      <c r="P13" s="20"/>
    </row>
    <row r="14" spans="4:16" x14ac:dyDescent="0.25">
      <c r="D14" s="1">
        <v>2445482</v>
      </c>
      <c r="E14" s="1" t="s">
        <v>32</v>
      </c>
      <c r="F14" s="6">
        <v>8</v>
      </c>
      <c r="G14" s="2">
        <f>Commande!H45</f>
        <v>3.4200000000000001E-2</v>
      </c>
      <c r="H14" s="2">
        <f t="shared" ref="H14" si="1">F14*G14</f>
        <v>0.27360000000000001</v>
      </c>
      <c r="L14" s="18"/>
      <c r="M14" s="18"/>
      <c r="N14" s="19"/>
      <c r="O14" s="20"/>
      <c r="P14" s="20"/>
    </row>
    <row r="15" spans="4:16" x14ac:dyDescent="0.25">
      <c r="D15" s="1">
        <v>1459166</v>
      </c>
      <c r="E15" s="1" t="s">
        <v>37</v>
      </c>
      <c r="F15" s="6">
        <v>1</v>
      </c>
      <c r="G15" s="2">
        <f>Commande!H50</f>
        <v>0.20200000000000001</v>
      </c>
      <c r="H15" s="2">
        <f t="shared" si="0"/>
        <v>0.20200000000000001</v>
      </c>
      <c r="L15" s="18"/>
      <c r="M15" s="18"/>
      <c r="N15" s="19"/>
      <c r="O15" s="20"/>
      <c r="P15" s="20"/>
    </row>
    <row r="16" spans="4:16" x14ac:dyDescent="0.25">
      <c r="D16" s="1">
        <v>2362839</v>
      </c>
      <c r="E16" s="1" t="s">
        <v>40</v>
      </c>
      <c r="F16" s="6">
        <v>1</v>
      </c>
      <c r="G16" s="2">
        <f>Commande!H53</f>
        <v>1.1000000000000001</v>
      </c>
      <c r="H16" s="2">
        <f t="shared" si="0"/>
        <v>1.1000000000000001</v>
      </c>
    </row>
    <row r="17" spans="4:8" x14ac:dyDescent="0.25">
      <c r="D17" s="1">
        <v>2443180</v>
      </c>
      <c r="E17" s="1" t="s">
        <v>41</v>
      </c>
      <c r="F17" s="6">
        <v>1</v>
      </c>
      <c r="G17" s="2">
        <f>Commande!H54</f>
        <v>6.77</v>
      </c>
      <c r="H17" s="2">
        <f t="shared" si="0"/>
        <v>6.77</v>
      </c>
    </row>
    <row r="18" spans="4:8" x14ac:dyDescent="0.25">
      <c r="D18" s="1">
        <v>2494682</v>
      </c>
      <c r="E18" s="1" t="s">
        <v>47</v>
      </c>
      <c r="F18" s="6">
        <v>1</v>
      </c>
      <c r="G18" s="2">
        <f>Commande!H60</f>
        <v>0.504</v>
      </c>
      <c r="H18" s="2">
        <f t="shared" si="0"/>
        <v>0.504</v>
      </c>
    </row>
    <row r="19" spans="4:8" x14ac:dyDescent="0.25">
      <c r="D19" s="1">
        <v>1457413</v>
      </c>
      <c r="E19" s="1" t="s">
        <v>48</v>
      </c>
      <c r="F19" s="6">
        <v>1</v>
      </c>
      <c r="G19" s="2">
        <f>Commande!H62</f>
        <v>0.255</v>
      </c>
      <c r="H19" s="2">
        <f t="shared" si="0"/>
        <v>0.255</v>
      </c>
    </row>
    <row r="20" spans="4:8" x14ac:dyDescent="0.25">
      <c r="D20" s="1">
        <v>2467444</v>
      </c>
      <c r="E20" s="1" t="s">
        <v>50</v>
      </c>
      <c r="F20" s="6">
        <v>1</v>
      </c>
      <c r="G20" s="2">
        <f>Commande!H64</f>
        <v>0.34799999999999998</v>
      </c>
      <c r="H20" s="2">
        <f t="shared" si="0"/>
        <v>0.34799999999999998</v>
      </c>
    </row>
    <row r="21" spans="4:8" x14ac:dyDescent="0.25">
      <c r="D21" s="1">
        <v>2383271</v>
      </c>
      <c r="E21" s="1" t="s">
        <v>38</v>
      </c>
      <c r="F21" s="6">
        <v>1</v>
      </c>
      <c r="G21" s="2">
        <f>Commande!H51</f>
        <v>0.52700000000000002</v>
      </c>
      <c r="H21" s="2">
        <f t="shared" si="0"/>
        <v>0.52700000000000002</v>
      </c>
    </row>
    <row r="22" spans="4:8" x14ac:dyDescent="0.25">
      <c r="D22" s="5">
        <v>1740665</v>
      </c>
      <c r="E22" s="5" t="s">
        <v>73</v>
      </c>
      <c r="F22" s="15">
        <v>6</v>
      </c>
      <c r="G22" s="16">
        <f>Commande!H72</f>
        <v>2.3099999999999999E-2</v>
      </c>
      <c r="H22" s="16">
        <f t="shared" si="0"/>
        <v>0.1386</v>
      </c>
    </row>
    <row r="23" spans="4:8" x14ac:dyDescent="0.25">
      <c r="D23" s="5">
        <v>1759195</v>
      </c>
      <c r="E23" s="5" t="s">
        <v>74</v>
      </c>
      <c r="F23" s="15">
        <v>2</v>
      </c>
      <c r="G23" s="16">
        <f>Commande!H73</f>
        <v>1.77E-2</v>
      </c>
      <c r="H23" s="16">
        <f t="shared" si="0"/>
        <v>3.5400000000000001E-2</v>
      </c>
    </row>
    <row r="27" spans="4:8" x14ac:dyDescent="0.25">
      <c r="F27" s="51" t="s">
        <v>80</v>
      </c>
      <c r="G27" s="51"/>
      <c r="H27" s="52">
        <f>SUM(H6:H23)</f>
        <v>15.070599999999999</v>
      </c>
    </row>
    <row r="28" spans="4:8" x14ac:dyDescent="0.25">
      <c r="F28" s="51"/>
      <c r="G28" s="51"/>
      <c r="H28" s="52"/>
    </row>
  </sheetData>
  <mergeCells count="4">
    <mergeCell ref="D9:H9"/>
    <mergeCell ref="F27:G28"/>
    <mergeCell ref="H27:H28"/>
    <mergeCell ref="D4:H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25"/>
  <sheetViews>
    <sheetView workbookViewId="0">
      <selection activeCell="G6" sqref="G6"/>
    </sheetView>
  </sheetViews>
  <sheetFormatPr baseColWidth="10" defaultRowHeight="15" x14ac:dyDescent="0.25"/>
  <cols>
    <col min="2" max="2" width="6.85546875" bestFit="1" customWidth="1"/>
    <col min="3" max="3" width="4.140625" bestFit="1" customWidth="1"/>
    <col min="4" max="4" width="13" customWidth="1"/>
    <col min="5" max="5" width="48.42578125" customWidth="1"/>
    <col min="6" max="6" width="12.28515625" customWidth="1"/>
    <col min="7" max="7" width="15.85546875" customWidth="1"/>
    <col min="8" max="8" width="10.85546875" customWidth="1"/>
  </cols>
  <sheetData>
    <row r="4" spans="4:8" x14ac:dyDescent="0.25">
      <c r="D4" s="53" t="s">
        <v>17</v>
      </c>
      <c r="E4" s="53"/>
      <c r="F4" s="53"/>
      <c r="G4" s="53"/>
      <c r="H4" s="53"/>
    </row>
    <row r="5" spans="4:8" ht="30" customHeight="1" x14ac:dyDescent="0.25">
      <c r="D5" s="17" t="s">
        <v>75</v>
      </c>
      <c r="E5" s="17" t="s">
        <v>76</v>
      </c>
      <c r="F5" s="17" t="s">
        <v>77</v>
      </c>
      <c r="G5" s="17" t="s">
        <v>78</v>
      </c>
      <c r="H5" s="17" t="s">
        <v>79</v>
      </c>
    </row>
    <row r="6" spans="4:8" x14ac:dyDescent="0.25">
      <c r="D6" s="1">
        <v>2445475</v>
      </c>
      <c r="E6" s="1" t="s">
        <v>30</v>
      </c>
      <c r="F6" s="6">
        <v>5</v>
      </c>
      <c r="G6" s="2">
        <f>Commande!H43</f>
        <v>0.15</v>
      </c>
      <c r="H6" s="2">
        <f t="shared" ref="H6:H21" si="0">F6*G6</f>
        <v>0.75</v>
      </c>
    </row>
    <row r="7" spans="4:8" x14ac:dyDescent="0.25">
      <c r="D7" s="1">
        <v>2445482</v>
      </c>
      <c r="E7" s="1" t="s">
        <v>32</v>
      </c>
      <c r="F7" s="6">
        <v>20</v>
      </c>
      <c r="G7" s="2">
        <f>Commande!H45</f>
        <v>3.4200000000000001E-2</v>
      </c>
      <c r="H7" s="2">
        <f t="shared" si="0"/>
        <v>0.68400000000000005</v>
      </c>
    </row>
    <row r="8" spans="4:8" x14ac:dyDescent="0.25">
      <c r="D8" s="1">
        <v>2445490</v>
      </c>
      <c r="E8" s="1" t="s">
        <v>34</v>
      </c>
      <c r="F8" s="6">
        <v>5</v>
      </c>
      <c r="G8" s="2">
        <f>Commande!H47</f>
        <v>0.79700000000000004</v>
      </c>
      <c r="H8" s="2">
        <f t="shared" si="0"/>
        <v>3.9850000000000003</v>
      </c>
    </row>
    <row r="9" spans="4:8" x14ac:dyDescent="0.25">
      <c r="D9" s="1">
        <v>1459166</v>
      </c>
      <c r="E9" s="1" t="s">
        <v>37</v>
      </c>
      <c r="F9" s="6">
        <v>1</v>
      </c>
      <c r="G9" s="2">
        <f>Commande!H50</f>
        <v>0.20200000000000001</v>
      </c>
      <c r="H9" s="2">
        <f t="shared" si="0"/>
        <v>0.20200000000000001</v>
      </c>
    </row>
    <row r="10" spans="4:8" x14ac:dyDescent="0.25">
      <c r="D10" s="1">
        <v>2362839</v>
      </c>
      <c r="E10" s="1" t="s">
        <v>40</v>
      </c>
      <c r="F10" s="6">
        <v>1</v>
      </c>
      <c r="G10" s="2">
        <f>Commande!H53</f>
        <v>1.1000000000000001</v>
      </c>
      <c r="H10" s="2">
        <f t="shared" si="0"/>
        <v>1.1000000000000001</v>
      </c>
    </row>
    <row r="11" spans="4:8" x14ac:dyDescent="0.25">
      <c r="D11" s="1">
        <v>2494682</v>
      </c>
      <c r="E11" s="1" t="s">
        <v>47</v>
      </c>
      <c r="F11" s="6">
        <v>1</v>
      </c>
      <c r="G11" s="2">
        <f>Commande!H60</f>
        <v>0.504</v>
      </c>
      <c r="H11" s="2">
        <f t="shared" si="0"/>
        <v>0.504</v>
      </c>
    </row>
    <row r="12" spans="4:8" x14ac:dyDescent="0.25">
      <c r="D12" s="1">
        <v>1457413</v>
      </c>
      <c r="E12" s="1" t="s">
        <v>48</v>
      </c>
      <c r="F12" s="6">
        <v>4</v>
      </c>
      <c r="G12" s="2">
        <f>Commande!H62</f>
        <v>0.255</v>
      </c>
      <c r="H12" s="2">
        <f t="shared" si="0"/>
        <v>1.02</v>
      </c>
    </row>
    <row r="13" spans="4:8" x14ac:dyDescent="0.25">
      <c r="D13" s="1">
        <v>2467444</v>
      </c>
      <c r="E13" s="1" t="s">
        <v>50</v>
      </c>
      <c r="F13" s="6">
        <v>1</v>
      </c>
      <c r="G13" s="2">
        <f>Commande!H64</f>
        <v>0.34799999999999998</v>
      </c>
      <c r="H13" s="2">
        <f t="shared" si="0"/>
        <v>0.34799999999999998</v>
      </c>
    </row>
    <row r="14" spans="4:8" x14ac:dyDescent="0.25">
      <c r="D14" s="1">
        <v>2494684</v>
      </c>
      <c r="E14" s="1" t="s">
        <v>51</v>
      </c>
      <c r="F14" s="6">
        <v>1</v>
      </c>
      <c r="G14" s="2">
        <f>Commande!H65</f>
        <v>0.45800000000000002</v>
      </c>
      <c r="H14" s="2">
        <f t="shared" si="0"/>
        <v>0.45800000000000002</v>
      </c>
    </row>
    <row r="15" spans="4:8" x14ac:dyDescent="0.25">
      <c r="D15" s="1">
        <v>1754159</v>
      </c>
      <c r="E15" s="1" t="s">
        <v>56</v>
      </c>
      <c r="F15" s="6">
        <v>1</v>
      </c>
      <c r="G15" s="2">
        <f>Commande!H70</f>
        <v>3.04</v>
      </c>
      <c r="H15" s="2">
        <f t="shared" si="0"/>
        <v>3.04</v>
      </c>
    </row>
    <row r="16" spans="4:8" x14ac:dyDescent="0.25">
      <c r="D16" s="1">
        <v>2396411</v>
      </c>
      <c r="E16" s="1" t="s">
        <v>18</v>
      </c>
      <c r="F16" s="1">
        <v>1</v>
      </c>
      <c r="G16" s="2">
        <f>Commande!H74</f>
        <v>1.57</v>
      </c>
      <c r="H16" s="4">
        <f t="shared" si="0"/>
        <v>1.57</v>
      </c>
    </row>
    <row r="17" spans="4:8" x14ac:dyDescent="0.25">
      <c r="D17" s="1">
        <v>1111081</v>
      </c>
      <c r="E17" s="1" t="s">
        <v>58</v>
      </c>
      <c r="F17" s="1">
        <v>1</v>
      </c>
      <c r="G17" s="2">
        <f>Commande!H75</f>
        <v>0.25</v>
      </c>
      <c r="H17" s="4">
        <f t="shared" si="0"/>
        <v>0.25</v>
      </c>
    </row>
    <row r="18" spans="4:8" x14ac:dyDescent="0.25">
      <c r="D18" s="1">
        <v>9922199</v>
      </c>
      <c r="E18" s="1" t="s">
        <v>19</v>
      </c>
      <c r="F18" s="1">
        <v>1</v>
      </c>
      <c r="G18" s="2">
        <f>Commande!H76</f>
        <v>4.87</v>
      </c>
      <c r="H18" s="4">
        <f t="shared" si="0"/>
        <v>4.87</v>
      </c>
    </row>
    <row r="19" spans="4:8" x14ac:dyDescent="0.25">
      <c r="D19" s="1">
        <v>2250006</v>
      </c>
      <c r="E19" s="1" t="s">
        <v>20</v>
      </c>
      <c r="F19" s="1">
        <v>1</v>
      </c>
      <c r="G19" s="2">
        <f>Commande!H77</f>
        <v>0.82599999999999996</v>
      </c>
      <c r="H19" s="4">
        <f t="shared" si="0"/>
        <v>0.82599999999999996</v>
      </c>
    </row>
    <row r="20" spans="4:8" x14ac:dyDescent="0.25">
      <c r="D20" s="1">
        <v>1292239</v>
      </c>
      <c r="E20" s="1" t="s">
        <v>81</v>
      </c>
      <c r="F20" s="1">
        <v>1</v>
      </c>
      <c r="G20" s="2">
        <f>Commande!H78</f>
        <v>1.81</v>
      </c>
      <c r="H20" s="4">
        <f t="shared" si="0"/>
        <v>1.81</v>
      </c>
    </row>
    <row r="21" spans="4:8" x14ac:dyDescent="0.25">
      <c r="D21" s="5">
        <v>1569230</v>
      </c>
      <c r="E21" s="1" t="s">
        <v>21</v>
      </c>
      <c r="F21" s="1">
        <v>1</v>
      </c>
      <c r="G21" s="2">
        <f>Commande!H79</f>
        <v>4.32</v>
      </c>
      <c r="H21" s="4">
        <f t="shared" si="0"/>
        <v>4.32</v>
      </c>
    </row>
    <row r="22" spans="4:8" x14ac:dyDescent="0.25">
      <c r="D22" s="18"/>
      <c r="E22" s="18"/>
      <c r="F22" s="18"/>
      <c r="G22" s="20"/>
      <c r="H22" s="20"/>
    </row>
    <row r="23" spans="4:8" x14ac:dyDescent="0.25">
      <c r="D23" s="18"/>
      <c r="E23" s="18"/>
      <c r="F23" s="18"/>
      <c r="G23" s="20"/>
      <c r="H23" s="20"/>
    </row>
    <row r="24" spans="4:8" x14ac:dyDescent="0.25">
      <c r="F24" s="51" t="s">
        <v>80</v>
      </c>
      <c r="G24" s="51"/>
      <c r="H24" s="52">
        <f>SUM(H6:H21)</f>
        <v>25.737000000000002</v>
      </c>
    </row>
    <row r="25" spans="4:8" x14ac:dyDescent="0.25">
      <c r="F25" s="51"/>
      <c r="G25" s="51"/>
      <c r="H25" s="52"/>
    </row>
  </sheetData>
  <mergeCells count="3">
    <mergeCell ref="D4:H4"/>
    <mergeCell ref="F24:G25"/>
    <mergeCell ref="H24:H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25"/>
  <sheetViews>
    <sheetView workbookViewId="0">
      <selection activeCell="F19" sqref="F19"/>
    </sheetView>
  </sheetViews>
  <sheetFormatPr baseColWidth="10" defaultRowHeight="15" x14ac:dyDescent="0.25"/>
  <cols>
    <col min="2" max="2" width="6.85546875" bestFit="1" customWidth="1"/>
    <col min="3" max="3" width="4.140625" bestFit="1" customWidth="1"/>
    <col min="4" max="4" width="13" customWidth="1"/>
    <col min="5" max="5" width="48.42578125" customWidth="1"/>
    <col min="6" max="6" width="12.28515625" customWidth="1"/>
    <col min="7" max="7" width="15.85546875" customWidth="1"/>
    <col min="8" max="8" width="10.85546875" customWidth="1"/>
    <col min="12" max="12" width="47.28515625" customWidth="1"/>
  </cols>
  <sheetData>
    <row r="4" spans="4:8" x14ac:dyDescent="0.25">
      <c r="D4" s="53" t="s">
        <v>17</v>
      </c>
      <c r="E4" s="53"/>
      <c r="F4" s="53"/>
      <c r="G4" s="53"/>
      <c r="H4" s="53"/>
    </row>
    <row r="5" spans="4:8" ht="30" customHeight="1" x14ac:dyDescent="0.25">
      <c r="D5" s="17" t="s">
        <v>75</v>
      </c>
      <c r="E5" s="17" t="s">
        <v>76</v>
      </c>
      <c r="F5" s="17" t="s">
        <v>77</v>
      </c>
      <c r="G5" s="17" t="s">
        <v>78</v>
      </c>
      <c r="H5" s="17" t="s">
        <v>79</v>
      </c>
    </row>
    <row r="6" spans="4:8" x14ac:dyDescent="0.25">
      <c r="D6" s="1">
        <v>2445475</v>
      </c>
      <c r="E6" s="1" t="s">
        <v>30</v>
      </c>
      <c r="F6" s="6">
        <v>2</v>
      </c>
      <c r="G6" s="2">
        <f>Commande!H43</f>
        <v>0.15</v>
      </c>
      <c r="H6" s="2">
        <f t="shared" ref="H6:H19" si="0">F6*G6</f>
        <v>0.3</v>
      </c>
    </row>
    <row r="7" spans="4:8" x14ac:dyDescent="0.25">
      <c r="D7" s="1">
        <v>2445482</v>
      </c>
      <c r="E7" s="1" t="s">
        <v>32</v>
      </c>
      <c r="F7" s="6">
        <v>8</v>
      </c>
      <c r="G7" s="2">
        <f>Commande!H45</f>
        <v>3.4200000000000001E-2</v>
      </c>
      <c r="H7" s="2">
        <f t="shared" si="0"/>
        <v>0.27360000000000001</v>
      </c>
    </row>
    <row r="8" spans="4:8" x14ac:dyDescent="0.25">
      <c r="D8" s="1">
        <v>2445490</v>
      </c>
      <c r="E8" s="1" t="s">
        <v>34</v>
      </c>
      <c r="F8" s="6">
        <v>2</v>
      </c>
      <c r="G8" s="2">
        <f>Commande!H47</f>
        <v>0.79700000000000004</v>
      </c>
      <c r="H8" s="2">
        <f t="shared" si="0"/>
        <v>1.5940000000000001</v>
      </c>
    </row>
    <row r="9" spans="4:8" x14ac:dyDescent="0.25">
      <c r="D9" s="1">
        <v>1292239</v>
      </c>
      <c r="E9" s="1" t="s">
        <v>81</v>
      </c>
      <c r="F9" s="1">
        <v>1</v>
      </c>
      <c r="G9" s="2">
        <f>Commande!H78</f>
        <v>1.81</v>
      </c>
      <c r="H9" s="4">
        <f t="shared" si="0"/>
        <v>1.81</v>
      </c>
    </row>
    <row r="10" spans="4:8" x14ac:dyDescent="0.25">
      <c r="D10" s="1">
        <v>9758569</v>
      </c>
      <c r="E10" s="1" t="s">
        <v>87</v>
      </c>
      <c r="F10" s="6">
        <v>1</v>
      </c>
      <c r="G10" s="2">
        <f>Commande!H82</f>
        <v>1.03</v>
      </c>
      <c r="H10" s="2">
        <f t="shared" si="0"/>
        <v>1.03</v>
      </c>
    </row>
    <row r="11" spans="4:8" x14ac:dyDescent="0.25">
      <c r="D11" s="1">
        <v>1771428</v>
      </c>
      <c r="E11" s="1" t="s">
        <v>111</v>
      </c>
      <c r="F11" s="6">
        <v>1</v>
      </c>
      <c r="G11" s="2">
        <f>Commande!H83</f>
        <v>1.78</v>
      </c>
      <c r="H11" s="2">
        <f t="shared" si="0"/>
        <v>1.78</v>
      </c>
    </row>
    <row r="12" spans="4:8" x14ac:dyDescent="0.25">
      <c r="D12" s="1">
        <v>3041165</v>
      </c>
      <c r="E12" s="1" t="s">
        <v>86</v>
      </c>
      <c r="F12" s="6">
        <v>2</v>
      </c>
      <c r="G12" s="2">
        <f>Commande!H84</f>
        <v>1.1499999999999999</v>
      </c>
      <c r="H12" s="2">
        <f t="shared" si="0"/>
        <v>2.2999999999999998</v>
      </c>
    </row>
    <row r="13" spans="4:8" x14ac:dyDescent="0.25">
      <c r="D13" s="1">
        <v>2494682</v>
      </c>
      <c r="E13" s="1" t="s">
        <v>47</v>
      </c>
      <c r="F13" s="6">
        <v>1</v>
      </c>
      <c r="G13" s="2">
        <f>Commande!H60</f>
        <v>0.504</v>
      </c>
      <c r="H13" s="2">
        <f t="shared" si="0"/>
        <v>0.504</v>
      </c>
    </row>
    <row r="14" spans="4:8" x14ac:dyDescent="0.25">
      <c r="D14" s="1">
        <v>1457413</v>
      </c>
      <c r="E14" s="1" t="s">
        <v>48</v>
      </c>
      <c r="F14" s="6">
        <v>1</v>
      </c>
      <c r="G14" s="2">
        <f>Commande!H62</f>
        <v>0.255</v>
      </c>
      <c r="H14" s="2">
        <f t="shared" si="0"/>
        <v>0.255</v>
      </c>
    </row>
    <row r="15" spans="4:8" x14ac:dyDescent="0.25">
      <c r="D15" s="1">
        <v>2467444</v>
      </c>
      <c r="E15" s="1" t="s">
        <v>50</v>
      </c>
      <c r="F15" s="6">
        <v>1</v>
      </c>
      <c r="G15" s="2">
        <f>Commande!H64</f>
        <v>0.34799999999999998</v>
      </c>
      <c r="H15" s="2">
        <f t="shared" si="0"/>
        <v>0.34799999999999998</v>
      </c>
    </row>
    <row r="16" spans="4:8" x14ac:dyDescent="0.25">
      <c r="D16" s="1">
        <v>2494684</v>
      </c>
      <c r="E16" s="1" t="s">
        <v>51</v>
      </c>
      <c r="F16" s="6">
        <v>2</v>
      </c>
      <c r="G16" s="2">
        <f>Commande!H65</f>
        <v>0.45800000000000002</v>
      </c>
      <c r="H16" s="2">
        <f t="shared" si="0"/>
        <v>0.91600000000000004</v>
      </c>
    </row>
    <row r="17" spans="4:8" x14ac:dyDescent="0.25">
      <c r="D17" s="5">
        <v>1740665</v>
      </c>
      <c r="E17" s="5" t="s">
        <v>73</v>
      </c>
      <c r="F17" s="15">
        <v>3</v>
      </c>
      <c r="G17" s="16">
        <f>Commande!H72</f>
        <v>2.3099999999999999E-2</v>
      </c>
      <c r="H17" s="16">
        <f t="shared" si="0"/>
        <v>6.93E-2</v>
      </c>
    </row>
    <row r="18" spans="4:8" x14ac:dyDescent="0.25">
      <c r="D18" s="5">
        <v>1759195</v>
      </c>
      <c r="E18" s="5" t="s">
        <v>74</v>
      </c>
      <c r="F18" s="15">
        <v>2</v>
      </c>
      <c r="G18" s="16">
        <f>Commande!H73</f>
        <v>1.77E-2</v>
      </c>
      <c r="H18" s="16">
        <f t="shared" si="0"/>
        <v>3.5400000000000001E-2</v>
      </c>
    </row>
    <row r="19" spans="4:8" x14ac:dyDescent="0.25">
      <c r="D19" s="5">
        <v>1218896</v>
      </c>
      <c r="E19" s="5" t="s">
        <v>88</v>
      </c>
      <c r="F19" s="15">
        <v>2</v>
      </c>
      <c r="G19" s="16">
        <v>1.48</v>
      </c>
      <c r="H19" s="16">
        <f t="shared" si="0"/>
        <v>2.96</v>
      </c>
    </row>
    <row r="20" spans="4:8" x14ac:dyDescent="0.25">
      <c r="D20" s="5"/>
      <c r="E20" s="5" t="s">
        <v>89</v>
      </c>
      <c r="F20" s="15">
        <v>1</v>
      </c>
      <c r="G20" s="16"/>
      <c r="H20" s="16"/>
    </row>
    <row r="24" spans="4:8" x14ac:dyDescent="0.25">
      <c r="F24" s="51" t="s">
        <v>80</v>
      </c>
      <c r="G24" s="51"/>
      <c r="H24" s="52">
        <f>SUM(H6:H20)</f>
        <v>14.1753</v>
      </c>
    </row>
    <row r="25" spans="4:8" x14ac:dyDescent="0.25">
      <c r="F25" s="51"/>
      <c r="G25" s="51"/>
      <c r="H25" s="52"/>
    </row>
  </sheetData>
  <mergeCells count="3">
    <mergeCell ref="D4:H4"/>
    <mergeCell ref="F24:G25"/>
    <mergeCell ref="H24:H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P32"/>
  <sheetViews>
    <sheetView workbookViewId="0">
      <selection activeCell="G37" sqref="G37"/>
    </sheetView>
  </sheetViews>
  <sheetFormatPr baseColWidth="10" defaultRowHeight="15" x14ac:dyDescent="0.25"/>
  <cols>
    <col min="2" max="2" width="6.85546875" bestFit="1" customWidth="1"/>
    <col min="3" max="3" width="4.140625" bestFit="1" customWidth="1"/>
    <col min="4" max="4" width="13" customWidth="1"/>
    <col min="5" max="5" width="48.42578125" customWidth="1"/>
    <col min="6" max="6" width="12.28515625" customWidth="1"/>
    <col min="7" max="7" width="15.85546875" customWidth="1"/>
    <col min="8" max="8" width="10.85546875" customWidth="1"/>
    <col min="12" max="12" width="12.28515625" customWidth="1"/>
    <col min="13" max="13" width="41.140625" customWidth="1"/>
  </cols>
  <sheetData>
    <row r="4" spans="4:16" x14ac:dyDescent="0.25">
      <c r="D4" s="55" t="s">
        <v>67</v>
      </c>
      <c r="E4" s="56"/>
      <c r="F4" s="56"/>
      <c r="G4" s="56"/>
      <c r="H4" s="57"/>
      <c r="I4" s="22"/>
    </row>
    <row r="5" spans="4:16" ht="30" customHeight="1" x14ac:dyDescent="0.25">
      <c r="D5" s="17" t="s">
        <v>75</v>
      </c>
      <c r="E5" s="17" t="s">
        <v>76</v>
      </c>
      <c r="F5" s="17" t="s">
        <v>77</v>
      </c>
      <c r="G5" s="17" t="s">
        <v>78</v>
      </c>
      <c r="H5" s="17" t="s">
        <v>79</v>
      </c>
    </row>
    <row r="6" spans="4:16" x14ac:dyDescent="0.25">
      <c r="D6" s="1">
        <v>1120945</v>
      </c>
      <c r="E6" s="1" t="s">
        <v>68</v>
      </c>
      <c r="F6" s="9">
        <v>1</v>
      </c>
      <c r="G6" s="4">
        <f>Commande!H99</f>
        <v>135.66999999999999</v>
      </c>
      <c r="H6" s="4">
        <f>F6*G6</f>
        <v>135.66999999999999</v>
      </c>
    </row>
    <row r="7" spans="4:16" x14ac:dyDescent="0.25">
      <c r="D7" s="18"/>
      <c r="E7" s="18"/>
      <c r="F7" s="18"/>
      <c r="G7" s="20"/>
      <c r="H7" s="20"/>
    </row>
    <row r="9" spans="4:16" x14ac:dyDescent="0.25">
      <c r="D9" s="53" t="s">
        <v>17</v>
      </c>
      <c r="E9" s="53"/>
      <c r="F9" s="53"/>
      <c r="G9" s="53"/>
      <c r="H9" s="53"/>
    </row>
    <row r="10" spans="4:16" ht="30" customHeight="1" x14ac:dyDescent="0.25">
      <c r="D10" s="17" t="s">
        <v>75</v>
      </c>
      <c r="E10" s="17" t="s">
        <v>76</v>
      </c>
      <c r="F10" s="17" t="s">
        <v>77</v>
      </c>
      <c r="G10" s="17" t="s">
        <v>78</v>
      </c>
      <c r="H10" s="17" t="s">
        <v>79</v>
      </c>
    </row>
    <row r="11" spans="4:16" x14ac:dyDescent="0.25">
      <c r="D11" s="1">
        <v>2445475</v>
      </c>
      <c r="E11" s="1" t="s">
        <v>30</v>
      </c>
      <c r="F11" s="6">
        <v>2</v>
      </c>
      <c r="G11" s="2">
        <f>Commande!H43</f>
        <v>0.15</v>
      </c>
      <c r="H11" s="2">
        <f t="shared" ref="H11:H27" si="0">F11*G11</f>
        <v>0.3</v>
      </c>
    </row>
    <row r="12" spans="4:16" x14ac:dyDescent="0.25">
      <c r="D12" s="1">
        <v>1865277</v>
      </c>
      <c r="E12" s="1" t="s">
        <v>31</v>
      </c>
      <c r="F12" s="6">
        <v>1</v>
      </c>
      <c r="G12" s="2">
        <f>Commande!H44</f>
        <v>0.443</v>
      </c>
      <c r="H12" s="2">
        <f t="shared" si="0"/>
        <v>0.443</v>
      </c>
      <c r="L12" s="18"/>
      <c r="M12" s="18"/>
      <c r="N12" s="19"/>
      <c r="O12" s="20"/>
      <c r="P12" s="20"/>
    </row>
    <row r="13" spans="4:16" x14ac:dyDescent="0.25">
      <c r="D13" s="1">
        <v>2445490</v>
      </c>
      <c r="E13" s="1" t="s">
        <v>34</v>
      </c>
      <c r="F13" s="6">
        <v>2</v>
      </c>
      <c r="G13" s="2">
        <f>Commande!H47</f>
        <v>0.79700000000000004</v>
      </c>
      <c r="H13" s="2">
        <f t="shared" si="0"/>
        <v>1.5940000000000001</v>
      </c>
      <c r="L13" s="18"/>
      <c r="M13" s="18"/>
      <c r="N13" s="19"/>
      <c r="O13" s="20"/>
      <c r="P13" s="20"/>
    </row>
    <row r="14" spans="4:16" x14ac:dyDescent="0.25">
      <c r="D14" s="1">
        <v>2445482</v>
      </c>
      <c r="E14" s="1" t="s">
        <v>32</v>
      </c>
      <c r="F14" s="6">
        <v>8</v>
      </c>
      <c r="G14" s="2">
        <f>Commande!H45</f>
        <v>3.4200000000000001E-2</v>
      </c>
      <c r="H14" s="2">
        <f t="shared" si="0"/>
        <v>0.27360000000000001</v>
      </c>
      <c r="L14" s="18"/>
      <c r="M14" s="18"/>
      <c r="N14" s="19"/>
      <c r="O14" s="20"/>
      <c r="P14" s="20"/>
    </row>
    <row r="15" spans="4:16" x14ac:dyDescent="0.25">
      <c r="D15" s="1">
        <v>1459166</v>
      </c>
      <c r="E15" s="1" t="s">
        <v>37</v>
      </c>
      <c r="F15" s="6">
        <v>1</v>
      </c>
      <c r="G15" s="2">
        <f>Commande!H50</f>
        <v>0.20200000000000001</v>
      </c>
      <c r="H15" s="2">
        <f t="shared" si="0"/>
        <v>0.20200000000000001</v>
      </c>
      <c r="L15" s="18"/>
      <c r="M15" s="18"/>
      <c r="N15" s="19"/>
      <c r="O15" s="20"/>
      <c r="P15" s="20"/>
    </row>
    <row r="16" spans="4:16" x14ac:dyDescent="0.25">
      <c r="D16" s="1">
        <v>2362839</v>
      </c>
      <c r="E16" s="1" t="s">
        <v>40</v>
      </c>
      <c r="F16" s="6">
        <v>1</v>
      </c>
      <c r="G16" s="2">
        <f>Commande!H53</f>
        <v>1.1000000000000001</v>
      </c>
      <c r="H16" s="2">
        <f t="shared" si="0"/>
        <v>1.1000000000000001</v>
      </c>
    </row>
    <row r="17" spans="4:10" x14ac:dyDescent="0.25">
      <c r="D17" s="1">
        <v>2443180</v>
      </c>
      <c r="E17" s="1" t="s">
        <v>41</v>
      </c>
      <c r="F17" s="6">
        <v>1</v>
      </c>
      <c r="G17" s="2">
        <f>Commande!H54</f>
        <v>6.77</v>
      </c>
      <c r="H17" s="2">
        <f t="shared" si="0"/>
        <v>6.77</v>
      </c>
    </row>
    <row r="18" spans="4:10" x14ac:dyDescent="0.25">
      <c r="D18" s="1">
        <v>2494682</v>
      </c>
      <c r="E18" s="1" t="s">
        <v>47</v>
      </c>
      <c r="F18" s="6">
        <v>1</v>
      </c>
      <c r="G18" s="2">
        <f>Commande!H60</f>
        <v>0.504</v>
      </c>
      <c r="H18" s="2">
        <f t="shared" si="0"/>
        <v>0.504</v>
      </c>
    </row>
    <row r="19" spans="4:10" x14ac:dyDescent="0.25">
      <c r="D19" s="1">
        <v>2494684</v>
      </c>
      <c r="E19" s="1" t="s">
        <v>51</v>
      </c>
      <c r="F19" s="6">
        <v>1</v>
      </c>
      <c r="G19" s="2">
        <f>Commande!H65</f>
        <v>0.45800000000000002</v>
      </c>
      <c r="H19" s="2">
        <f t="shared" ref="H19" si="1">F19*G19</f>
        <v>0.45800000000000002</v>
      </c>
    </row>
    <row r="20" spans="4:10" x14ac:dyDescent="0.25">
      <c r="D20" s="1">
        <v>1457413</v>
      </c>
      <c r="E20" s="1" t="s">
        <v>48</v>
      </c>
      <c r="F20" s="6">
        <v>1</v>
      </c>
      <c r="G20" s="2">
        <f>Commande!H62</f>
        <v>0.255</v>
      </c>
      <c r="H20" s="2">
        <f t="shared" si="0"/>
        <v>0.255</v>
      </c>
    </row>
    <row r="21" spans="4:10" x14ac:dyDescent="0.25">
      <c r="D21" s="1">
        <v>2467444</v>
      </c>
      <c r="E21" s="1" t="s">
        <v>50</v>
      </c>
      <c r="F21" s="6">
        <v>1</v>
      </c>
      <c r="G21" s="2">
        <f>Commande!H64</f>
        <v>0.34799999999999998</v>
      </c>
      <c r="H21" s="2">
        <f t="shared" si="0"/>
        <v>0.34799999999999998</v>
      </c>
    </row>
    <row r="22" spans="4:10" x14ac:dyDescent="0.25">
      <c r="D22" s="1">
        <v>2383271</v>
      </c>
      <c r="E22" s="1" t="s">
        <v>38</v>
      </c>
      <c r="F22" s="6">
        <v>1</v>
      </c>
      <c r="G22" s="2">
        <f>Commande!H51</f>
        <v>0.52700000000000002</v>
      </c>
      <c r="H22" s="2">
        <f t="shared" si="0"/>
        <v>0.52700000000000002</v>
      </c>
    </row>
    <row r="23" spans="4:10" x14ac:dyDescent="0.25">
      <c r="D23" s="5">
        <v>1740665</v>
      </c>
      <c r="E23" s="5" t="s">
        <v>73</v>
      </c>
      <c r="F23" s="15">
        <v>7</v>
      </c>
      <c r="G23" s="16">
        <f>Commande!H72</f>
        <v>2.3099999999999999E-2</v>
      </c>
      <c r="H23" s="16">
        <f t="shared" si="0"/>
        <v>0.16169999999999998</v>
      </c>
    </row>
    <row r="24" spans="4:10" x14ac:dyDescent="0.25">
      <c r="D24" s="5">
        <v>1759195</v>
      </c>
      <c r="E24" s="5" t="s">
        <v>74</v>
      </c>
      <c r="F24" s="15">
        <v>2</v>
      </c>
      <c r="G24" s="16">
        <f>Commande!H73</f>
        <v>1.77E-2</v>
      </c>
      <c r="H24" s="16">
        <f t="shared" si="0"/>
        <v>3.5400000000000001E-2</v>
      </c>
    </row>
    <row r="25" spans="4:10" x14ac:dyDescent="0.25">
      <c r="D25" s="1">
        <v>1183026</v>
      </c>
      <c r="E25" s="5" t="s">
        <v>85</v>
      </c>
      <c r="F25" s="15">
        <v>1</v>
      </c>
      <c r="G25" s="16">
        <f>Commande!H80</f>
        <v>1.1399999999999999</v>
      </c>
      <c r="H25" s="16">
        <f t="shared" si="0"/>
        <v>1.1399999999999999</v>
      </c>
    </row>
    <row r="26" spans="4:10" x14ac:dyDescent="0.25">
      <c r="D26" s="1">
        <v>1607890</v>
      </c>
      <c r="E26" s="5" t="s">
        <v>113</v>
      </c>
      <c r="F26" s="15">
        <v>1</v>
      </c>
      <c r="G26" s="16">
        <v>1.5</v>
      </c>
      <c r="H26" s="16">
        <f t="shared" si="0"/>
        <v>1.5</v>
      </c>
    </row>
    <row r="27" spans="4:10" x14ac:dyDescent="0.25">
      <c r="D27" s="5">
        <v>1564482</v>
      </c>
      <c r="E27" s="5" t="s">
        <v>84</v>
      </c>
      <c r="F27" s="15">
        <v>2</v>
      </c>
      <c r="G27" s="16">
        <f>Commande!H81</f>
        <v>0.621</v>
      </c>
      <c r="H27" s="16">
        <f t="shared" si="0"/>
        <v>1.242</v>
      </c>
      <c r="J27" s="39">
        <f>SUM(H11:H27)</f>
        <v>16.8537</v>
      </c>
    </row>
    <row r="31" spans="4:10" x14ac:dyDescent="0.25">
      <c r="F31" s="51" t="s">
        <v>80</v>
      </c>
      <c r="G31" s="51"/>
      <c r="H31" s="52">
        <f>SUM(H6:H27)</f>
        <v>152.52369999999996</v>
      </c>
    </row>
    <row r="32" spans="4:10" x14ac:dyDescent="0.25">
      <c r="F32" s="51"/>
      <c r="G32" s="51"/>
      <c r="H32" s="52"/>
    </row>
  </sheetData>
  <mergeCells count="4">
    <mergeCell ref="D4:H4"/>
    <mergeCell ref="D9:H9"/>
    <mergeCell ref="F31:G32"/>
    <mergeCell ref="H31:H3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29"/>
  <sheetViews>
    <sheetView workbookViewId="0">
      <selection activeCell="J14" sqref="J14"/>
    </sheetView>
  </sheetViews>
  <sheetFormatPr baseColWidth="10" defaultRowHeight="15" x14ac:dyDescent="0.25"/>
  <cols>
    <col min="2" max="2" width="6.85546875" bestFit="1" customWidth="1"/>
    <col min="3" max="3" width="4.140625" bestFit="1" customWidth="1"/>
    <col min="4" max="4" width="13" customWidth="1"/>
    <col min="5" max="5" width="48.42578125" customWidth="1"/>
    <col min="6" max="6" width="12.28515625" customWidth="1"/>
    <col min="7" max="7" width="15.85546875" customWidth="1"/>
    <col min="8" max="8" width="10.85546875" customWidth="1"/>
  </cols>
  <sheetData>
    <row r="4" spans="4:8" x14ac:dyDescent="0.25">
      <c r="D4" s="53" t="s">
        <v>17</v>
      </c>
      <c r="E4" s="53"/>
      <c r="F4" s="53"/>
      <c r="G4" s="53"/>
      <c r="H4" s="53"/>
    </row>
    <row r="5" spans="4:8" ht="30" customHeight="1" x14ac:dyDescent="0.25">
      <c r="D5" s="17" t="s">
        <v>75</v>
      </c>
      <c r="E5" s="17" t="s">
        <v>76</v>
      </c>
      <c r="F5" s="17" t="s">
        <v>77</v>
      </c>
      <c r="G5" s="17" t="s">
        <v>78</v>
      </c>
      <c r="H5" s="17" t="s">
        <v>79</v>
      </c>
    </row>
    <row r="6" spans="4:8" x14ac:dyDescent="0.25">
      <c r="D6" s="1">
        <v>1652245</v>
      </c>
      <c r="E6" s="1" t="s">
        <v>92</v>
      </c>
      <c r="F6" s="6">
        <v>2</v>
      </c>
      <c r="G6" s="2">
        <f>Commande!H85</f>
        <v>88.85</v>
      </c>
      <c r="H6" s="2">
        <f t="shared" ref="H6:H24" si="0">F6*G6</f>
        <v>177.7</v>
      </c>
    </row>
    <row r="7" spans="4:8" x14ac:dyDescent="0.25">
      <c r="D7" s="1">
        <v>2080626</v>
      </c>
      <c r="E7" s="1" t="s">
        <v>93</v>
      </c>
      <c r="F7" s="6">
        <v>1</v>
      </c>
      <c r="G7" s="2">
        <f>Commande!H86</f>
        <v>26.58</v>
      </c>
      <c r="H7" s="2">
        <f t="shared" si="0"/>
        <v>26.58</v>
      </c>
    </row>
    <row r="8" spans="4:8" x14ac:dyDescent="0.25">
      <c r="D8" s="1">
        <v>2445475</v>
      </c>
      <c r="E8" s="1" t="s">
        <v>30</v>
      </c>
      <c r="F8" s="6">
        <v>2</v>
      </c>
      <c r="G8" s="2">
        <f>Commande!H43</f>
        <v>0.15</v>
      </c>
      <c r="H8" s="2">
        <f t="shared" si="0"/>
        <v>0.3</v>
      </c>
    </row>
    <row r="9" spans="4:8" x14ac:dyDescent="0.25">
      <c r="D9" s="1">
        <v>1865277</v>
      </c>
      <c r="E9" s="1" t="s">
        <v>31</v>
      </c>
      <c r="F9" s="6">
        <v>1</v>
      </c>
      <c r="G9" s="2">
        <f>Commande!H44</f>
        <v>0.443</v>
      </c>
      <c r="H9" s="2">
        <f t="shared" si="0"/>
        <v>0.443</v>
      </c>
    </row>
    <row r="10" spans="4:8" x14ac:dyDescent="0.25">
      <c r="D10" s="1">
        <v>2445482</v>
      </c>
      <c r="E10" s="1" t="s">
        <v>32</v>
      </c>
      <c r="F10" s="6">
        <v>8</v>
      </c>
      <c r="G10" s="2">
        <f>Commande!H45</f>
        <v>3.4200000000000001E-2</v>
      </c>
      <c r="H10" s="2">
        <f t="shared" si="0"/>
        <v>0.27360000000000001</v>
      </c>
    </row>
    <row r="11" spans="4:8" x14ac:dyDescent="0.25">
      <c r="D11" s="1">
        <v>3041165</v>
      </c>
      <c r="E11" s="1" t="s">
        <v>86</v>
      </c>
      <c r="F11" s="6">
        <v>5</v>
      </c>
      <c r="G11" s="2">
        <f>Commande!H84</f>
        <v>1.1499999999999999</v>
      </c>
      <c r="H11" s="2">
        <f t="shared" si="0"/>
        <v>5.75</v>
      </c>
    </row>
    <row r="12" spans="4:8" x14ac:dyDescent="0.25">
      <c r="D12" s="1">
        <v>2445490</v>
      </c>
      <c r="E12" s="1" t="s">
        <v>34</v>
      </c>
      <c r="F12" s="6">
        <v>2</v>
      </c>
      <c r="G12" s="2">
        <f>Commande!H47</f>
        <v>0.79700000000000004</v>
      </c>
      <c r="H12" s="2">
        <f t="shared" si="0"/>
        <v>1.5940000000000001</v>
      </c>
    </row>
    <row r="13" spans="4:8" x14ac:dyDescent="0.25">
      <c r="D13" s="1">
        <v>2362839</v>
      </c>
      <c r="E13" s="1" t="s">
        <v>40</v>
      </c>
      <c r="F13" s="6">
        <v>1</v>
      </c>
      <c r="G13" s="2">
        <f>Commande!H53</f>
        <v>1.1000000000000001</v>
      </c>
      <c r="H13" s="2">
        <f t="shared" si="0"/>
        <v>1.1000000000000001</v>
      </c>
    </row>
    <row r="14" spans="4:8" x14ac:dyDescent="0.25">
      <c r="D14" s="1">
        <v>2443180</v>
      </c>
      <c r="E14" s="1" t="s">
        <v>41</v>
      </c>
      <c r="F14" s="6">
        <v>1</v>
      </c>
      <c r="G14" s="2">
        <f>Commande!H54</f>
        <v>6.77</v>
      </c>
      <c r="H14" s="2">
        <f t="shared" si="0"/>
        <v>6.77</v>
      </c>
    </row>
    <row r="15" spans="4:8" x14ac:dyDescent="0.25">
      <c r="D15" s="1">
        <v>1651976</v>
      </c>
      <c r="E15" s="1" t="s">
        <v>43</v>
      </c>
      <c r="F15" s="6">
        <v>1</v>
      </c>
      <c r="G15" s="2">
        <f>Commande!H56</f>
        <v>5.0199999999999996</v>
      </c>
      <c r="H15" s="2">
        <f t="shared" si="0"/>
        <v>5.0199999999999996</v>
      </c>
    </row>
    <row r="16" spans="4:8" x14ac:dyDescent="0.25">
      <c r="D16" s="1">
        <v>2494682</v>
      </c>
      <c r="E16" s="1" t="s">
        <v>47</v>
      </c>
      <c r="F16" s="6">
        <v>1</v>
      </c>
      <c r="G16" s="2">
        <f>Commande!H60</f>
        <v>0.504</v>
      </c>
      <c r="H16" s="2">
        <f t="shared" si="0"/>
        <v>0.504</v>
      </c>
    </row>
    <row r="17" spans="4:8" x14ac:dyDescent="0.25">
      <c r="D17" s="1">
        <v>1898746</v>
      </c>
      <c r="E17" s="1" t="s">
        <v>91</v>
      </c>
      <c r="F17" s="6">
        <v>1</v>
      </c>
      <c r="G17" s="2">
        <f>Commande!H61</f>
        <v>0.67600000000000005</v>
      </c>
      <c r="H17" s="2">
        <f t="shared" si="0"/>
        <v>0.67600000000000005</v>
      </c>
    </row>
    <row r="18" spans="4:8" x14ac:dyDescent="0.25">
      <c r="D18" s="1">
        <v>1899628</v>
      </c>
      <c r="E18" s="1" t="s">
        <v>94</v>
      </c>
      <c r="F18" s="6">
        <v>2</v>
      </c>
      <c r="G18" s="2">
        <f>Commande!H93</f>
        <v>0.66800000000000004</v>
      </c>
      <c r="H18" s="2">
        <f t="shared" ref="H18" si="1">F18*G18</f>
        <v>1.3360000000000001</v>
      </c>
    </row>
    <row r="19" spans="4:8" x14ac:dyDescent="0.25">
      <c r="D19" s="1">
        <v>1457413</v>
      </c>
      <c r="E19" s="1" t="s">
        <v>48</v>
      </c>
      <c r="F19" s="6">
        <v>1</v>
      </c>
      <c r="G19" s="2">
        <f>Commande!H62</f>
        <v>0.255</v>
      </c>
      <c r="H19" s="2">
        <f t="shared" si="0"/>
        <v>0.255</v>
      </c>
    </row>
    <row r="20" spans="4:8" x14ac:dyDescent="0.25">
      <c r="D20" s="1">
        <v>2467444</v>
      </c>
      <c r="E20" s="1" t="s">
        <v>50</v>
      </c>
      <c r="F20" s="6">
        <v>1</v>
      </c>
      <c r="G20" s="2">
        <f>Commande!H64</f>
        <v>0.34799999999999998</v>
      </c>
      <c r="H20" s="2">
        <f t="shared" si="0"/>
        <v>0.34799999999999998</v>
      </c>
    </row>
    <row r="21" spans="4:8" x14ac:dyDescent="0.25">
      <c r="D21" s="1">
        <v>2494684</v>
      </c>
      <c r="E21" s="1" t="s">
        <v>51</v>
      </c>
      <c r="F21" s="6">
        <v>1</v>
      </c>
      <c r="G21" s="2">
        <f>Commande!H65</f>
        <v>0.45800000000000002</v>
      </c>
      <c r="H21" s="2">
        <f t="shared" si="0"/>
        <v>0.45800000000000002</v>
      </c>
    </row>
    <row r="22" spans="4:8" x14ac:dyDescent="0.25">
      <c r="D22" s="1">
        <v>1022262</v>
      </c>
      <c r="E22" s="1" t="s">
        <v>95</v>
      </c>
      <c r="F22" s="6">
        <v>1</v>
      </c>
      <c r="G22" s="2">
        <f>Commande!H87</f>
        <v>0.43</v>
      </c>
      <c r="H22" s="2">
        <f t="shared" si="0"/>
        <v>0.43</v>
      </c>
    </row>
    <row r="23" spans="4:8" x14ac:dyDescent="0.25">
      <c r="D23" s="5">
        <v>1740665</v>
      </c>
      <c r="E23" s="5" t="s">
        <v>73</v>
      </c>
      <c r="F23" s="15">
        <v>7</v>
      </c>
      <c r="G23" s="16">
        <f>Commande!H72</f>
        <v>2.3099999999999999E-2</v>
      </c>
      <c r="H23" s="16">
        <f t="shared" si="0"/>
        <v>0.16169999999999998</v>
      </c>
    </row>
    <row r="24" spans="4:8" x14ac:dyDescent="0.25">
      <c r="D24" s="5">
        <v>1759195</v>
      </c>
      <c r="E24" s="5" t="s">
        <v>74</v>
      </c>
      <c r="F24" s="15">
        <v>2</v>
      </c>
      <c r="G24" s="16">
        <f>Commande!H73</f>
        <v>1.77E-2</v>
      </c>
      <c r="H24" s="16">
        <f t="shared" si="0"/>
        <v>3.5400000000000001E-2</v>
      </c>
    </row>
    <row r="28" spans="4:8" x14ac:dyDescent="0.25">
      <c r="F28" s="51" t="s">
        <v>80</v>
      </c>
      <c r="G28" s="51"/>
      <c r="H28" s="52">
        <f>SUM(H6:H24)</f>
        <v>229.7347</v>
      </c>
    </row>
    <row r="29" spans="4:8" x14ac:dyDescent="0.25">
      <c r="F29" s="51"/>
      <c r="G29" s="51"/>
      <c r="H29" s="52"/>
    </row>
  </sheetData>
  <mergeCells count="3">
    <mergeCell ref="D4:H4"/>
    <mergeCell ref="F28:G29"/>
    <mergeCell ref="H28:H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44"/>
  <sheetViews>
    <sheetView topLeftCell="A13" workbookViewId="0">
      <selection activeCell="D40" sqref="D40"/>
    </sheetView>
  </sheetViews>
  <sheetFormatPr baseColWidth="10" defaultRowHeight="15" x14ac:dyDescent="0.25"/>
  <cols>
    <col min="3" max="3" width="18" style="23" customWidth="1"/>
    <col min="4" max="4" width="53.140625" customWidth="1"/>
    <col min="5" max="5" width="15.5703125" customWidth="1"/>
    <col min="7" max="7" width="11.42578125" style="3"/>
  </cols>
  <sheetData>
    <row r="5" spans="3:7" x14ac:dyDescent="0.25">
      <c r="C5" s="41" t="s">
        <v>0</v>
      </c>
      <c r="D5" s="41"/>
      <c r="E5" s="41"/>
      <c r="F5" s="41"/>
      <c r="G5" s="41"/>
    </row>
    <row r="6" spans="3:7" ht="30" x14ac:dyDescent="0.25">
      <c r="C6" s="17" t="s">
        <v>75</v>
      </c>
      <c r="D6" s="17" t="s">
        <v>76</v>
      </c>
      <c r="E6" s="17" t="s">
        <v>77</v>
      </c>
      <c r="F6" s="17" t="s">
        <v>78</v>
      </c>
      <c r="G6" s="17" t="s">
        <v>79</v>
      </c>
    </row>
    <row r="7" spans="3:7" x14ac:dyDescent="0.25">
      <c r="C7" s="24" t="s">
        <v>1</v>
      </c>
      <c r="D7" s="1" t="s">
        <v>2</v>
      </c>
      <c r="E7" s="1">
        <v>2</v>
      </c>
      <c r="F7" s="4">
        <f>Commande!H8</f>
        <v>29.2</v>
      </c>
      <c r="G7" s="4">
        <f>E7*F7</f>
        <v>58.4</v>
      </c>
    </row>
    <row r="8" spans="3:7" x14ac:dyDescent="0.25">
      <c r="C8" s="24" t="s">
        <v>3</v>
      </c>
      <c r="D8" s="1" t="s">
        <v>4</v>
      </c>
      <c r="E8" s="1">
        <v>1</v>
      </c>
      <c r="F8" s="4">
        <f>Commande!H9</f>
        <v>7.5</v>
      </c>
      <c r="G8" s="4">
        <f t="shared" ref="G8:G12" si="0">E8*F8</f>
        <v>7.5</v>
      </c>
    </row>
    <row r="9" spans="3:7" x14ac:dyDescent="0.25">
      <c r="C9" s="24" t="s">
        <v>5</v>
      </c>
      <c r="D9" s="1" t="s">
        <v>6</v>
      </c>
      <c r="E9" s="1">
        <v>1</v>
      </c>
      <c r="F9" s="4">
        <f>Commande!H10</f>
        <v>8.0500000000000007</v>
      </c>
      <c r="G9" s="4">
        <f t="shared" si="0"/>
        <v>8.0500000000000007</v>
      </c>
    </row>
    <row r="10" spans="3:7" x14ac:dyDescent="0.25">
      <c r="C10" s="24" t="s">
        <v>7</v>
      </c>
      <c r="D10" s="1" t="s">
        <v>8</v>
      </c>
      <c r="E10" s="1">
        <v>1</v>
      </c>
      <c r="F10" s="4">
        <f>Commande!H11</f>
        <v>5.92</v>
      </c>
      <c r="G10" s="4">
        <f t="shared" si="0"/>
        <v>5.92</v>
      </c>
    </row>
    <row r="11" spans="3:7" x14ac:dyDescent="0.25">
      <c r="C11" s="24" t="s">
        <v>9</v>
      </c>
      <c r="D11" s="1" t="s">
        <v>10</v>
      </c>
      <c r="E11" s="1">
        <v>1</v>
      </c>
      <c r="F11" s="4">
        <f>Commande!H12</f>
        <v>22.49</v>
      </c>
      <c r="G11" s="4">
        <f t="shared" si="0"/>
        <v>22.49</v>
      </c>
    </row>
    <row r="12" spans="3:7" x14ac:dyDescent="0.25">
      <c r="C12" s="24" t="s">
        <v>11</v>
      </c>
      <c r="D12" s="1" t="s">
        <v>12</v>
      </c>
      <c r="E12" s="1">
        <v>2</v>
      </c>
      <c r="F12" s="4">
        <f>Commande!H13</f>
        <v>3.77</v>
      </c>
      <c r="G12" s="4">
        <f t="shared" si="0"/>
        <v>7.54</v>
      </c>
    </row>
    <row r="14" spans="3:7" x14ac:dyDescent="0.25">
      <c r="C14" s="41" t="s">
        <v>13</v>
      </c>
      <c r="D14" s="41"/>
      <c r="E14" s="41"/>
      <c r="F14" s="41"/>
      <c r="G14" s="41"/>
    </row>
    <row r="15" spans="3:7" ht="30" x14ac:dyDescent="0.25">
      <c r="C15" s="17" t="s">
        <v>75</v>
      </c>
      <c r="D15" s="17" t="s">
        <v>76</v>
      </c>
      <c r="E15" s="17" t="s">
        <v>77</v>
      </c>
      <c r="F15" s="17" t="s">
        <v>78</v>
      </c>
      <c r="G15" s="17" t="s">
        <v>79</v>
      </c>
    </row>
    <row r="16" spans="3:7" x14ac:dyDescent="0.25">
      <c r="C16" s="24" t="s">
        <v>14</v>
      </c>
      <c r="D16" s="1" t="s">
        <v>99</v>
      </c>
      <c r="E16" s="1">
        <v>2</v>
      </c>
      <c r="F16" s="4">
        <f>Commande!H18</f>
        <v>9.3000000000000007</v>
      </c>
      <c r="G16" s="4">
        <f>E16*F16</f>
        <v>18.600000000000001</v>
      </c>
    </row>
    <row r="18" spans="3:7" x14ac:dyDescent="0.25">
      <c r="C18" s="41" t="s">
        <v>15</v>
      </c>
      <c r="D18" s="41"/>
      <c r="E18" s="41"/>
      <c r="F18" s="41"/>
      <c r="G18" s="41"/>
    </row>
    <row r="19" spans="3:7" ht="30" x14ac:dyDescent="0.25">
      <c r="C19" s="17" t="s">
        <v>75</v>
      </c>
      <c r="D19" s="17" t="s">
        <v>76</v>
      </c>
      <c r="E19" s="17" t="s">
        <v>77</v>
      </c>
      <c r="F19" s="17" t="s">
        <v>78</v>
      </c>
      <c r="G19" s="17" t="s">
        <v>79</v>
      </c>
    </row>
    <row r="20" spans="3:7" x14ac:dyDescent="0.25">
      <c r="C20" s="24"/>
      <c r="D20" s="1" t="s">
        <v>16</v>
      </c>
      <c r="E20" s="1">
        <v>1</v>
      </c>
      <c r="F20" s="4">
        <f>Commande!H23</f>
        <v>66.67</v>
      </c>
      <c r="G20" s="4">
        <f>E20*F20</f>
        <v>66.67</v>
      </c>
    </row>
    <row r="22" spans="3:7" x14ac:dyDescent="0.25">
      <c r="C22" s="41" t="s">
        <v>59</v>
      </c>
      <c r="D22" s="41"/>
      <c r="E22" s="41"/>
      <c r="F22" s="41"/>
      <c r="G22" s="41"/>
    </row>
    <row r="23" spans="3:7" ht="30" x14ac:dyDescent="0.25">
      <c r="C23" s="17" t="s">
        <v>75</v>
      </c>
      <c r="D23" s="17" t="s">
        <v>76</v>
      </c>
      <c r="E23" s="17" t="s">
        <v>77</v>
      </c>
      <c r="F23" s="17" t="s">
        <v>78</v>
      </c>
      <c r="G23" s="17" t="s">
        <v>79</v>
      </c>
    </row>
    <row r="24" spans="3:7" x14ac:dyDescent="0.25">
      <c r="C24" s="24" t="s">
        <v>70</v>
      </c>
      <c r="D24" s="1" t="s">
        <v>71</v>
      </c>
      <c r="E24" s="7">
        <v>1</v>
      </c>
      <c r="F24" s="8">
        <f>Commande!H30</f>
        <v>400.89</v>
      </c>
      <c r="G24" s="4">
        <f>E24*F24</f>
        <v>400.89</v>
      </c>
    </row>
    <row r="26" spans="3:7" x14ac:dyDescent="0.25">
      <c r="C26" s="41" t="s">
        <v>17</v>
      </c>
      <c r="D26" s="41"/>
      <c r="E26" s="41"/>
      <c r="F26" s="41"/>
      <c r="G26" s="41"/>
    </row>
    <row r="27" spans="3:7" ht="30" x14ac:dyDescent="0.25">
      <c r="C27" s="17" t="s">
        <v>75</v>
      </c>
      <c r="D27" s="17" t="s">
        <v>76</v>
      </c>
      <c r="E27" s="17" t="s">
        <v>77</v>
      </c>
      <c r="F27" s="17" t="s">
        <v>78</v>
      </c>
      <c r="G27" s="17" t="s">
        <v>79</v>
      </c>
    </row>
    <row r="28" spans="3:7" x14ac:dyDescent="0.25">
      <c r="C28" s="24">
        <v>2525225</v>
      </c>
      <c r="D28" s="1" t="s">
        <v>23</v>
      </c>
      <c r="E28" s="1">
        <v>1</v>
      </c>
      <c r="F28" s="4">
        <f>Commande!H35</f>
        <v>33.35</v>
      </c>
      <c r="G28" s="4">
        <f>E28*F28</f>
        <v>33.35</v>
      </c>
    </row>
    <row r="29" spans="3:7" x14ac:dyDescent="0.25">
      <c r="C29" s="24">
        <v>2510728</v>
      </c>
      <c r="D29" s="1" t="s">
        <v>22</v>
      </c>
      <c r="E29" s="1">
        <v>1</v>
      </c>
      <c r="F29" s="4">
        <f>Commande!H36</f>
        <v>22.04</v>
      </c>
      <c r="G29" s="4">
        <f t="shared" ref="G29:G34" si="1">E29*F29</f>
        <v>22.04</v>
      </c>
    </row>
    <row r="30" spans="3:7" x14ac:dyDescent="0.25">
      <c r="C30" s="24">
        <v>2521753</v>
      </c>
      <c r="D30" s="1" t="s">
        <v>24</v>
      </c>
      <c r="E30" s="1">
        <v>1</v>
      </c>
      <c r="F30" s="4">
        <f>Commande!H37</f>
        <v>8.89</v>
      </c>
      <c r="G30" s="4">
        <f t="shared" si="1"/>
        <v>8.89</v>
      </c>
    </row>
    <row r="31" spans="3:7" x14ac:dyDescent="0.25">
      <c r="C31" s="24">
        <v>1202607</v>
      </c>
      <c r="D31" s="1" t="s">
        <v>96</v>
      </c>
      <c r="E31" s="1">
        <v>1</v>
      </c>
      <c r="F31" s="4">
        <v>0.50019999999999998</v>
      </c>
      <c r="G31" s="4">
        <f t="shared" si="1"/>
        <v>0.50019999999999998</v>
      </c>
    </row>
    <row r="32" spans="3:7" x14ac:dyDescent="0.25">
      <c r="C32" s="24">
        <v>890819</v>
      </c>
      <c r="D32" s="1" t="s">
        <v>97</v>
      </c>
      <c r="E32" s="1">
        <v>18</v>
      </c>
      <c r="F32" s="4">
        <f>Commande!H89</f>
        <v>0.52839999999999998</v>
      </c>
      <c r="G32" s="4">
        <f t="shared" si="1"/>
        <v>9.5111999999999988</v>
      </c>
    </row>
    <row r="33" spans="3:9" x14ac:dyDescent="0.25">
      <c r="C33" s="24">
        <v>1466747</v>
      </c>
      <c r="D33" s="1" t="s">
        <v>98</v>
      </c>
      <c r="E33" s="1">
        <v>18</v>
      </c>
      <c r="F33" s="4">
        <f>Commande!H90</f>
        <v>0.84699999999999998</v>
      </c>
      <c r="G33" s="4">
        <f t="shared" si="1"/>
        <v>15.245999999999999</v>
      </c>
    </row>
    <row r="34" spans="3:9" x14ac:dyDescent="0.25">
      <c r="C34" s="25">
        <v>2075382</v>
      </c>
      <c r="D34" s="5" t="s">
        <v>25</v>
      </c>
      <c r="E34" s="5">
        <v>2</v>
      </c>
      <c r="F34" s="4">
        <f>Commande!H38</f>
        <v>24.78</v>
      </c>
      <c r="G34" s="4">
        <f t="shared" si="1"/>
        <v>49.56</v>
      </c>
    </row>
    <row r="36" spans="3:9" x14ac:dyDescent="0.25">
      <c r="C36" s="41" t="s">
        <v>67</v>
      </c>
      <c r="D36" s="41"/>
      <c r="E36" s="41"/>
      <c r="F36" s="41"/>
      <c r="G36" s="41"/>
    </row>
    <row r="37" spans="3:9" ht="30" x14ac:dyDescent="0.25">
      <c r="C37" s="17" t="s">
        <v>75</v>
      </c>
      <c r="D37" s="17" t="s">
        <v>76</v>
      </c>
      <c r="E37" s="17" t="s">
        <v>77</v>
      </c>
      <c r="F37" s="17" t="s">
        <v>78</v>
      </c>
      <c r="G37" s="17" t="s">
        <v>79</v>
      </c>
    </row>
    <row r="38" spans="3:9" x14ac:dyDescent="0.25">
      <c r="C38" s="24">
        <v>7951295</v>
      </c>
      <c r="D38" s="1" t="s">
        <v>72</v>
      </c>
      <c r="E38" s="1">
        <v>1</v>
      </c>
      <c r="F38" s="4">
        <f>Commande!H100</f>
        <v>35.89</v>
      </c>
      <c r="G38" s="4">
        <f>E38*F38</f>
        <v>35.89</v>
      </c>
    </row>
    <row r="43" spans="3:9" ht="15" customHeight="1" x14ac:dyDescent="0.25">
      <c r="C43"/>
      <c r="E43" s="58" t="s">
        <v>112</v>
      </c>
      <c r="F43" s="59"/>
      <c r="G43" s="52">
        <f>SUM(G7:G38)</f>
        <v>771.04739999999981</v>
      </c>
    </row>
    <row r="44" spans="3:9" ht="15" customHeight="1" x14ac:dyDescent="0.25">
      <c r="C44"/>
      <c r="E44" s="60"/>
      <c r="F44" s="61"/>
      <c r="G44" s="52"/>
      <c r="I44" s="3"/>
    </row>
  </sheetData>
  <mergeCells count="8">
    <mergeCell ref="C5:G5"/>
    <mergeCell ref="C14:G14"/>
    <mergeCell ref="G43:G44"/>
    <mergeCell ref="E43:F44"/>
    <mergeCell ref="C36:G36"/>
    <mergeCell ref="C26:G26"/>
    <mergeCell ref="C18:G18"/>
    <mergeCell ref="C22:G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Objet de commande</vt:lpstr>
      <vt:lpstr>Commande</vt:lpstr>
      <vt:lpstr>Nclu. MotorBoard</vt:lpstr>
      <vt:lpstr>Nclu. US</vt:lpstr>
      <vt:lpstr>Nclu. Shield RBPI CAN</vt:lpstr>
      <vt:lpstr>Nclu. Shield Arduino CAN</vt:lpstr>
      <vt:lpstr>Nclu. IMU</vt:lpstr>
      <vt:lpstr>Nclu. Alim</vt:lpstr>
      <vt:lpstr>Nclu. IBOT Divers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Franck Mercier</dc:creator>
  <cp:lastModifiedBy>Franck Mercier</cp:lastModifiedBy>
  <dcterms:created xsi:type="dcterms:W3CDTF">2016-09-13T06:45:19Z</dcterms:created>
  <dcterms:modified xsi:type="dcterms:W3CDTF">2017-02-27T16:41:19Z</dcterms:modified>
</cp:coreProperties>
</file>