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425" windowWidth="9570" windowHeight="4620" activeTab="1"/>
  </bookViews>
  <sheets>
    <sheet name="Sheet1" sheetId="2" r:id="rId1"/>
    <sheet name="t-form" sheetId="1" r:id="rId2"/>
  </sheets>
  <definedNames>
    <definedName name="_Fill" hidden="1">'t-form'!$CF$25:$CF$31</definedName>
    <definedName name="_Regression_Int" localSheetId="1" hidden="1">1</definedName>
    <definedName name="FORM1">'t-form'!$10:$16360</definedName>
    <definedName name="FORM2">'t-form'!$AF$10:$IV$16360</definedName>
    <definedName name="FORM3">'t-form'!$HX$8168</definedName>
    <definedName name="FORM4">'t-form'!$CE:$IV</definedName>
    <definedName name="FORM4B">'t-form'!$CE$39:$CT$90</definedName>
    <definedName name="_xlnm.Print_Area" localSheetId="1">'t-form'!$CQ$20:$CU$27</definedName>
    <definedName name="Print_Area_MI" localSheetId="1">'t-form'!$CE$7:$DG$33</definedName>
  </definedNames>
  <calcPr calcId="145621"/>
</workbook>
</file>

<file path=xl/calcChain.xml><?xml version="1.0" encoding="utf-8"?>
<calcChain xmlns="http://schemas.openxmlformats.org/spreadsheetml/2006/main">
  <c r="I25" i="1" l="1"/>
  <c r="X33" i="1" l="1"/>
  <c r="X34" i="1"/>
  <c r="AD33" i="1"/>
  <c r="AD34" i="1"/>
  <c r="AJ33" i="1"/>
  <c r="AJ34" i="1"/>
  <c r="L25" i="1" l="1"/>
  <c r="L26" i="1"/>
  <c r="L27" i="1"/>
  <c r="L28" i="1"/>
  <c r="L29" i="1"/>
  <c r="L30" i="1"/>
  <c r="L31" i="1"/>
  <c r="CJ31" i="1" s="1"/>
  <c r="L32" i="1"/>
  <c r="L33" i="1"/>
  <c r="L34" i="1"/>
  <c r="DH25" i="1"/>
  <c r="DH26" i="1"/>
  <c r="DH27" i="1"/>
  <c r="DH28" i="1"/>
  <c r="DH29" i="1"/>
  <c r="DH30" i="1"/>
  <c r="DH31" i="1"/>
  <c r="DH32" i="1"/>
  <c r="CJ28" i="1" l="1"/>
  <c r="CJ32" i="1"/>
  <c r="CJ26" i="1"/>
  <c r="CJ27" i="1"/>
  <c r="CJ25" i="1"/>
  <c r="CJ30" i="1"/>
  <c r="CJ29" i="1"/>
  <c r="CJ89" i="1" l="1"/>
  <c r="BM37" i="1"/>
  <c r="BM36" i="1"/>
  <c r="BP37" i="1"/>
  <c r="BP36" i="1"/>
  <c r="CC37" i="1"/>
  <c r="CC36" i="1"/>
  <c r="T37" i="1"/>
  <c r="T36" i="1"/>
  <c r="AU37" i="1"/>
  <c r="AU36" i="1"/>
  <c r="W37" i="1"/>
  <c r="W36" i="1"/>
  <c r="AF37" i="1"/>
  <c r="AF36" i="1"/>
  <c r="AO37" i="1"/>
  <c r="AO36" i="1"/>
  <c r="AX37" i="1"/>
  <c r="AX36" i="1"/>
  <c r="BG37" i="1"/>
  <c r="BG36" i="1"/>
  <c r="BS37" i="1"/>
  <c r="BS36" i="1"/>
  <c r="N37" i="1"/>
  <c r="N36" i="1"/>
  <c r="BA37" i="1"/>
  <c r="BA36" i="1"/>
  <c r="BD37" i="1"/>
  <c r="BD36" i="1"/>
  <c r="BY37" i="1"/>
  <c r="BY36" i="1"/>
  <c r="DO25" i="1"/>
  <c r="DN25" i="1"/>
  <c r="AI37" i="1"/>
  <c r="AI36" i="1"/>
  <c r="AL37" i="1"/>
  <c r="AL36" i="1"/>
  <c r="AR37" i="1"/>
  <c r="AR36" i="1"/>
  <c r="AC37" i="1"/>
  <c r="AC36" i="1"/>
  <c r="Q37" i="1"/>
  <c r="Q36" i="1"/>
  <c r="Z37" i="1"/>
  <c r="Z36" i="1"/>
  <c r="BJ37" i="1"/>
  <c r="BJ36" i="1"/>
  <c r="BV37" i="1"/>
  <c r="BV36" i="1"/>
  <c r="D80" i="2"/>
  <c r="G80" i="2" s="1"/>
  <c r="D81" i="2"/>
  <c r="G81" i="2" s="1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G88" i="2" s="1"/>
  <c r="D89" i="2"/>
  <c r="G89" i="2" s="1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G96" i="2" s="1"/>
  <c r="D97" i="2"/>
  <c r="G97" i="2" s="1"/>
  <c r="D98" i="2"/>
  <c r="G98" i="2" s="1"/>
  <c r="D99" i="2"/>
  <c r="G99" i="2" s="1"/>
  <c r="D100" i="2"/>
  <c r="G100" i="2" s="1"/>
  <c r="D101" i="2"/>
  <c r="G101" i="2" s="1"/>
  <c r="D102" i="2"/>
  <c r="G102" i="2" s="1"/>
  <c r="D103" i="2"/>
  <c r="G103" i="2" s="1"/>
  <c r="D79" i="2"/>
  <c r="G79" i="2" s="1"/>
  <c r="C5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E77" i="2"/>
  <c r="E7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2" i="2"/>
  <c r="H37" i="1"/>
  <c r="H36" i="1"/>
  <c r="K37" i="1"/>
  <c r="K36" i="1"/>
  <c r="CE54" i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AJ25" i="1" l="1"/>
  <c r="CS25" i="1" s="1"/>
  <c r="AJ26" i="1"/>
  <c r="CS26" i="1" s="1"/>
  <c r="AJ27" i="1"/>
  <c r="CS27" i="1" s="1"/>
  <c r="BH25" i="1"/>
  <c r="DA25" i="1" s="1"/>
  <c r="BH26" i="1"/>
  <c r="DA26" i="1" s="1"/>
  <c r="BH27" i="1"/>
  <c r="DA27" i="1" s="1"/>
  <c r="AP25" i="1"/>
  <c r="CU25" i="1" s="1"/>
  <c r="AP27" i="1"/>
  <c r="AP26" i="1"/>
  <c r="CU26" i="1" s="1"/>
  <c r="AD26" i="1"/>
  <c r="CQ26" i="1" s="1"/>
  <c r="AD25" i="1"/>
  <c r="CQ25" i="1" s="1"/>
  <c r="AD27" i="1"/>
  <c r="AM26" i="1"/>
  <c r="CT26" i="1" s="1"/>
  <c r="AM27" i="1"/>
  <c r="CT27" i="1" s="1"/>
  <c r="AM25" i="1"/>
  <c r="AG26" i="1"/>
  <c r="AG25" i="1"/>
  <c r="CR25" i="1" s="1"/>
  <c r="AG27" i="1"/>
  <c r="AV26" i="1"/>
  <c r="CW26" i="1" s="1"/>
  <c r="AV25" i="1"/>
  <c r="CW25" i="1" s="1"/>
  <c r="AV27" i="1"/>
  <c r="CW27" i="1" s="1"/>
  <c r="DP25" i="1"/>
  <c r="DQ25" i="1" s="1"/>
  <c r="BE25" i="1"/>
  <c r="BE31" i="1"/>
  <c r="BE26" i="1"/>
  <c r="BE27" i="1"/>
  <c r="BE28" i="1"/>
  <c r="BE29" i="1"/>
  <c r="BE33" i="1"/>
  <c r="BE30" i="1"/>
  <c r="BE32" i="1"/>
  <c r="BE34" i="1"/>
  <c r="O26" i="1"/>
  <c r="O27" i="1"/>
  <c r="O28" i="1"/>
  <c r="O29" i="1"/>
  <c r="O33" i="1"/>
  <c r="O30" i="1"/>
  <c r="O32" i="1"/>
  <c r="O34" i="1"/>
  <c r="O25" i="1"/>
  <c r="O31" i="1"/>
  <c r="BH29" i="1"/>
  <c r="BH31" i="1"/>
  <c r="BH28" i="1"/>
  <c r="BH30" i="1"/>
  <c r="BH33" i="1"/>
  <c r="BH32" i="1"/>
  <c r="AP30" i="1"/>
  <c r="CU30" i="1" s="1"/>
  <c r="AP32" i="1"/>
  <c r="CU32" i="1" s="1"/>
  <c r="AP31" i="1"/>
  <c r="CU31" i="1" s="1"/>
  <c r="CU27" i="1"/>
  <c r="AP28" i="1"/>
  <c r="CU28" i="1" s="1"/>
  <c r="AP29" i="1"/>
  <c r="CU29" i="1" s="1"/>
  <c r="AP33" i="1"/>
  <c r="X25" i="1"/>
  <c r="X31" i="1"/>
  <c r="X26" i="1"/>
  <c r="X27" i="1"/>
  <c r="X28" i="1"/>
  <c r="X29" i="1"/>
  <c r="X30" i="1"/>
  <c r="X32" i="1"/>
  <c r="U26" i="1"/>
  <c r="U27" i="1"/>
  <c r="U28" i="1"/>
  <c r="U29" i="1"/>
  <c r="U33" i="1"/>
  <c r="U30" i="1"/>
  <c r="U32" i="1"/>
  <c r="U34" i="1"/>
  <c r="U25" i="1"/>
  <c r="CM66" i="1"/>
  <c r="U31" i="1"/>
  <c r="BQ26" i="1"/>
  <c r="DC26" i="1" s="1"/>
  <c r="BQ25" i="1"/>
  <c r="DC25" i="1" s="1"/>
  <c r="BQ30" i="1"/>
  <c r="DC30" i="1" s="1"/>
  <c r="BQ32" i="1"/>
  <c r="DC32" i="1" s="1"/>
  <c r="BQ31" i="1"/>
  <c r="DC31" i="1" s="1"/>
  <c r="BQ27" i="1"/>
  <c r="DC27" i="1" s="1"/>
  <c r="BQ28" i="1"/>
  <c r="DC28" i="1" s="1"/>
  <c r="BQ29" i="1"/>
  <c r="DC29" i="1" s="1"/>
  <c r="BQ33" i="1"/>
  <c r="BW26" i="1"/>
  <c r="BW27" i="1"/>
  <c r="BW28" i="1"/>
  <c r="BW29" i="1"/>
  <c r="BW33" i="1"/>
  <c r="BW30" i="1"/>
  <c r="BW32" i="1"/>
  <c r="BW34" i="1"/>
  <c r="BW25" i="1"/>
  <c r="BW31" i="1"/>
  <c r="AA25" i="1"/>
  <c r="AA31" i="1"/>
  <c r="AA26" i="1"/>
  <c r="AA27" i="1"/>
  <c r="AA28" i="1"/>
  <c r="AA29" i="1"/>
  <c r="AA33" i="1"/>
  <c r="AA30" i="1"/>
  <c r="AA32" i="1"/>
  <c r="AA34" i="1"/>
  <c r="AD30" i="1"/>
  <c r="CQ30" i="1" s="1"/>
  <c r="AD32" i="1"/>
  <c r="CQ32" i="1" s="1"/>
  <c r="AD31" i="1"/>
  <c r="CQ31" i="1" s="1"/>
  <c r="CQ27" i="1"/>
  <c r="AD28" i="1"/>
  <c r="CQ28" i="1" s="1"/>
  <c r="AD29" i="1"/>
  <c r="CQ29" i="1" s="1"/>
  <c r="AM30" i="1"/>
  <c r="AM32" i="1"/>
  <c r="AM31" i="1"/>
  <c r="CT31" i="1" s="1"/>
  <c r="AM28" i="1"/>
  <c r="AM29" i="1"/>
  <c r="CT29" i="1" s="1"/>
  <c r="AM33" i="1"/>
  <c r="BB25" i="1"/>
  <c r="BB31" i="1"/>
  <c r="BB29" i="1"/>
  <c r="BB30" i="1"/>
  <c r="BB32" i="1"/>
  <c r="BB34" i="1"/>
  <c r="BB26" i="1"/>
  <c r="BB27" i="1"/>
  <c r="BB28" i="1"/>
  <c r="BB33" i="1"/>
  <c r="BT26" i="1"/>
  <c r="BT27" i="1"/>
  <c r="BT28" i="1"/>
  <c r="BT29" i="1"/>
  <c r="BT33" i="1"/>
  <c r="BT30" i="1"/>
  <c r="BT32" i="1"/>
  <c r="BT34" i="1"/>
  <c r="BT31" i="1"/>
  <c r="BT25" i="1"/>
  <c r="AY26" i="1"/>
  <c r="AY27" i="1"/>
  <c r="AY28" i="1"/>
  <c r="AY29" i="1"/>
  <c r="AY30" i="1"/>
  <c r="AY32" i="1"/>
  <c r="AY34" i="1"/>
  <c r="AY25" i="1"/>
  <c r="AY31" i="1"/>
  <c r="AY33" i="1"/>
  <c r="AG29" i="1"/>
  <c r="AG33" i="1"/>
  <c r="AG30" i="1"/>
  <c r="CR30" i="1" s="1"/>
  <c r="AG32" i="1"/>
  <c r="CR32" i="1" s="1"/>
  <c r="AG31" i="1"/>
  <c r="CR31" i="1" s="1"/>
  <c r="CR27" i="1"/>
  <c r="AG28" i="1"/>
  <c r="CR28" i="1" s="1"/>
  <c r="AV31" i="1"/>
  <c r="CW31" i="1" s="1"/>
  <c r="AV29" i="1"/>
  <c r="AV30" i="1"/>
  <c r="CW30" i="1" s="1"/>
  <c r="AV32" i="1"/>
  <c r="CW32" i="1" s="1"/>
  <c r="AV28" i="1"/>
  <c r="CW28" i="1" s="1"/>
  <c r="AV33" i="1"/>
  <c r="CC30" i="1"/>
  <c r="CC32" i="1"/>
  <c r="CC25" i="1"/>
  <c r="CC31" i="1"/>
  <c r="CC26" i="1"/>
  <c r="CC27" i="1"/>
  <c r="CC28" i="1"/>
  <c r="CC29" i="1"/>
  <c r="CC33" i="1"/>
  <c r="BN25" i="1"/>
  <c r="BN31" i="1"/>
  <c r="BN26" i="1"/>
  <c r="BN27" i="1"/>
  <c r="BN28" i="1"/>
  <c r="BN30" i="1"/>
  <c r="BN32" i="1"/>
  <c r="BN29" i="1"/>
  <c r="BN33" i="1"/>
  <c r="BN34" i="1"/>
  <c r="I26" i="1"/>
  <c r="I27" i="1"/>
  <c r="I28" i="1"/>
  <c r="I29" i="1"/>
  <c r="I30" i="1"/>
  <c r="I32" i="1"/>
  <c r="I31" i="1"/>
  <c r="I33" i="1"/>
  <c r="I34" i="1"/>
  <c r="BK29" i="1"/>
  <c r="BK33" i="1"/>
  <c r="BK30" i="1"/>
  <c r="BK32" i="1"/>
  <c r="BK25" i="1"/>
  <c r="BK31" i="1"/>
  <c r="BK26" i="1"/>
  <c r="BK27" i="1"/>
  <c r="BK28" i="1"/>
  <c r="BK34" i="1"/>
  <c r="R26" i="1"/>
  <c r="R27" i="1"/>
  <c r="R28" i="1"/>
  <c r="R29" i="1"/>
  <c r="R33" i="1"/>
  <c r="R30" i="1"/>
  <c r="R32" i="1"/>
  <c r="R34" i="1"/>
  <c r="R25" i="1"/>
  <c r="R31" i="1"/>
  <c r="AS25" i="1"/>
  <c r="AS30" i="1"/>
  <c r="AS32" i="1"/>
  <c r="AS34" i="1"/>
  <c r="AS26" i="1"/>
  <c r="AS31" i="1"/>
  <c r="AS28" i="1"/>
  <c r="AS27" i="1"/>
  <c r="AS29" i="1"/>
  <c r="AS33" i="1"/>
  <c r="AJ30" i="1"/>
  <c r="CS30" i="1" s="1"/>
  <c r="AJ32" i="1"/>
  <c r="CS32" i="1" s="1"/>
  <c r="AJ28" i="1"/>
  <c r="CS28" i="1" s="1"/>
  <c r="AJ29" i="1"/>
  <c r="AJ31" i="1"/>
  <c r="BZ25" i="1"/>
  <c r="BZ29" i="1"/>
  <c r="BZ31" i="1"/>
  <c r="BZ33" i="1"/>
  <c r="BZ26" i="1"/>
  <c r="BZ27" i="1"/>
  <c r="BZ28" i="1"/>
  <c r="BZ30" i="1"/>
  <c r="BZ32" i="1"/>
  <c r="BZ34" i="1"/>
  <c r="CC34" i="1"/>
  <c r="CJ68" i="1"/>
  <c r="CJ92" i="1"/>
  <c r="CJ72" i="1"/>
  <c r="CJ88" i="1"/>
  <c r="CJ74" i="1"/>
  <c r="CJ90" i="1"/>
  <c r="CJ82" i="1"/>
  <c r="CJ94" i="1"/>
  <c r="CJ54" i="1"/>
  <c r="CJ86" i="1"/>
  <c r="CJ70" i="1"/>
  <c r="CJ64" i="1"/>
  <c r="CJ77" i="1"/>
  <c r="CJ69" i="1"/>
  <c r="CJ78" i="1"/>
  <c r="CJ57" i="1"/>
  <c r="CJ83" i="1"/>
  <c r="CJ96" i="1"/>
  <c r="CJ61" i="1"/>
  <c r="CJ67" i="1"/>
  <c r="CJ59" i="1"/>
  <c r="CJ66" i="1"/>
  <c r="CJ55" i="1"/>
  <c r="CJ60" i="1"/>
  <c r="CJ56" i="1"/>
  <c r="CJ53" i="1"/>
  <c r="CJ84" i="1"/>
  <c r="CJ85" i="1"/>
  <c r="CJ93" i="1"/>
  <c r="CJ81" i="1"/>
  <c r="CJ73" i="1"/>
  <c r="CJ76" i="1"/>
  <c r="CJ80" i="1"/>
  <c r="CJ65" i="1"/>
  <c r="CJ62" i="1"/>
  <c r="CJ58" i="1"/>
  <c r="CJ63" i="1"/>
  <c r="CJ71" i="1"/>
  <c r="CJ75" i="1"/>
  <c r="CJ79" i="1"/>
  <c r="CJ87" i="1"/>
  <c r="CJ91" i="1"/>
  <c r="CJ95" i="1"/>
  <c r="CV29" i="1" l="1"/>
  <c r="CV26" i="1"/>
  <c r="CX31" i="1"/>
  <c r="CK31" i="1"/>
  <c r="CL31" i="1"/>
  <c r="CL82" i="1" s="1"/>
  <c r="DD31" i="1"/>
  <c r="CM31" i="1"/>
  <c r="CM82" i="1" s="1"/>
  <c r="CY29" i="1"/>
  <c r="CY27" i="1"/>
  <c r="CY30" i="1"/>
  <c r="CL25" i="1"/>
  <c r="CL54" i="1" s="1"/>
  <c r="CL32" i="1"/>
  <c r="CL30" i="1"/>
  <c r="CL81" i="1" s="1"/>
  <c r="CL95" i="1"/>
  <c r="CL28" i="1"/>
  <c r="CL79" i="1" s="1"/>
  <c r="CI31" i="1"/>
  <c r="CI32" i="1"/>
  <c r="CI30" i="1"/>
  <c r="CI81" i="1" s="1"/>
  <c r="CI29" i="1"/>
  <c r="CI80" i="1" s="1"/>
  <c r="CI26" i="1"/>
  <c r="CL60" i="1"/>
  <c r="DG27" i="1"/>
  <c r="CV27" i="1"/>
  <c r="CV28" i="1"/>
  <c r="CV31" i="1"/>
  <c r="CL94" i="1"/>
  <c r="CL29" i="1"/>
  <c r="CL80" i="1" s="1"/>
  <c r="CL26" i="1"/>
  <c r="CL55" i="1" s="1"/>
  <c r="CN32" i="1"/>
  <c r="CN30" i="1"/>
  <c r="CN81" i="1" s="1"/>
  <c r="CY26" i="1"/>
  <c r="CY32" i="1"/>
  <c r="DF28" i="1"/>
  <c r="DF25" i="1"/>
  <c r="DF32" i="1"/>
  <c r="DF30" i="1"/>
  <c r="CI25" i="1"/>
  <c r="CI54" i="1" s="1"/>
  <c r="CI27" i="1"/>
  <c r="CI59" i="1" s="1"/>
  <c r="DG25" i="1"/>
  <c r="DG26" i="1"/>
  <c r="DE29" i="1"/>
  <c r="DE26" i="1"/>
  <c r="CN29" i="1"/>
  <c r="CN80" i="1" s="1"/>
  <c r="CN26" i="1"/>
  <c r="CY25" i="1"/>
  <c r="DE31" i="1"/>
  <c r="CX25" i="1"/>
  <c r="CX32" i="1"/>
  <c r="CX30" i="1"/>
  <c r="DD25" i="1"/>
  <c r="DD32" i="1"/>
  <c r="DD30" i="1"/>
  <c r="CY28" i="1"/>
  <c r="CY31" i="1"/>
  <c r="CV32" i="1"/>
  <c r="CV30" i="1"/>
  <c r="CV25" i="1"/>
  <c r="CI28" i="1"/>
  <c r="CI79" i="1" s="1"/>
  <c r="DB26" i="1"/>
  <c r="DB31" i="1"/>
  <c r="DG29" i="1"/>
  <c r="DG32" i="1"/>
  <c r="DG30" i="1"/>
  <c r="DF27" i="1"/>
  <c r="DB29" i="1"/>
  <c r="DB32" i="1"/>
  <c r="DB30" i="1"/>
  <c r="DB28" i="1"/>
  <c r="DG28" i="1"/>
  <c r="DF31" i="1"/>
  <c r="CS31" i="1"/>
  <c r="CS29" i="1"/>
  <c r="CL61" i="1"/>
  <c r="CX28" i="1"/>
  <c r="CO32" i="1"/>
  <c r="CO30" i="1"/>
  <c r="CO28" i="1"/>
  <c r="CO25" i="1"/>
  <c r="DE27" i="1"/>
  <c r="CM25" i="1"/>
  <c r="CM54" i="1" s="1"/>
  <c r="CM32" i="1"/>
  <c r="CM30" i="1"/>
  <c r="CM81" i="1" s="1"/>
  <c r="CM28" i="1"/>
  <c r="CM79" i="1" s="1"/>
  <c r="CN27" i="1"/>
  <c r="CN31" i="1"/>
  <c r="CN82" i="1" s="1"/>
  <c r="DA30" i="1"/>
  <c r="CK25" i="1"/>
  <c r="CK54" i="1" s="1"/>
  <c r="CK32" i="1"/>
  <c r="CK30" i="1"/>
  <c r="CK28" i="1"/>
  <c r="CZ32" i="1"/>
  <c r="CZ30" i="1"/>
  <c r="CZ27" i="1"/>
  <c r="CZ31" i="1"/>
  <c r="CX27" i="1"/>
  <c r="DD28" i="1"/>
  <c r="CO27" i="1"/>
  <c r="CO31" i="1"/>
  <c r="CM27" i="1"/>
  <c r="CM59" i="1" s="1"/>
  <c r="DA32" i="1"/>
  <c r="DA31" i="1"/>
  <c r="CK27" i="1"/>
  <c r="CK59" i="1" s="1"/>
  <c r="CZ26" i="1"/>
  <c r="CX29" i="1"/>
  <c r="CX26" i="1"/>
  <c r="DD27" i="1"/>
  <c r="CO29" i="1"/>
  <c r="CO80" i="1" s="1"/>
  <c r="CO26" i="1"/>
  <c r="CM29" i="1"/>
  <c r="CM80" i="1" s="1"/>
  <c r="CM26" i="1"/>
  <c r="CM55" i="1" s="1"/>
  <c r="CK29" i="1"/>
  <c r="CK80" i="1" s="1"/>
  <c r="CK26" i="1"/>
  <c r="CZ29" i="1"/>
  <c r="CL27" i="1"/>
  <c r="CL59" i="1" s="1"/>
  <c r="DF26" i="1"/>
  <c r="DF29" i="1"/>
  <c r="DB27" i="1"/>
  <c r="DB25" i="1"/>
  <c r="DG31" i="1"/>
  <c r="CW29" i="1"/>
  <c r="CR26" i="1"/>
  <c r="CR29" i="1"/>
  <c r="DD29" i="1"/>
  <c r="DD26" i="1"/>
  <c r="CT28" i="1"/>
  <c r="CT25" i="1"/>
  <c r="CT32" i="1"/>
  <c r="CT30" i="1"/>
  <c r="DE25" i="1"/>
  <c r="DE32" i="1"/>
  <c r="DE30" i="1"/>
  <c r="DE28" i="1"/>
  <c r="CN73" i="1"/>
  <c r="CN88" i="1"/>
  <c r="CN28" i="1"/>
  <c r="CN79" i="1" s="1"/>
  <c r="CN63" i="1"/>
  <c r="CN25" i="1"/>
  <c r="CN54" i="1" s="1"/>
  <c r="DA28" i="1"/>
  <c r="DA29" i="1"/>
  <c r="CK74" i="1"/>
  <c r="CK60" i="1"/>
  <c r="CZ28" i="1"/>
  <c r="CZ25" i="1"/>
  <c r="CP53" i="1"/>
  <c r="CP91" i="1"/>
  <c r="CP87" i="1"/>
  <c r="CP83" i="1"/>
  <c r="CP28" i="1"/>
  <c r="CP79" i="1" s="1"/>
  <c r="CP75" i="1"/>
  <c r="CP71" i="1"/>
  <c r="CP67" i="1"/>
  <c r="CP27" i="1"/>
  <c r="CP59" i="1" s="1"/>
  <c r="CP26" i="1"/>
  <c r="CP55" i="1" s="1"/>
  <c r="CP94" i="1"/>
  <c r="CP90" i="1"/>
  <c r="CP86" i="1"/>
  <c r="CP31" i="1"/>
  <c r="CP82" i="1" s="1"/>
  <c r="CP78" i="1"/>
  <c r="CP70" i="1"/>
  <c r="CP62" i="1"/>
  <c r="CP58" i="1"/>
  <c r="CP25" i="1"/>
  <c r="CP54" i="1" s="1"/>
  <c r="CP32" i="1"/>
  <c r="CP93" i="1"/>
  <c r="CP89" i="1"/>
  <c r="CP85" i="1"/>
  <c r="CP30" i="1"/>
  <c r="CP81" i="1" s="1"/>
  <c r="CP77" i="1"/>
  <c r="CP73" i="1"/>
  <c r="CP65" i="1"/>
  <c r="CP61" i="1"/>
  <c r="CP57" i="1"/>
  <c r="CP96" i="1"/>
  <c r="CP92" i="1"/>
  <c r="CP88" i="1"/>
  <c r="CP84" i="1"/>
  <c r="CP29" i="1"/>
  <c r="CP80" i="1" s="1"/>
  <c r="CP76" i="1"/>
  <c r="CP72" i="1"/>
  <c r="CP64" i="1"/>
  <c r="CP60" i="1"/>
  <c r="CP56" i="1"/>
  <c r="CP66" i="1"/>
  <c r="CP68" i="1"/>
  <c r="CP74" i="1"/>
  <c r="CP63" i="1"/>
  <c r="CP95" i="1"/>
  <c r="CK64" i="1"/>
  <c r="CK71" i="1"/>
  <c r="CK72" i="1"/>
  <c r="CK75" i="1"/>
  <c r="CK76" i="1"/>
  <c r="CK81" i="1"/>
  <c r="CK95" i="1"/>
  <c r="CK96" i="1"/>
  <c r="CK62" i="1"/>
  <c r="CK65" i="1"/>
  <c r="CK66" i="1"/>
  <c r="CK68" i="1"/>
  <c r="CK79" i="1"/>
  <c r="CK82" i="1"/>
  <c r="CK84" i="1"/>
  <c r="CK87" i="1"/>
  <c r="CK91" i="1"/>
  <c r="CK55" i="1"/>
  <c r="CK56" i="1"/>
  <c r="CK63" i="1"/>
  <c r="CK78" i="1"/>
  <c r="CK67" i="1"/>
  <c r="CK88" i="1"/>
  <c r="CK92" i="1"/>
  <c r="CK61" i="1"/>
  <c r="CK83" i="1"/>
  <c r="CK85" i="1"/>
  <c r="CK70" i="1"/>
  <c r="CK86" i="1"/>
  <c r="CK57" i="1"/>
  <c r="CK90" i="1"/>
  <c r="CK93" i="1"/>
  <c r="CK94" i="1"/>
  <c r="CK69" i="1"/>
  <c r="CK53" i="1"/>
  <c r="CK58" i="1"/>
  <c r="CK89" i="1"/>
  <c r="CK73" i="1"/>
  <c r="CK77" i="1"/>
  <c r="CP69" i="1"/>
  <c r="CI86" i="1"/>
  <c r="CI68" i="1"/>
  <c r="CI74" i="1"/>
  <c r="CI93" i="1"/>
  <c r="CI92" i="1"/>
  <c r="CI94" i="1"/>
  <c r="CI69" i="1"/>
  <c r="CI87" i="1"/>
  <c r="CI84" i="1"/>
  <c r="CI77" i="1"/>
  <c r="CI88" i="1"/>
  <c r="CI66" i="1"/>
  <c r="CI96" i="1"/>
  <c r="CI89" i="1"/>
  <c r="CI65" i="1"/>
  <c r="CI85" i="1"/>
  <c r="CI63" i="1"/>
  <c r="CI60" i="1"/>
  <c r="CI55" i="1"/>
  <c r="CI73" i="1"/>
  <c r="CI67" i="1"/>
  <c r="CI90" i="1"/>
  <c r="CM64" i="1"/>
  <c r="CM76" i="1"/>
  <c r="CM73" i="1"/>
  <c r="CM89" i="1"/>
  <c r="CM62" i="1"/>
  <c r="CM92" i="1"/>
  <c r="CO59" i="1"/>
  <c r="CN86" i="1"/>
  <c r="CN57" i="1"/>
  <c r="CN91" i="1"/>
  <c r="CN75" i="1"/>
  <c r="CN60" i="1"/>
  <c r="CN77" i="1"/>
  <c r="CN92" i="1"/>
  <c r="CN70" i="1"/>
  <c r="CN74" i="1"/>
  <c r="CN85" i="1"/>
  <c r="CN64" i="1"/>
  <c r="CN94" i="1"/>
  <c r="CN62" i="1"/>
  <c r="CN66" i="1"/>
  <c r="CN58" i="1"/>
  <c r="CN83" i="1"/>
  <c r="CN67" i="1"/>
  <c r="CN84" i="1"/>
  <c r="CN65" i="1"/>
  <c r="CN53" i="1"/>
  <c r="CN95" i="1"/>
  <c r="CN61" i="1"/>
  <c r="CN55" i="1"/>
  <c r="CN90" i="1"/>
  <c r="CN59" i="1"/>
  <c r="CN87" i="1"/>
  <c r="CN71" i="1"/>
  <c r="CN56" i="1"/>
  <c r="CN72" i="1"/>
  <c r="CN78" i="1"/>
  <c r="CN96" i="1"/>
  <c r="CN68" i="1"/>
  <c r="CN93" i="1"/>
  <c r="CN69" i="1"/>
  <c r="CN76" i="1"/>
  <c r="CN89" i="1"/>
  <c r="CM57" i="1"/>
  <c r="CM87" i="1"/>
  <c r="CM61" i="1"/>
  <c r="CM86" i="1"/>
  <c r="CM70" i="1"/>
  <c r="CM56" i="1"/>
  <c r="CM93" i="1"/>
  <c r="CM71" i="1"/>
  <c r="CM90" i="1"/>
  <c r="CM74" i="1"/>
  <c r="CM58" i="1"/>
  <c r="CO53" i="1"/>
  <c r="CO95" i="1"/>
  <c r="CO86" i="1"/>
  <c r="CO82" i="1"/>
  <c r="CO55" i="1"/>
  <c r="CO81" i="1"/>
  <c r="CL53" i="1"/>
  <c r="CL88" i="1"/>
  <c r="CL63" i="1"/>
  <c r="CL92" i="1"/>
  <c r="CL89" i="1"/>
  <c r="CL57" i="1"/>
  <c r="CO70" i="1"/>
  <c r="CM96" i="1"/>
  <c r="CM77" i="1"/>
  <c r="CM94" i="1"/>
  <c r="CM78" i="1"/>
  <c r="CM63" i="1"/>
  <c r="CO94" i="1"/>
  <c r="CO75" i="1"/>
  <c r="CO56" i="1"/>
  <c r="CO84" i="1"/>
  <c r="CO68" i="1"/>
  <c r="CM83" i="1"/>
  <c r="CL74" i="1"/>
  <c r="CL64" i="1"/>
  <c r="CL96" i="1"/>
  <c r="CL91" i="1"/>
  <c r="CL75" i="1"/>
  <c r="CL68" i="1"/>
  <c r="CL76" i="1"/>
  <c r="CL93" i="1"/>
  <c r="CL77" i="1"/>
  <c r="CL72" i="1"/>
  <c r="CL70" i="1"/>
  <c r="CL73" i="1"/>
  <c r="CL90" i="1"/>
  <c r="CO77" i="1"/>
  <c r="CO93" i="1"/>
  <c r="CO89" i="1"/>
  <c r="CO63" i="1"/>
  <c r="CO66" i="1"/>
  <c r="CO60" i="1"/>
  <c r="CO57" i="1"/>
  <c r="CO73" i="1"/>
  <c r="CI78" i="1"/>
  <c r="CO91" i="1"/>
  <c r="CO69" i="1"/>
  <c r="CO96" i="1"/>
  <c r="CO62" i="1"/>
  <c r="CO65" i="1"/>
  <c r="CI62" i="1"/>
  <c r="CM65" i="1"/>
  <c r="CM72" i="1"/>
  <c r="CM75" i="1"/>
  <c r="CM88" i="1"/>
  <c r="CM91" i="1"/>
  <c r="CM68" i="1"/>
  <c r="CM84" i="1"/>
  <c r="CM69" i="1"/>
  <c r="CM85" i="1"/>
  <c r="CM95" i="1"/>
  <c r="CO74" i="1"/>
  <c r="CI83" i="1"/>
  <c r="CI72" i="1"/>
  <c r="CI95" i="1"/>
  <c r="CI56" i="1"/>
  <c r="CI71" i="1"/>
  <c r="CI82" i="1"/>
  <c r="CO87" i="1"/>
  <c r="CO78" i="1"/>
  <c r="CO61" i="1"/>
  <c r="CO88" i="1"/>
  <c r="CO72" i="1"/>
  <c r="CM53" i="1"/>
  <c r="CO67" i="1"/>
  <c r="CO83" i="1"/>
  <c r="CM67" i="1"/>
  <c r="CM60" i="1"/>
  <c r="CO79" i="1"/>
  <c r="CI53" i="1"/>
  <c r="CL78" i="1"/>
  <c r="CL56" i="1"/>
  <c r="CL66" i="1"/>
  <c r="CL84" i="1"/>
  <c r="CL58" i="1"/>
  <c r="CL83" i="1"/>
  <c r="CL62" i="1"/>
  <c r="CL65" i="1"/>
  <c r="CI57" i="1"/>
  <c r="CI91" i="1"/>
  <c r="CI64" i="1"/>
  <c r="CI70" i="1"/>
  <c r="CO71" i="1"/>
  <c r="CO54" i="1"/>
  <c r="CO85" i="1"/>
  <c r="CO64" i="1"/>
  <c r="CO92" i="1"/>
  <c r="CO76" i="1"/>
  <c r="CO58" i="1"/>
  <c r="CO90" i="1"/>
  <c r="CL87" i="1"/>
  <c r="CL71" i="1"/>
  <c r="CL86" i="1"/>
  <c r="CL67" i="1"/>
  <c r="CL85" i="1"/>
  <c r="CL69" i="1"/>
  <c r="CI76" i="1"/>
  <c r="CI61" i="1"/>
  <c r="CI75" i="1"/>
  <c r="CI58" i="1"/>
</calcChain>
</file>

<file path=xl/sharedStrings.xml><?xml version="1.0" encoding="utf-8"?>
<sst xmlns="http://schemas.openxmlformats.org/spreadsheetml/2006/main" count="395" uniqueCount="113">
  <si>
    <t>fp = Faktor pengenceran/perkalian</t>
  </si>
  <si>
    <t xml:space="preserve"> </t>
  </si>
  <si>
    <t>Nomor</t>
  </si>
  <si>
    <t>N</t>
  </si>
  <si>
    <t>T-Form 1a</t>
  </si>
  <si>
    <t xml:space="preserve"> Seri : </t>
  </si>
  <si>
    <t xml:space="preserve">    Nomor contoh</t>
  </si>
  <si>
    <t>Terhadap contoh kering 105 oC</t>
  </si>
  <si>
    <t>Nama contoh</t>
  </si>
  <si>
    <t>No.</t>
  </si>
  <si>
    <t xml:space="preserve">   Fosfor (P)</t>
  </si>
  <si>
    <t xml:space="preserve">   Kalium (K)</t>
  </si>
  <si>
    <t xml:space="preserve">  Kalsium (Ca)</t>
  </si>
  <si>
    <t xml:space="preserve"> Magnesium (Mg)</t>
  </si>
  <si>
    <t xml:space="preserve">  Natrium  (Na)</t>
  </si>
  <si>
    <t xml:space="preserve">   Besi (Fe)</t>
  </si>
  <si>
    <t xml:space="preserve"> Aluminium (Al)</t>
  </si>
  <si>
    <t xml:space="preserve">  Mangan (Mn)</t>
  </si>
  <si>
    <t xml:space="preserve">  Tembaga (Cu)</t>
  </si>
  <si>
    <t xml:space="preserve">   Seng (Zn)</t>
  </si>
  <si>
    <t xml:space="preserve">   Boron (B)</t>
  </si>
  <si>
    <t xml:space="preserve">   Cadmium (Cd)</t>
  </si>
  <si>
    <t xml:space="preserve">   Kobalt (Co)</t>
  </si>
  <si>
    <t xml:space="preserve">   Nikel (Ni)</t>
  </si>
  <si>
    <t xml:space="preserve">   Krom (Cr)</t>
  </si>
  <si>
    <t xml:space="preserve">  Belerang (S)</t>
  </si>
  <si>
    <t>Urut</t>
  </si>
  <si>
    <t>Puslittan</t>
  </si>
  <si>
    <t>Pengirim</t>
  </si>
  <si>
    <t>P</t>
  </si>
  <si>
    <t>K</t>
  </si>
  <si>
    <t>Ca</t>
  </si>
  <si>
    <t>Mg</t>
  </si>
  <si>
    <t>Na</t>
  </si>
  <si>
    <t>S</t>
  </si>
  <si>
    <t>Fe</t>
  </si>
  <si>
    <t>Al</t>
  </si>
  <si>
    <t>Mn</t>
  </si>
  <si>
    <t>Cu</t>
  </si>
  <si>
    <t>Zn</t>
  </si>
  <si>
    <t>B</t>
  </si>
  <si>
    <t>Pb</t>
  </si>
  <si>
    <t>Cd</t>
  </si>
  <si>
    <t>Co</t>
  </si>
  <si>
    <t>Ni</t>
  </si>
  <si>
    <t>Cr</t>
  </si>
  <si>
    <t>Kadar</t>
  </si>
  <si>
    <t>Contoh</t>
  </si>
  <si>
    <t>fka</t>
  </si>
  <si>
    <t>air</t>
  </si>
  <si>
    <t>Pembacaan</t>
  </si>
  <si>
    <t>fp</t>
  </si>
  <si>
    <t xml:space="preserve">      ----------------- % ----------------</t>
  </si>
  <si>
    <t xml:space="preserve">   ---------------------------- ppm -----------------------------</t>
  </si>
  <si>
    <t xml:space="preserve"> %</t>
  </si>
  <si>
    <t>blank:</t>
  </si>
  <si>
    <t>Std.</t>
  </si>
  <si>
    <t>T-Form 1b</t>
  </si>
  <si>
    <t xml:space="preserve">                Terhadap contoh kering 105 oC</t>
  </si>
  <si>
    <t xml:space="preserve">   -------------- mmol/kg -------------</t>
  </si>
  <si>
    <t>C</t>
  </si>
  <si>
    <t>Koreksi Kadar Air</t>
  </si>
  <si>
    <t>Btl. Kosong</t>
  </si>
  <si>
    <t>Btl.+ Cth.</t>
  </si>
  <si>
    <t>Bbt.Cth.</t>
  </si>
  <si>
    <t>Mikro = 0,50 g/50 ml</t>
  </si>
  <si>
    <t>Makro = 0,50 g/50 ml</t>
  </si>
  <si>
    <t>g</t>
  </si>
  <si>
    <t>Bobot</t>
  </si>
  <si>
    <t>Timbang</t>
  </si>
  <si>
    <t>Slope:</t>
  </si>
  <si>
    <t>Intercept:</t>
  </si>
  <si>
    <r>
      <t>PO</t>
    </r>
    <r>
      <rPr>
        <vertAlign val="subscript"/>
        <sz val="10"/>
        <rFont val="Arial"/>
        <family val="2"/>
      </rPr>
      <t>4</t>
    </r>
  </si>
  <si>
    <t>ppm</t>
  </si>
  <si>
    <t>(abs x 1000)</t>
  </si>
  <si>
    <t>(Emisi)</t>
  </si>
  <si>
    <t>(abs x 10.000)</t>
  </si>
  <si>
    <t>Blanko:</t>
  </si>
  <si>
    <t xml:space="preserve">  </t>
  </si>
  <si>
    <t>Nitrogen(N)</t>
  </si>
  <si>
    <t>C-Organik</t>
  </si>
  <si>
    <t>Balit</t>
  </si>
  <si>
    <t>\</t>
  </si>
  <si>
    <t>:</t>
  </si>
  <si>
    <t>Selen (Se)</t>
  </si>
  <si>
    <t>Se</t>
  </si>
  <si>
    <t>Std</t>
  </si>
  <si>
    <t>BALAI PENELITIAN TANAH</t>
  </si>
  <si>
    <t>Jl. Ir. H. Djuanda no. 98 Bogor</t>
  </si>
  <si>
    <t>Telepon: (0251) 323012</t>
  </si>
  <si>
    <t>Fax: (0251) 322933</t>
  </si>
  <si>
    <t>E-mail: SOIL-RI@Indosat.net.id</t>
  </si>
  <si>
    <t>HASIL ANALISIS CONTOH TANAH</t>
  </si>
  <si>
    <t xml:space="preserve">Permintaan  </t>
  </si>
  <si>
    <t xml:space="preserve">Asal/Lokasi  </t>
  </si>
  <si>
    <t xml:space="preserve">O b j e k    </t>
  </si>
  <si>
    <t xml:space="preserve">Tgl.Penerimaan </t>
  </si>
  <si>
    <t>Tgl.Pengujian</t>
  </si>
  <si>
    <t xml:space="preserve">J u m l a h </t>
  </si>
  <si>
    <t>Ulangan 1</t>
  </si>
  <si>
    <t>Ulangan 2</t>
  </si>
  <si>
    <t>Arsen (As)</t>
  </si>
  <si>
    <t>Stanum (Sn)</t>
  </si>
  <si>
    <t>Molibdenum (Mo)</t>
  </si>
  <si>
    <t>Argentum (Ag)</t>
  </si>
  <si>
    <t>As</t>
  </si>
  <si>
    <t>Sn</t>
  </si>
  <si>
    <t>Mo</t>
  </si>
  <si>
    <t>Ag</t>
  </si>
  <si>
    <t>Hg</t>
  </si>
  <si>
    <t>ppb</t>
  </si>
  <si>
    <t>Merkuri (Hg)</t>
  </si>
  <si>
    <r>
      <t>105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</si>
</sst>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_)"/>
    <numFmt numFmtId="165" formatCode="0.0000_)"/>
    <numFmt numFmtId="166" formatCode="0.00_)"/>
    <numFmt numFmtId="167" formatCode="0.0_)"/>
    <numFmt numFmtId="168" formatCode="0.000_)"/>
    <numFmt numFmtId="169" formatCode="#,##0.000_);\(#,##0.000\)"/>
    <numFmt numFmtId="170" formatCode="#,##0.0_);\(#,##0.0\)"/>
    <numFmt numFmtId="171" formatCode="#,##0.0000_);\(#,##0.0000\)"/>
  </numFmts>
  <fonts count="12" x14ac:knownFonts="1">
    <font>
      <sz val="10"/>
      <name val="Courier"/>
    </font>
    <font>
      <sz val="10"/>
      <name val="Arial"/>
      <family val="2"/>
    </font>
    <font>
      <vertAlign val="subscript"/>
      <sz val="10"/>
      <name val="Arial"/>
      <family val="2"/>
    </font>
    <font>
      <b/>
      <sz val="10"/>
      <name val="Book Antiqua"/>
      <family val="1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Courier"/>
      <family val="3"/>
    </font>
    <font>
      <vertAlign val="superscript"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248">
    <xf numFmtId="164" fontId="0" fillId="0" borderId="0" xfId="0"/>
    <xf numFmtId="164" fontId="1" fillId="0" borderId="0" xfId="0" applyFont="1" applyAlignment="1" applyProtection="1">
      <alignment horizontal="left"/>
    </xf>
    <xf numFmtId="164" fontId="1" fillId="0" borderId="0" xfId="0" applyFont="1"/>
    <xf numFmtId="164" fontId="1" fillId="0" borderId="0" xfId="0" applyNumberFormat="1" applyFont="1" applyProtection="1"/>
    <xf numFmtId="164" fontId="1" fillId="0" borderId="0" xfId="0" applyFont="1" applyAlignment="1" applyProtection="1">
      <alignment horizontal="fill"/>
    </xf>
    <xf numFmtId="164" fontId="1" fillId="0" borderId="0" xfId="0" applyFont="1" applyAlignment="1" applyProtection="1">
      <alignment horizontal="center"/>
    </xf>
    <xf numFmtId="164" fontId="1" fillId="0" borderId="0" xfId="0" applyFont="1" applyProtection="1"/>
    <xf numFmtId="167" fontId="1" fillId="0" borderId="0" xfId="0" applyNumberFormat="1" applyFont="1" applyProtection="1"/>
    <xf numFmtId="166" fontId="1" fillId="0" borderId="0" xfId="0" applyNumberFormat="1" applyFont="1" applyProtection="1"/>
    <xf numFmtId="164" fontId="1" fillId="0" borderId="1" xfId="0" applyFont="1" applyBorder="1" applyAlignment="1" applyProtection="1">
      <alignment horizontal="center"/>
    </xf>
    <xf numFmtId="164" fontId="1" fillId="0" borderId="2" xfId="0" applyFont="1" applyBorder="1" applyAlignment="1" applyProtection="1">
      <alignment horizontal="center"/>
    </xf>
    <xf numFmtId="166" fontId="1" fillId="0" borderId="2" xfId="0" applyNumberFormat="1" applyFont="1" applyBorder="1" applyProtection="1"/>
    <xf numFmtId="166" fontId="1" fillId="0" borderId="1" xfId="0" applyNumberFormat="1" applyFont="1" applyBorder="1" applyProtection="1"/>
    <xf numFmtId="164" fontId="1" fillId="0" borderId="3" xfId="0" applyFont="1" applyBorder="1"/>
    <xf numFmtId="164" fontId="1" fillId="0" borderId="4" xfId="0" applyFont="1" applyBorder="1" applyAlignment="1" applyProtection="1">
      <alignment horizontal="center"/>
    </xf>
    <xf numFmtId="165" fontId="1" fillId="0" borderId="0" xfId="0" applyNumberFormat="1" applyFont="1" applyProtection="1"/>
    <xf numFmtId="164" fontId="1" fillId="0" borderId="5" xfId="0" applyFont="1" applyBorder="1"/>
    <xf numFmtId="164" fontId="1" fillId="0" borderId="6" xfId="0" applyFont="1" applyBorder="1"/>
    <xf numFmtId="164" fontId="1" fillId="0" borderId="7" xfId="0" applyFont="1" applyBorder="1" applyAlignment="1" applyProtection="1">
      <alignment horizontal="left"/>
    </xf>
    <xf numFmtId="164" fontId="1" fillId="0" borderId="5" xfId="0" applyFont="1" applyBorder="1" applyAlignment="1" applyProtection="1">
      <alignment horizontal="left"/>
    </xf>
    <xf numFmtId="164" fontId="1" fillId="0" borderId="8" xfId="0" applyFont="1" applyBorder="1"/>
    <xf numFmtId="164" fontId="1" fillId="0" borderId="0" xfId="0" applyFont="1" applyBorder="1"/>
    <xf numFmtId="164" fontId="1" fillId="0" borderId="9" xfId="0" applyFont="1" applyBorder="1"/>
    <xf numFmtId="164" fontId="1" fillId="0" borderId="1" xfId="0" applyFont="1" applyBorder="1"/>
    <xf numFmtId="164" fontId="1" fillId="0" borderId="10" xfId="0" applyFont="1" applyBorder="1"/>
    <xf numFmtId="164" fontId="1" fillId="0" borderId="11" xfId="0" applyFont="1" applyBorder="1" applyAlignment="1" applyProtection="1">
      <alignment horizontal="fill"/>
    </xf>
    <xf numFmtId="164" fontId="1" fillId="0" borderId="3" xfId="0" applyFont="1" applyBorder="1" applyAlignment="1" applyProtection="1">
      <alignment horizontal="fill"/>
    </xf>
    <xf numFmtId="164" fontId="1" fillId="0" borderId="12" xfId="0" applyFont="1" applyBorder="1" applyAlignment="1" applyProtection="1">
      <alignment horizontal="fill"/>
    </xf>
    <xf numFmtId="164" fontId="1" fillId="0" borderId="4" xfId="0" applyFont="1" applyBorder="1" applyAlignment="1" applyProtection="1">
      <alignment horizontal="fill"/>
    </xf>
    <xf numFmtId="164" fontId="1" fillId="0" borderId="0" xfId="0" applyFont="1" applyBorder="1" applyAlignment="1" applyProtection="1">
      <alignment horizontal="center"/>
    </xf>
    <xf numFmtId="164" fontId="1" fillId="0" borderId="9" xfId="0" applyFont="1" applyBorder="1" applyAlignment="1" applyProtection="1">
      <alignment horizontal="center"/>
    </xf>
    <xf numFmtId="164" fontId="1" fillId="0" borderId="0" xfId="0" applyFont="1" applyBorder="1" applyAlignment="1" applyProtection="1">
      <alignment horizontal="left"/>
    </xf>
    <xf numFmtId="164" fontId="1" fillId="0" borderId="9" xfId="0" applyFont="1" applyBorder="1" applyAlignment="1" applyProtection="1">
      <alignment horizontal="left"/>
    </xf>
    <xf numFmtId="164" fontId="1" fillId="0" borderId="13" xfId="0" applyFont="1" applyBorder="1" applyAlignment="1" applyProtection="1">
      <alignment horizontal="left"/>
    </xf>
    <xf numFmtId="164" fontId="1" fillId="0" borderId="0" xfId="0" applyFont="1" applyBorder="1" applyAlignment="1" applyProtection="1">
      <alignment horizontal="fill"/>
    </xf>
    <xf numFmtId="164" fontId="1" fillId="0" borderId="9" xfId="0" applyFont="1" applyBorder="1" applyAlignment="1" applyProtection="1">
      <alignment horizontal="fill"/>
    </xf>
    <xf numFmtId="164" fontId="1" fillId="0" borderId="1" xfId="0" applyFont="1" applyBorder="1" applyAlignment="1" applyProtection="1">
      <alignment horizontal="fill"/>
    </xf>
    <xf numFmtId="164" fontId="1" fillId="0" borderId="14" xfId="0" applyFont="1" applyBorder="1" applyAlignment="1" applyProtection="1">
      <alignment horizontal="left"/>
    </xf>
    <xf numFmtId="164" fontId="1" fillId="0" borderId="13" xfId="0" applyFont="1" applyBorder="1" applyAlignment="1" applyProtection="1">
      <alignment horizontal="fill"/>
    </xf>
    <xf numFmtId="164" fontId="1" fillId="0" borderId="13" xfId="0" applyFont="1" applyBorder="1"/>
    <xf numFmtId="167" fontId="1" fillId="0" borderId="1" xfId="0" applyNumberFormat="1" applyFont="1" applyBorder="1" applyProtection="1"/>
    <xf numFmtId="164" fontId="1" fillId="0" borderId="13" xfId="0" applyFont="1" applyBorder="1" applyProtection="1"/>
    <xf numFmtId="39" fontId="1" fillId="0" borderId="0" xfId="0" applyNumberFormat="1" applyFont="1" applyProtection="1"/>
    <xf numFmtId="168" fontId="1" fillId="0" borderId="0" xfId="0" applyNumberFormat="1" applyFont="1"/>
    <xf numFmtId="168" fontId="1" fillId="0" borderId="0" xfId="0" applyNumberFormat="1" applyFont="1" applyProtection="1"/>
    <xf numFmtId="164" fontId="1" fillId="0" borderId="0" xfId="0" applyFont="1" applyAlignment="1">
      <alignment horizontal="center"/>
    </xf>
    <xf numFmtId="37" fontId="1" fillId="0" borderId="0" xfId="0" applyNumberFormat="1" applyFont="1" applyProtection="1"/>
    <xf numFmtId="170" fontId="1" fillId="0" borderId="0" xfId="0" applyNumberFormat="1" applyFont="1" applyProtection="1"/>
    <xf numFmtId="164" fontId="1" fillId="0" borderId="0" xfId="0" applyFont="1" applyAlignment="1">
      <alignment horizontal="centerContinuous"/>
    </xf>
    <xf numFmtId="164" fontId="1" fillId="0" borderId="0" xfId="0" quotePrefix="1" applyFont="1" applyAlignment="1" applyProtection="1">
      <alignment horizontal="left"/>
    </xf>
    <xf numFmtId="164" fontId="1" fillId="0" borderId="0" xfId="0" applyNumberFormat="1" applyFont="1" applyBorder="1" applyProtection="1"/>
    <xf numFmtId="166" fontId="1" fillId="0" borderId="0" xfId="0" applyNumberFormat="1" applyFont="1"/>
    <xf numFmtId="168" fontId="1" fillId="0" borderId="0" xfId="0" applyNumberFormat="1" applyFont="1" applyAlignment="1">
      <alignment horizontal="center"/>
    </xf>
    <xf numFmtId="168" fontId="1" fillId="0" borderId="0" xfId="0" applyNumberFormat="1" applyFont="1" applyBorder="1" applyProtection="1"/>
    <xf numFmtId="169" fontId="1" fillId="0" borderId="0" xfId="0" applyNumberFormat="1" applyFont="1" applyBorder="1" applyProtection="1"/>
    <xf numFmtId="166" fontId="1" fillId="0" borderId="0" xfId="0" applyNumberFormat="1" applyFont="1" applyBorder="1" applyProtection="1"/>
    <xf numFmtId="164" fontId="1" fillId="0" borderId="15" xfId="0" applyFont="1" applyBorder="1"/>
    <xf numFmtId="164" fontId="1" fillId="0" borderId="11" xfId="0" applyFont="1" applyBorder="1" applyAlignment="1" applyProtection="1">
      <alignment horizontal="left"/>
    </xf>
    <xf numFmtId="164" fontId="1" fillId="0" borderId="11" xfId="0" applyFont="1" applyBorder="1"/>
    <xf numFmtId="164" fontId="1" fillId="0" borderId="16" xfId="0" applyFont="1" applyBorder="1"/>
    <xf numFmtId="164" fontId="1" fillId="0" borderId="17" xfId="0" applyFont="1" applyBorder="1"/>
    <xf numFmtId="37" fontId="1" fillId="0" borderId="0" xfId="0" applyNumberFormat="1" applyFont="1" applyBorder="1" applyProtection="1"/>
    <xf numFmtId="165" fontId="1" fillId="0" borderId="0" xfId="0" applyNumberFormat="1" applyFont="1"/>
    <xf numFmtId="169" fontId="1" fillId="0" borderId="11" xfId="0" applyNumberFormat="1" applyFont="1" applyBorder="1" applyProtection="1"/>
    <xf numFmtId="167" fontId="1" fillId="0" borderId="11" xfId="0" applyNumberFormat="1" applyFont="1" applyBorder="1" applyProtection="1"/>
    <xf numFmtId="167" fontId="1" fillId="0" borderId="11" xfId="0" applyNumberFormat="1" applyFont="1" applyBorder="1" applyAlignment="1" applyProtection="1">
      <alignment horizontal="left"/>
    </xf>
    <xf numFmtId="168" fontId="1" fillId="0" borderId="11" xfId="0" applyNumberFormat="1" applyFont="1" applyBorder="1" applyProtection="1"/>
    <xf numFmtId="164" fontId="1" fillId="0" borderId="11" xfId="0" applyNumberFormat="1" applyFont="1" applyBorder="1" applyProtection="1"/>
    <xf numFmtId="164" fontId="1" fillId="0" borderId="15" xfId="0" applyFont="1" applyBorder="1" applyAlignment="1" applyProtection="1">
      <alignment horizontal="fill"/>
    </xf>
    <xf numFmtId="164" fontId="1" fillId="0" borderId="18" xfId="0" applyFont="1" applyBorder="1" applyAlignment="1" applyProtection="1">
      <alignment horizontal="fill"/>
    </xf>
    <xf numFmtId="164" fontId="1" fillId="0" borderId="19" xfId="0" applyFont="1" applyBorder="1"/>
    <xf numFmtId="164" fontId="1" fillId="0" borderId="16" xfId="0" applyFont="1" applyBorder="1" applyAlignment="1" applyProtection="1">
      <alignment horizontal="fill"/>
    </xf>
    <xf numFmtId="164" fontId="1" fillId="0" borderId="20" xfId="0" applyFont="1" applyBorder="1" applyAlignment="1" applyProtection="1">
      <alignment horizontal="fill"/>
    </xf>
    <xf numFmtId="164" fontId="1" fillId="0" borderId="21" xfId="0" applyFont="1" applyBorder="1" applyAlignment="1" applyProtection="1">
      <alignment horizontal="fill"/>
    </xf>
    <xf numFmtId="164" fontId="1" fillId="0" borderId="22" xfId="0" applyFont="1" applyBorder="1" applyAlignment="1" applyProtection="1">
      <alignment horizontal="center"/>
    </xf>
    <xf numFmtId="166" fontId="1" fillId="0" borderId="22" xfId="0" applyNumberFormat="1" applyFont="1" applyBorder="1" applyProtection="1"/>
    <xf numFmtId="167" fontId="1" fillId="0" borderId="12" xfId="0" applyNumberFormat="1" applyFont="1" applyBorder="1" applyAlignment="1" applyProtection="1">
      <alignment horizontal="center"/>
    </xf>
    <xf numFmtId="164" fontId="1" fillId="0" borderId="23" xfId="0" applyFont="1" applyBorder="1" applyAlignment="1" applyProtection="1">
      <alignment horizontal="fill"/>
    </xf>
    <xf numFmtId="166" fontId="1" fillId="0" borderId="3" xfId="0" applyNumberFormat="1" applyFont="1" applyBorder="1" applyProtection="1"/>
    <xf numFmtId="166" fontId="1" fillId="0" borderId="9" xfId="0" applyNumberFormat="1" applyFont="1" applyBorder="1" applyProtection="1"/>
    <xf numFmtId="164" fontId="1" fillId="0" borderId="23" xfId="0" applyNumberFormat="1" applyFont="1" applyBorder="1" applyProtection="1"/>
    <xf numFmtId="164" fontId="1" fillId="0" borderId="18" xfId="0" applyFont="1" applyBorder="1" applyAlignment="1" applyProtection="1">
      <alignment horizontal="center"/>
    </xf>
    <xf numFmtId="164" fontId="1" fillId="0" borderId="16" xfId="0" applyFont="1" applyBorder="1" applyAlignment="1" applyProtection="1">
      <alignment horizontal="center"/>
    </xf>
    <xf numFmtId="164" fontId="1" fillId="0" borderId="18" xfId="0" applyNumberFormat="1" applyFont="1" applyBorder="1" applyAlignment="1" applyProtection="1">
      <alignment horizontal="center"/>
    </xf>
    <xf numFmtId="164" fontId="1" fillId="0" borderId="9" xfId="0" applyNumberFormat="1" applyFont="1" applyBorder="1" applyProtection="1"/>
    <xf numFmtId="164" fontId="1" fillId="0" borderId="15" xfId="0" applyNumberFormat="1" applyFont="1" applyBorder="1" applyProtection="1"/>
    <xf numFmtId="164" fontId="1" fillId="0" borderId="9" xfId="0" applyFont="1" applyBorder="1" applyProtection="1"/>
    <xf numFmtId="164" fontId="1" fillId="0" borderId="9" xfId="0" applyFont="1" applyBorder="1" applyAlignment="1" applyProtection="1">
      <alignment horizontal="right"/>
    </xf>
    <xf numFmtId="169" fontId="1" fillId="0" borderId="20" xfId="0" applyNumberFormat="1" applyFont="1" applyBorder="1" applyProtection="1"/>
    <xf numFmtId="169" fontId="1" fillId="0" borderId="12" xfId="0" applyNumberFormat="1" applyFont="1" applyBorder="1" applyProtection="1"/>
    <xf numFmtId="169" fontId="1" fillId="0" borderId="10" xfId="0" applyNumberFormat="1" applyFont="1" applyBorder="1" applyProtection="1"/>
    <xf numFmtId="37" fontId="1" fillId="0" borderId="0" xfId="0" applyNumberFormat="1" applyFont="1" applyBorder="1" applyAlignment="1" applyProtection="1">
      <alignment horizontal="right"/>
    </xf>
    <xf numFmtId="167" fontId="1" fillId="0" borderId="11" xfId="0" applyNumberFormat="1" applyFont="1" applyBorder="1" applyAlignment="1" applyProtection="1">
      <alignment horizontal="center"/>
    </xf>
    <xf numFmtId="167" fontId="1" fillId="0" borderId="3" xfId="0" applyNumberFormat="1" applyFont="1" applyBorder="1" applyProtection="1"/>
    <xf numFmtId="164" fontId="1" fillId="0" borderId="24" xfId="0" applyFont="1" applyBorder="1"/>
    <xf numFmtId="166" fontId="1" fillId="0" borderId="15" xfId="0" applyNumberFormat="1" applyFont="1" applyBorder="1" applyProtection="1"/>
    <xf numFmtId="164" fontId="1" fillId="0" borderId="16" xfId="0" applyFont="1" applyBorder="1" applyAlignment="1" applyProtection="1">
      <alignment horizontal="left"/>
    </xf>
    <xf numFmtId="37" fontId="1" fillId="0" borderId="1" xfId="0" applyNumberFormat="1" applyFont="1" applyBorder="1" applyProtection="1"/>
    <xf numFmtId="164" fontId="1" fillId="0" borderId="10" xfId="0" applyFont="1" applyFill="1" applyBorder="1"/>
    <xf numFmtId="164" fontId="1" fillId="0" borderId="0" xfId="0" applyFont="1" applyFill="1"/>
    <xf numFmtId="164" fontId="1" fillId="0" borderId="1" xfId="0" applyFont="1" applyFill="1" applyBorder="1"/>
    <xf numFmtId="164" fontId="1" fillId="0" borderId="0" xfId="0" applyFont="1" applyFill="1" applyBorder="1"/>
    <xf numFmtId="164" fontId="1" fillId="0" borderId="9" xfId="0" applyFont="1" applyFill="1" applyBorder="1"/>
    <xf numFmtId="164" fontId="1" fillId="0" borderId="15" xfId="0" applyFont="1" applyFill="1" applyBorder="1" applyAlignment="1" applyProtection="1">
      <alignment horizontal="fill"/>
    </xf>
    <xf numFmtId="164" fontId="1" fillId="0" borderId="18" xfId="0" applyFont="1" applyFill="1" applyBorder="1"/>
    <xf numFmtId="167" fontId="1" fillId="0" borderId="10" xfId="0" applyNumberFormat="1" applyFont="1" applyFill="1" applyBorder="1" applyProtection="1"/>
    <xf numFmtId="164" fontId="1" fillId="0" borderId="23" xfId="0" applyFont="1" applyFill="1" applyBorder="1"/>
    <xf numFmtId="164" fontId="1" fillId="0" borderId="20" xfId="0" applyFont="1" applyFill="1" applyBorder="1"/>
    <xf numFmtId="164" fontId="1" fillId="0" borderId="16" xfId="0" applyFont="1" applyFill="1" applyBorder="1"/>
    <xf numFmtId="167" fontId="1" fillId="0" borderId="18" xfId="0" applyNumberFormat="1" applyFont="1" applyFill="1" applyBorder="1" applyProtection="1"/>
    <xf numFmtId="167" fontId="1" fillId="0" borderId="0" xfId="0" applyNumberFormat="1" applyFont="1" applyFill="1" applyBorder="1" applyProtection="1"/>
    <xf numFmtId="167" fontId="1" fillId="0" borderId="9" xfId="0" applyNumberFormat="1" applyFont="1" applyFill="1" applyBorder="1" applyProtection="1"/>
    <xf numFmtId="168" fontId="1" fillId="0" borderId="10" xfId="0" applyNumberFormat="1" applyFont="1" applyFill="1" applyBorder="1" applyProtection="1"/>
    <xf numFmtId="168" fontId="1" fillId="0" borderId="9" xfId="0" applyNumberFormat="1" applyFont="1" applyFill="1" applyBorder="1" applyProtection="1"/>
    <xf numFmtId="169" fontId="1" fillId="0" borderId="0" xfId="0" applyNumberFormat="1" applyFont="1" applyFill="1" applyBorder="1" applyProtection="1"/>
    <xf numFmtId="164" fontId="1" fillId="0" borderId="10" xfId="0" applyNumberFormat="1" applyFont="1" applyFill="1" applyBorder="1" applyProtection="1"/>
    <xf numFmtId="167" fontId="1" fillId="0" borderId="1" xfId="0" applyNumberFormat="1" applyFont="1" applyFill="1" applyBorder="1" applyProtection="1"/>
    <xf numFmtId="167" fontId="1" fillId="0" borderId="0" xfId="0" applyNumberFormat="1" applyFont="1" applyFill="1" applyProtection="1"/>
    <xf numFmtId="164" fontId="1" fillId="0" borderId="0" xfId="0" applyFont="1" applyFill="1" applyBorder="1" applyProtection="1"/>
    <xf numFmtId="168" fontId="1" fillId="0" borderId="12" xfId="0" applyNumberFormat="1" applyFont="1" applyFill="1" applyBorder="1" applyProtection="1"/>
    <xf numFmtId="168" fontId="1" fillId="0" borderId="15" xfId="0" applyNumberFormat="1" applyFont="1" applyFill="1" applyBorder="1" applyProtection="1"/>
    <xf numFmtId="167" fontId="1" fillId="0" borderId="11" xfId="0" applyNumberFormat="1" applyFont="1" applyFill="1" applyBorder="1" applyProtection="1"/>
    <xf numFmtId="167" fontId="1" fillId="0" borderId="15" xfId="0" applyNumberFormat="1" applyFont="1" applyFill="1" applyBorder="1" applyProtection="1"/>
    <xf numFmtId="164" fontId="1" fillId="0" borderId="11" xfId="0" applyNumberFormat="1" applyFont="1" applyFill="1" applyBorder="1" applyProtection="1"/>
    <xf numFmtId="167" fontId="1" fillId="0" borderId="3" xfId="0" applyNumberFormat="1" applyFont="1" applyFill="1" applyBorder="1" applyProtection="1"/>
    <xf numFmtId="167" fontId="1" fillId="2" borderId="10" xfId="0" applyNumberFormat="1" applyFont="1" applyFill="1" applyBorder="1" applyProtection="1"/>
    <xf numFmtId="167" fontId="1" fillId="2" borderId="12" xfId="0" applyNumberFormat="1" applyFont="1" applyFill="1" applyBorder="1" applyProtection="1"/>
    <xf numFmtId="167" fontId="1" fillId="2" borderId="9" xfId="0" applyNumberFormat="1" applyFont="1" applyFill="1" applyBorder="1" applyProtection="1"/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centerContinuous"/>
    </xf>
    <xf numFmtId="164" fontId="0" fillId="0" borderId="0" xfId="0" applyAlignment="1">
      <alignment horizontal="centerContinuous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7" fillId="0" borderId="0" xfId="0" applyFont="1"/>
    <xf numFmtId="164" fontId="5" fillId="0" borderId="0" xfId="0" applyFont="1"/>
    <xf numFmtId="164" fontId="5" fillId="0" borderId="0" xfId="0" applyFont="1" applyAlignment="1" applyProtection="1">
      <alignment horizontal="left"/>
    </xf>
    <xf numFmtId="164" fontId="8" fillId="0" borderId="0" xfId="0" applyFont="1" applyBorder="1"/>
    <xf numFmtId="164" fontId="1" fillId="2" borderId="5" xfId="0" applyFont="1" applyFill="1" applyBorder="1"/>
    <xf numFmtId="164" fontId="1" fillId="2" borderId="25" xfId="0" applyFont="1" applyFill="1" applyBorder="1"/>
    <xf numFmtId="164" fontId="1" fillId="2" borderId="6" xfId="0" applyFont="1" applyFill="1" applyBorder="1"/>
    <xf numFmtId="164" fontId="1" fillId="2" borderId="26" xfId="0" applyFont="1" applyFill="1" applyBorder="1"/>
    <xf numFmtId="164" fontId="1" fillId="2" borderId="0" xfId="0" applyFont="1" applyFill="1" applyBorder="1" applyAlignment="1" applyProtection="1">
      <alignment horizontal="left"/>
    </xf>
    <xf numFmtId="164" fontId="1" fillId="2" borderId="0" xfId="0" applyFont="1" applyFill="1" applyBorder="1"/>
    <xf numFmtId="164" fontId="1" fillId="2" borderId="9" xfId="0" applyFont="1" applyFill="1" applyBorder="1"/>
    <xf numFmtId="164" fontId="1" fillId="2" borderId="0" xfId="0" applyFont="1" applyFill="1" applyBorder="1" applyAlignment="1">
      <alignment horizontal="center"/>
    </xf>
    <xf numFmtId="164" fontId="1" fillId="2" borderId="1" xfId="0" applyFont="1" applyFill="1" applyBorder="1" applyAlignment="1">
      <alignment horizontal="center"/>
    </xf>
    <xf numFmtId="164" fontId="1" fillId="2" borderId="10" xfId="0" applyFont="1" applyFill="1" applyBorder="1" applyAlignment="1" applyProtection="1">
      <alignment horizontal="center"/>
    </xf>
    <xf numFmtId="164" fontId="1" fillId="2" borderId="0" xfId="0" applyFont="1" applyFill="1" applyBorder="1" applyAlignment="1" applyProtection="1">
      <alignment horizontal="center"/>
    </xf>
    <xf numFmtId="164" fontId="1" fillId="2" borderId="1" xfId="0" applyFont="1" applyFill="1" applyBorder="1" applyAlignment="1" applyProtection="1">
      <alignment horizontal="center"/>
    </xf>
    <xf numFmtId="164" fontId="1" fillId="2" borderId="0" xfId="0" applyFont="1" applyFill="1"/>
    <xf numFmtId="164" fontId="1" fillId="2" borderId="1" xfId="0" applyFont="1" applyFill="1" applyBorder="1"/>
    <xf numFmtId="164" fontId="1" fillId="2" borderId="10" xfId="0" applyFont="1" applyFill="1" applyBorder="1"/>
    <xf numFmtId="164" fontId="1" fillId="2" borderId="9" xfId="0" applyFont="1" applyFill="1" applyBorder="1" applyAlignment="1" applyProtection="1">
      <alignment horizontal="center"/>
    </xf>
    <xf numFmtId="164" fontId="1" fillId="2" borderId="11" xfId="0" applyFont="1" applyFill="1" applyBorder="1" applyAlignment="1" applyProtection="1">
      <alignment horizontal="left"/>
    </xf>
    <xf numFmtId="164" fontId="1" fillId="2" borderId="11" xfId="0" applyFont="1" applyFill="1" applyBorder="1"/>
    <xf numFmtId="164" fontId="1" fillId="2" borderId="3" xfId="0" applyFont="1" applyFill="1" applyBorder="1" applyAlignment="1" applyProtection="1">
      <alignment horizontal="center"/>
    </xf>
    <xf numFmtId="164" fontId="1" fillId="2" borderId="12" xfId="0" applyFont="1" applyFill="1" applyBorder="1" applyAlignment="1" applyProtection="1">
      <alignment horizontal="center"/>
    </xf>
    <xf numFmtId="164" fontId="1" fillId="2" borderId="11" xfId="0" applyFont="1" applyFill="1" applyBorder="1" applyAlignment="1" applyProtection="1">
      <alignment horizontal="center"/>
    </xf>
    <xf numFmtId="164" fontId="1" fillId="2" borderId="3" xfId="0" applyFont="1" applyFill="1" applyBorder="1"/>
    <xf numFmtId="164" fontId="1" fillId="2" borderId="12" xfId="0" applyFont="1" applyFill="1" applyBorder="1" applyAlignment="1" applyProtection="1">
      <alignment horizontal="left"/>
    </xf>
    <xf numFmtId="164" fontId="1" fillId="2" borderId="9" xfId="0" applyFont="1" applyFill="1" applyBorder="1" applyAlignment="1" applyProtection="1">
      <alignment horizontal="left"/>
    </xf>
    <xf numFmtId="164" fontId="1" fillId="2" borderId="20" xfId="0" applyFont="1" applyFill="1" applyBorder="1" applyAlignment="1" applyProtection="1">
      <alignment horizontal="left"/>
    </xf>
    <xf numFmtId="164" fontId="1" fillId="2" borderId="20" xfId="0" applyFont="1" applyFill="1" applyBorder="1" applyAlignment="1" applyProtection="1">
      <alignment horizontal="fill"/>
    </xf>
    <xf numFmtId="164" fontId="1" fillId="2" borderId="18" xfId="0" applyFont="1" applyFill="1" applyBorder="1" applyAlignment="1" applyProtection="1">
      <alignment horizontal="fill"/>
    </xf>
    <xf numFmtId="164" fontId="1" fillId="2" borderId="0" xfId="0" applyFont="1" applyFill="1" applyAlignment="1" applyProtection="1">
      <alignment horizontal="center"/>
    </xf>
    <xf numFmtId="166" fontId="0" fillId="0" borderId="0" xfId="0" applyNumberFormat="1"/>
    <xf numFmtId="166" fontId="0" fillId="3" borderId="0" xfId="0" applyNumberFormat="1" applyFill="1"/>
    <xf numFmtId="164" fontId="0" fillId="3" borderId="0" xfId="0" applyFill="1"/>
    <xf numFmtId="164" fontId="1" fillId="2" borderId="9" xfId="0" applyFont="1" applyFill="1" applyBorder="1" applyAlignment="1" applyProtection="1">
      <alignment horizontal="fill"/>
    </xf>
    <xf numFmtId="164" fontId="1" fillId="2" borderId="1" xfId="0" applyFont="1" applyFill="1" applyBorder="1" applyAlignment="1" applyProtection="1">
      <alignment horizontal="fill"/>
    </xf>
    <xf numFmtId="164" fontId="1" fillId="2" borderId="0" xfId="0" applyFont="1" applyFill="1" applyAlignment="1" applyProtection="1">
      <alignment horizontal="fill"/>
    </xf>
    <xf numFmtId="164" fontId="1" fillId="2" borderId="10" xfId="0" applyFont="1" applyFill="1" applyBorder="1" applyAlignment="1" applyProtection="1">
      <alignment horizontal="fill"/>
    </xf>
    <xf numFmtId="164" fontId="1" fillId="2" borderId="16" xfId="0" applyFont="1" applyFill="1" applyBorder="1" applyAlignment="1" applyProtection="1">
      <alignment horizontal="fill"/>
    </xf>
    <xf numFmtId="164" fontId="1" fillId="2" borderId="9" xfId="0" applyFont="1" applyFill="1" applyBorder="1" applyAlignment="1">
      <alignment horizontal="center"/>
    </xf>
    <xf numFmtId="164" fontId="1" fillId="2" borderId="3" xfId="0" applyFont="1" applyFill="1" applyBorder="1" applyAlignment="1" applyProtection="1">
      <alignment horizontal="fill"/>
    </xf>
    <xf numFmtId="164" fontId="1" fillId="2" borderId="15" xfId="0" applyFont="1" applyFill="1" applyBorder="1" applyAlignment="1" applyProtection="1">
      <alignment horizontal="fill"/>
    </xf>
    <xf numFmtId="164" fontId="1" fillId="2" borderId="11" xfId="0" applyFont="1" applyFill="1" applyBorder="1" applyAlignment="1">
      <alignment horizontal="center"/>
    </xf>
    <xf numFmtId="164" fontId="1" fillId="2" borderId="12" xfId="0" applyFont="1" applyFill="1" applyBorder="1" applyAlignment="1" applyProtection="1">
      <alignment horizontal="fill"/>
    </xf>
    <xf numFmtId="164" fontId="1" fillId="2" borderId="3" xfId="0" applyFont="1" applyFill="1" applyBorder="1" applyAlignment="1">
      <alignment horizontal="center"/>
    </xf>
    <xf numFmtId="164" fontId="1" fillId="2" borderId="11" xfId="0" applyFont="1" applyFill="1" applyBorder="1" applyAlignment="1" applyProtection="1">
      <alignment horizontal="fill"/>
    </xf>
    <xf numFmtId="164" fontId="1" fillId="2" borderId="15" xfId="0" applyFont="1" applyFill="1" applyBorder="1" applyAlignment="1">
      <alignment horizontal="center"/>
    </xf>
    <xf numFmtId="164" fontId="1" fillId="2" borderId="15" xfId="0" applyFont="1" applyFill="1" applyBorder="1" applyAlignment="1" applyProtection="1">
      <alignment horizontal="left"/>
    </xf>
    <xf numFmtId="164" fontId="1" fillId="2" borderId="15" xfId="0" applyFont="1" applyFill="1" applyBorder="1" applyAlignment="1" applyProtection="1">
      <alignment horizontal="center"/>
    </xf>
    <xf numFmtId="164" fontId="1" fillId="2" borderId="4" xfId="0" applyFont="1" applyFill="1" applyBorder="1" applyAlignment="1" applyProtection="1">
      <alignment horizontal="fill"/>
    </xf>
    <xf numFmtId="164" fontId="1" fillId="0" borderId="11" xfId="0" applyFont="1" applyFill="1" applyBorder="1" applyAlignment="1" applyProtection="1">
      <alignment horizontal="right"/>
    </xf>
    <xf numFmtId="169" fontId="1" fillId="0" borderId="3" xfId="0" applyNumberFormat="1" applyFont="1" applyFill="1" applyBorder="1" applyProtection="1"/>
    <xf numFmtId="169" fontId="1" fillId="0" borderId="15" xfId="0" applyNumberFormat="1" applyFont="1" applyBorder="1" applyProtection="1"/>
    <xf numFmtId="168" fontId="1" fillId="0" borderId="1" xfId="0" applyNumberFormat="1" applyFont="1" applyBorder="1" applyProtection="1"/>
    <xf numFmtId="164" fontId="1" fillId="2" borderId="12" xfId="0" applyFont="1" applyFill="1" applyBorder="1"/>
    <xf numFmtId="164" fontId="1" fillId="2" borderId="0" xfId="0" applyFont="1" applyFill="1" applyBorder="1" applyAlignment="1" applyProtection="1">
      <alignment horizontal="fill"/>
    </xf>
    <xf numFmtId="168" fontId="1" fillId="0" borderId="3" xfId="0" applyNumberFormat="1" applyFont="1" applyBorder="1" applyProtection="1"/>
    <xf numFmtId="164" fontId="1" fillId="0" borderId="12" xfId="0" applyFont="1" applyBorder="1"/>
    <xf numFmtId="164" fontId="1" fillId="0" borderId="20" xfId="0" applyFont="1" applyBorder="1" applyAlignment="1" applyProtection="1">
      <alignment horizontal="center"/>
    </xf>
    <xf numFmtId="37" fontId="1" fillId="0" borderId="10" xfId="0" applyNumberFormat="1" applyFont="1" applyBorder="1" applyProtection="1"/>
    <xf numFmtId="167" fontId="1" fillId="0" borderId="10" xfId="0" applyNumberFormat="1" applyFont="1" applyBorder="1" applyProtection="1"/>
    <xf numFmtId="166" fontId="1" fillId="0" borderId="27" xfId="0" applyNumberFormat="1" applyFont="1" applyBorder="1" applyProtection="1"/>
    <xf numFmtId="164" fontId="1" fillId="0" borderId="21" xfId="0" quotePrefix="1" applyFont="1" applyBorder="1" applyAlignment="1" applyProtection="1">
      <alignment horizontal="fill"/>
    </xf>
    <xf numFmtId="166" fontId="1" fillId="0" borderId="28" xfId="0" applyNumberFormat="1" applyFont="1" applyBorder="1" applyProtection="1"/>
    <xf numFmtId="167" fontId="1" fillId="2" borderId="29" xfId="0" applyNumberFormat="1" applyFont="1" applyFill="1" applyBorder="1" applyProtection="1"/>
    <xf numFmtId="164" fontId="1" fillId="0" borderId="30" xfId="0" applyFont="1" applyBorder="1"/>
    <xf numFmtId="164" fontId="1" fillId="0" borderId="31" xfId="0" applyFont="1" applyBorder="1" applyAlignment="1" applyProtection="1">
      <alignment horizontal="fill"/>
    </xf>
    <xf numFmtId="37" fontId="1" fillId="0" borderId="16" xfId="0" applyNumberFormat="1" applyFont="1" applyBorder="1" applyProtection="1"/>
    <xf numFmtId="168" fontId="1" fillId="0" borderId="9" xfId="0" applyNumberFormat="1" applyFont="1" applyBorder="1" applyProtection="1"/>
    <xf numFmtId="165" fontId="1" fillId="0" borderId="9" xfId="0" applyNumberFormat="1" applyFont="1" applyBorder="1" applyProtection="1"/>
    <xf numFmtId="164" fontId="1" fillId="0" borderId="11" xfId="0" applyFont="1" applyBorder="1" applyAlignment="1" applyProtection="1">
      <alignment horizontal="right"/>
    </xf>
    <xf numFmtId="171" fontId="1" fillId="0" borderId="0" xfId="0" applyNumberFormat="1" applyFont="1" applyProtection="1"/>
    <xf numFmtId="170" fontId="1" fillId="0" borderId="0" xfId="0" applyNumberFormat="1" applyFont="1" applyBorder="1" applyProtection="1"/>
    <xf numFmtId="164" fontId="1" fillId="0" borderId="11" xfId="0" applyFont="1" applyBorder="1" applyAlignment="1" applyProtection="1">
      <alignment horizontal="center"/>
    </xf>
    <xf numFmtId="166" fontId="11" fillId="0" borderId="0" xfId="0" applyNumberFormat="1" applyFont="1"/>
    <xf numFmtId="167" fontId="1" fillId="0" borderId="0" xfId="0" applyNumberFormat="1" applyFont="1" applyBorder="1" applyAlignment="1">
      <alignment horizontal="right"/>
    </xf>
    <xf numFmtId="167" fontId="1" fillId="0" borderId="0" xfId="0" applyNumberFormat="1" applyFont="1" applyBorder="1" applyProtection="1"/>
    <xf numFmtId="165" fontId="1" fillId="0" borderId="1" xfId="0" applyNumberFormat="1" applyFont="1" applyBorder="1" applyProtection="1"/>
    <xf numFmtId="168" fontId="1" fillId="0" borderId="32" xfId="0" applyNumberFormat="1" applyFont="1" applyBorder="1" applyProtection="1"/>
    <xf numFmtId="164" fontId="1" fillId="0" borderId="33" xfId="0" applyFont="1" applyBorder="1" applyAlignment="1" applyProtection="1">
      <alignment horizontal="left"/>
    </xf>
    <xf numFmtId="164" fontId="1" fillId="0" borderId="1" xfId="0" quotePrefix="1" applyFont="1" applyBorder="1" applyAlignment="1" applyProtection="1">
      <alignment horizontal="center"/>
    </xf>
    <xf numFmtId="167" fontId="1" fillId="4" borderId="10" xfId="0" applyNumberFormat="1" applyFont="1" applyFill="1" applyBorder="1" applyProtection="1"/>
    <xf numFmtId="167" fontId="1" fillId="4" borderId="9" xfId="0" applyNumberFormat="1" applyFont="1" applyFill="1" applyBorder="1" applyProtection="1"/>
    <xf numFmtId="167" fontId="1" fillId="4" borderId="0" xfId="0" applyNumberFormat="1" applyFont="1" applyFill="1" applyBorder="1" applyProtection="1"/>
    <xf numFmtId="164" fontId="1" fillId="4" borderId="0" xfId="0" applyFont="1" applyFill="1"/>
    <xf numFmtId="168" fontId="1" fillId="4" borderId="0" xfId="0" applyNumberFormat="1" applyFont="1" applyFill="1"/>
    <xf numFmtId="168" fontId="1" fillId="4" borderId="0" xfId="0" applyNumberFormat="1" applyFont="1" applyFill="1" applyProtection="1"/>
    <xf numFmtId="39" fontId="1" fillId="4" borderId="0" xfId="0" applyNumberFormat="1" applyFont="1" applyFill="1" applyProtection="1"/>
    <xf numFmtId="164" fontId="1" fillId="5" borderId="0" xfId="0" applyFont="1" applyFill="1"/>
    <xf numFmtId="164" fontId="1" fillId="0" borderId="0" xfId="0" applyFont="1" applyBorder="1" applyAlignment="1" applyProtection="1">
      <alignment horizontal="center"/>
    </xf>
    <xf numFmtId="164" fontId="1" fillId="0" borderId="1" xfId="0" applyFont="1" applyBorder="1" applyAlignment="1" applyProtection="1">
      <alignment horizontal="center"/>
    </xf>
    <xf numFmtId="164" fontId="1" fillId="0" borderId="1" xfId="0" applyFont="1" applyBorder="1" applyAlignment="1" applyProtection="1">
      <alignment horizontal="center"/>
    </xf>
    <xf numFmtId="168" fontId="1" fillId="4" borderId="0" xfId="0" applyNumberFormat="1" applyFont="1" applyFill="1" applyBorder="1" applyProtection="1"/>
    <xf numFmtId="168" fontId="1" fillId="2" borderId="10" xfId="0" applyNumberFormat="1" applyFont="1" applyFill="1" applyBorder="1" applyProtection="1"/>
    <xf numFmtId="166" fontId="1" fillId="0" borderId="0" xfId="0" applyNumberFormat="1" applyFont="1" applyFill="1" applyBorder="1"/>
    <xf numFmtId="164" fontId="1" fillId="0" borderId="23" xfId="0" applyFont="1" applyBorder="1" applyAlignment="1">
      <alignment horizontal="center"/>
    </xf>
    <xf numFmtId="164" fontId="1" fillId="0" borderId="16" xfId="0" applyFont="1" applyBorder="1" applyAlignment="1">
      <alignment horizontal="center"/>
    </xf>
    <xf numFmtId="164" fontId="1" fillId="0" borderId="20" xfId="0" applyFont="1" applyBorder="1" applyAlignment="1">
      <alignment horizontal="center"/>
    </xf>
    <xf numFmtId="164" fontId="1" fillId="2" borderId="10" xfId="0" applyFont="1" applyFill="1" applyBorder="1" applyAlignment="1">
      <alignment horizontal="center"/>
    </xf>
    <xf numFmtId="164" fontId="1" fillId="2" borderId="0" xfId="0" applyFont="1" applyFill="1" applyBorder="1" applyAlignment="1">
      <alignment horizontal="center"/>
    </xf>
    <xf numFmtId="164" fontId="1" fillId="2" borderId="1" xfId="0" applyFont="1" applyFill="1" applyBorder="1" applyAlignment="1">
      <alignment horizontal="center"/>
    </xf>
    <xf numFmtId="164" fontId="1" fillId="2" borderId="10" xfId="0" applyFont="1" applyFill="1" applyBorder="1" applyAlignment="1" applyProtection="1">
      <alignment horizontal="center"/>
    </xf>
    <xf numFmtId="164" fontId="1" fillId="2" borderId="0" xfId="0" applyFont="1" applyFill="1" applyBorder="1" applyAlignment="1" applyProtection="1">
      <alignment horizontal="center"/>
    </xf>
    <xf numFmtId="164" fontId="1" fillId="2" borderId="1" xfId="0" applyFont="1" applyFill="1" applyBorder="1" applyAlignment="1" applyProtection="1">
      <alignment horizontal="center"/>
    </xf>
    <xf numFmtId="164" fontId="1" fillId="2" borderId="2" xfId="0" applyFont="1" applyFill="1" applyBorder="1" applyAlignment="1" applyProtection="1">
      <alignment horizontal="center"/>
    </xf>
    <xf numFmtId="164" fontId="1" fillId="0" borderId="0" xfId="0" applyFont="1" applyBorder="1" applyAlignment="1" applyProtection="1">
      <alignment horizontal="center"/>
    </xf>
    <xf numFmtId="164" fontId="1" fillId="0" borderId="1" xfId="0" applyFont="1" applyBorder="1" applyAlignment="1" applyProtection="1">
      <alignment horizontal="center"/>
    </xf>
    <xf numFmtId="164" fontId="1" fillId="0" borderId="11" xfId="0" applyFont="1" applyBorder="1" applyAlignment="1">
      <alignment horizontal="center"/>
    </xf>
    <xf numFmtId="164" fontId="1" fillId="2" borderId="12" xfId="0" applyFont="1" applyFill="1" applyBorder="1" applyAlignment="1" applyProtection="1">
      <alignment horizontal="center"/>
    </xf>
    <xf numFmtId="164" fontId="1" fillId="2" borderId="11" xfId="0" applyFont="1" applyFill="1" applyBorder="1" applyAlignment="1" applyProtection="1">
      <alignment horizontal="center"/>
    </xf>
    <xf numFmtId="164" fontId="1" fillId="2" borderId="4" xfId="0" applyFont="1" applyFill="1" applyBorder="1" applyAlignment="1" applyProtection="1">
      <alignment horizontal="center"/>
    </xf>
    <xf numFmtId="164" fontId="1" fillId="0" borderId="10" xfId="0" applyFont="1" applyBorder="1" applyAlignment="1" applyProtection="1">
      <alignment horizontal="center"/>
    </xf>
    <xf numFmtId="164" fontId="1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14123381490795"/>
          <c:y val="0.13297872340425532"/>
          <c:w val="0.67544148952119165"/>
          <c:h val="0.6489361702127655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5792647204252017"/>
                  <c:y val="-0.148936170212767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't-form'!$G$45:$G$51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 formatCode="#,##0_);\(#,##0\)">
                  <c:v>250</c:v>
                </c:pt>
              </c:numCache>
            </c:numRef>
          </c:xVal>
          <c:yVal>
            <c:numRef>
              <c:f>'t-form'!$H$45:$H$51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53</c:v>
                </c:pt>
                <c:pt idx="2">
                  <c:v>98</c:v>
                </c:pt>
                <c:pt idx="3">
                  <c:v>188</c:v>
                </c:pt>
                <c:pt idx="4">
                  <c:v>266</c:v>
                </c:pt>
                <c:pt idx="5">
                  <c:v>380</c:v>
                </c:pt>
                <c:pt idx="6">
                  <c:v>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0704"/>
        <c:axId val="78522240"/>
      </c:scatterChart>
      <c:valAx>
        <c:axId val="78520704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78522240"/>
        <c:crosses val="autoZero"/>
        <c:crossBetween val="midCat"/>
      </c:valAx>
      <c:valAx>
        <c:axId val="78522240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78520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538"/>
          <c:y val="0.10994764397905762"/>
          <c:w val="0.73364653376563815"/>
          <c:h val="0.7434554973822006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0617653252714172"/>
                  <c:y val="-0.1074460980335574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't-form'!$AK$45:$AK$51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't-form'!$AL$45:$AL$51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506</c:v>
                </c:pt>
                <c:pt idx="2">
                  <c:v>1009</c:v>
                </c:pt>
                <c:pt idx="3">
                  <c:v>1977</c:v>
                </c:pt>
                <c:pt idx="4">
                  <c:v>2843</c:v>
                </c:pt>
                <c:pt idx="5">
                  <c:v>3767</c:v>
                </c:pt>
                <c:pt idx="6">
                  <c:v>4494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6992"/>
        <c:axId val="82526976"/>
      </c:scatterChart>
      <c:valAx>
        <c:axId val="82516992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526976"/>
        <c:crosses val="autoZero"/>
        <c:crossBetween val="midCat"/>
      </c:valAx>
      <c:valAx>
        <c:axId val="82526976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516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20502092050208"/>
          <c:y val="0.10937555631284746"/>
          <c:w val="0.74476987447699416"/>
          <c:h val="0.7447954548922476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9.9842080409404829E-2"/>
                  <c:y val="-0.1043015954535715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't-form'!$AN$45:$AN$51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</c:numCache>
            </c:numRef>
          </c:xVal>
          <c:yVal>
            <c:numRef>
              <c:f>'t-form'!$AO$45:$AO$51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676</c:v>
                </c:pt>
                <c:pt idx="2">
                  <c:v>1249</c:v>
                </c:pt>
                <c:pt idx="3">
                  <c:v>2280</c:v>
                </c:pt>
                <c:pt idx="4">
                  <c:v>3087</c:v>
                </c:pt>
                <c:pt idx="5">
                  <c:v>3829</c:v>
                </c:pt>
                <c:pt idx="6">
                  <c:v>4422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1552"/>
        <c:axId val="82553088"/>
      </c:scatterChart>
      <c:valAx>
        <c:axId val="82551552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553088"/>
        <c:crosses val="autoZero"/>
        <c:crossBetween val="midCat"/>
      </c:valAx>
      <c:valAx>
        <c:axId val="82553088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551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96392579900036"/>
          <c:y val="0.10880856543617796"/>
          <c:w val="0.73611443917480623"/>
          <c:h val="0.7461158772766487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7.4226786875032924E-2"/>
                  <c:y val="-0.1063309695024570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't-form'!$AQ$45:$AQ$49</c:f>
              <c:numCache>
                <c:formatCode>0.0_)</c:formatCode>
                <c:ptCount val="5"/>
                <c:pt idx="0" formatCode="#,##0_);\(#,##0\)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't-form'!$AR$45:$AR$49</c:f>
              <c:numCache>
                <c:formatCode>0.0_)</c:formatCode>
                <c:ptCount val="5"/>
                <c:pt idx="0" formatCode="#,##0_);\(#,##0\)">
                  <c:v>2</c:v>
                </c:pt>
                <c:pt idx="1">
                  <c:v>0</c:v>
                </c:pt>
                <c:pt idx="2">
                  <c:v>65</c:v>
                </c:pt>
                <c:pt idx="3">
                  <c:v>136</c:v>
                </c:pt>
                <c:pt idx="4">
                  <c:v>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9472"/>
        <c:axId val="82604032"/>
      </c:scatterChart>
      <c:valAx>
        <c:axId val="82569472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604032"/>
        <c:crosses val="autoZero"/>
        <c:crossBetween val="midCat"/>
      </c:valAx>
      <c:valAx>
        <c:axId val="82604032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569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96392579900036"/>
          <c:y val="0.10880856543617796"/>
          <c:w val="0.72222548749225768"/>
          <c:h val="0.6580327528759332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1403912494330062"/>
                  <c:y val="-0.1415929082828595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't-form'!$AT$45:$AT$51</c:f>
              <c:numCache>
                <c:formatCode>0_)</c:formatCode>
                <c:ptCount val="7"/>
                <c:pt idx="0" formatCode="#,##0_);\(#,##0\)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't-form'!$AU$45:$AU$51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224</c:v>
                </c:pt>
                <c:pt idx="2">
                  <c:v>455</c:v>
                </c:pt>
                <c:pt idx="3">
                  <c:v>898</c:v>
                </c:pt>
                <c:pt idx="4">
                  <c:v>1305</c:v>
                </c:pt>
                <c:pt idx="5">
                  <c:v>1677</c:v>
                </c:pt>
                <c:pt idx="6">
                  <c:v>2041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6800"/>
        <c:axId val="82638336"/>
      </c:scatterChart>
      <c:valAx>
        <c:axId val="82636800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638336"/>
        <c:crosses val="autoZero"/>
        <c:crossBetween val="midCat"/>
      </c:valAx>
      <c:valAx>
        <c:axId val="82638336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636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98204381040486"/>
          <c:y val="0.10824742268041262"/>
          <c:w val="0.7373288480361887"/>
          <c:h val="0.659793814433000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1.9709499358962802E-2"/>
                  <c:y val="-0.1237113402061867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't-form'!$AW$45:$AW$51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</c:numCache>
            </c:numRef>
          </c:xVal>
          <c:yVal>
            <c:numRef>
              <c:f>'t-form'!$AX$45:$AX$51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295</c:v>
                </c:pt>
                <c:pt idx="2">
                  <c:v>563</c:v>
                </c:pt>
                <c:pt idx="3">
                  <c:v>1071</c:v>
                </c:pt>
                <c:pt idx="4">
                  <c:v>1528</c:v>
                </c:pt>
                <c:pt idx="5">
                  <c:v>1943</c:v>
                </c:pt>
                <c:pt idx="6">
                  <c:v>2342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8816"/>
        <c:axId val="82660352"/>
      </c:scatterChart>
      <c:valAx>
        <c:axId val="82658816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660352"/>
        <c:crosses val="autoZero"/>
        <c:crossBetween val="midCat"/>
      </c:valAx>
      <c:valAx>
        <c:axId val="82660352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658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00917431192806"/>
          <c:y val="0.10769284701946624"/>
          <c:w val="0.73853211009174258"/>
          <c:h val="0.748721698325823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3786799585831591"/>
                  <c:y val="-0.1139983139578770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't-form'!$AZ$45:$AZ$51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't-form'!$BA$45:$BA$51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204</c:v>
                </c:pt>
                <c:pt idx="2">
                  <c:v>405</c:v>
                </c:pt>
                <c:pt idx="3">
                  <c:v>706</c:v>
                </c:pt>
                <c:pt idx="4">
                  <c:v>1215</c:v>
                </c:pt>
                <c:pt idx="5">
                  <c:v>1432</c:v>
                </c:pt>
                <c:pt idx="6">
                  <c:v>1717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9024"/>
        <c:axId val="88285952"/>
      </c:scatterChart>
      <c:valAx>
        <c:axId val="82689024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285952"/>
        <c:crosses val="autoZero"/>
        <c:crossBetween val="midCat"/>
      </c:valAx>
      <c:valAx>
        <c:axId val="88285952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689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04659873804374"/>
          <c:y val="0.10714312406111645"/>
          <c:w val="0.72603063476845564"/>
          <c:h val="0.6632669584735696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3.9417223847454802E-2"/>
                  <c:y val="-0.1224489160398704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't-form'!$BC$45:$BC$51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't-form'!$BD$45:$BD$51</c:f>
              <c:numCache>
                <c:formatCode>0.0_)</c:formatCode>
                <c:ptCount val="7"/>
                <c:pt idx="0" formatCode="#,##0_);\(#,##0\)">
                  <c:v>3</c:v>
                </c:pt>
                <c:pt idx="1">
                  <c:v>368</c:v>
                </c:pt>
                <c:pt idx="2">
                  <c:v>727</c:v>
                </c:pt>
                <c:pt idx="3">
                  <c:v>1245</c:v>
                </c:pt>
                <c:pt idx="4">
                  <c:v>2075</c:v>
                </c:pt>
                <c:pt idx="5">
                  <c:v>2394</c:v>
                </c:pt>
                <c:pt idx="6">
                  <c:v>2797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14624"/>
        <c:axId val="88316160"/>
      </c:scatterChart>
      <c:valAx>
        <c:axId val="88314624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316160"/>
        <c:crosses val="autoZero"/>
        <c:crossBetween val="midCat"/>
      </c:valAx>
      <c:valAx>
        <c:axId val="88316160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314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39077836980367"/>
          <c:y val="0.10714312406111645"/>
          <c:w val="0.70731875790481591"/>
          <c:h val="0.7500018684278112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4.2443411459756636E-2"/>
                  <c:y val="-9.9601402124272487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't-form'!$BF$45:$BF$51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't-form'!$BG$45:$BG$51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437</c:v>
                </c:pt>
                <c:pt idx="2">
                  <c:v>832</c:v>
                </c:pt>
                <c:pt idx="3">
                  <c:v>1416</c:v>
                </c:pt>
                <c:pt idx="4">
                  <c:v>2338</c:v>
                </c:pt>
                <c:pt idx="5">
                  <c:v>2740</c:v>
                </c:pt>
                <c:pt idx="6">
                  <c:v>3280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6640"/>
        <c:axId val="88432640"/>
      </c:scatterChart>
      <c:valAx>
        <c:axId val="88336640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432640"/>
        <c:crosses val="autoZero"/>
        <c:crossBetween val="midCat"/>
      </c:valAx>
      <c:valAx>
        <c:axId val="88432640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336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589861728073558"/>
          <c:y val="0.10659898477157444"/>
          <c:w val="0.67692646697951075"/>
          <c:h val="0.751269035532995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3.2732141917308256E-2"/>
                  <c:y val="-0.11675126903553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't-form'!$BI$45:$BI$51</c:f>
              <c:numCache>
                <c:formatCode>0_)</c:formatCode>
                <c:ptCount val="7"/>
                <c:pt idx="0" formatCode="#,##0_);\(#,##0\)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numCache>
            </c:numRef>
          </c:xVal>
          <c:yVal>
            <c:numRef>
              <c:f>'t-form'!$BJ$45:$BJ$51</c:f>
              <c:numCache>
                <c:formatCode>0_)</c:formatCode>
                <c:ptCount val="7"/>
                <c:pt idx="0" formatCode="#,##0_);\(#,##0\)">
                  <c:v>0</c:v>
                </c:pt>
                <c:pt idx="1">
                  <c:v>158</c:v>
                </c:pt>
                <c:pt idx="2">
                  <c:v>270</c:v>
                </c:pt>
                <c:pt idx="3">
                  <c:v>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1312"/>
        <c:axId val="88462848"/>
      </c:scatterChart>
      <c:valAx>
        <c:axId val="88461312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462848"/>
        <c:crosses val="autoZero"/>
        <c:crossBetween val="midCat"/>
      </c:valAx>
      <c:valAx>
        <c:axId val="88462848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461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932597716557"/>
          <c:y val="0.13297872340425532"/>
          <c:w val="0.63725795255990525"/>
          <c:h val="0.73936170212765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0521032816601029"/>
                  <c:y val="-0.148936170212767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't-form'!$J$45:$J$51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</c:numCache>
            </c:numRef>
          </c:xVal>
          <c:yVal>
            <c:numRef>
              <c:f>'t-form'!$K$45:$K$51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26</c:v>
                </c:pt>
                <c:pt idx="2">
                  <c:v>54</c:v>
                </c:pt>
                <c:pt idx="3">
                  <c:v>98</c:v>
                </c:pt>
                <c:pt idx="4">
                  <c:v>145</c:v>
                </c:pt>
                <c:pt idx="5">
                  <c:v>210</c:v>
                </c:pt>
                <c:pt idx="6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2736"/>
        <c:axId val="88374272"/>
      </c:scatterChart>
      <c:valAx>
        <c:axId val="88372736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374272"/>
        <c:crosses val="autoZero"/>
        <c:crossBetween val="midCat"/>
      </c:valAx>
      <c:valAx>
        <c:axId val="88374272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372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692307692332"/>
          <c:y val="0.13297872340425532"/>
          <c:w val="0.67420814479638014"/>
          <c:h val="0.73936170212765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2.5098039215686398E-2"/>
                  <c:y val="-0.148936170212767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't-form'!$M$45:$M$51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't-form'!$N$45:$N$51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39</c:v>
                </c:pt>
                <c:pt idx="2">
                  <c:v>85</c:v>
                </c:pt>
                <c:pt idx="3">
                  <c:v>168</c:v>
                </c:pt>
                <c:pt idx="4">
                  <c:v>253</c:v>
                </c:pt>
                <c:pt idx="5">
                  <c:v>336</c:v>
                </c:pt>
                <c:pt idx="6">
                  <c:v>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55008"/>
        <c:axId val="78556544"/>
      </c:scatterChart>
      <c:valAx>
        <c:axId val="78555008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78556544"/>
        <c:crosses val="autoZero"/>
        <c:crossBetween val="midCat"/>
      </c:valAx>
      <c:valAx>
        <c:axId val="78556544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78555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42044096501921"/>
          <c:y val="0.10994764397905762"/>
          <c:w val="0.71823398176898556"/>
          <c:h val="0.6544502617801046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1.1383916299926147E-2"/>
                  <c:y val="-8.3769633507853727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't-form'!$BY$45:$BY$51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't-form'!$BZ$45:$BZ$51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95</c:v>
                </c:pt>
                <c:pt idx="4">
                  <c:v>155</c:v>
                </c:pt>
                <c:pt idx="5">
                  <c:v>233</c:v>
                </c:pt>
                <c:pt idx="6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1040"/>
        <c:axId val="88396928"/>
      </c:scatterChart>
      <c:valAx>
        <c:axId val="88391040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396928"/>
        <c:crosses val="autoZero"/>
        <c:crossBetween val="midCat"/>
      </c:valAx>
      <c:valAx>
        <c:axId val="88396928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391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2195121951023"/>
          <c:y val="9.230815458811388E-2"/>
          <c:w val="0.73780487804879125"/>
          <c:h val="0.779491083188528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9261506945778132"/>
                  <c:y val="-9.674823958123421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't-form'!$BL$45:$BL$51</c:f>
              <c:numCache>
                <c:formatCode>#,##0.0_);\(#,##0.0\)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 formatCode="0_)">
                  <c:v>6</c:v>
                </c:pt>
                <c:pt idx="5" formatCode="0_)">
                  <c:v>8</c:v>
                </c:pt>
                <c:pt idx="6" formatCode="0_)">
                  <c:v>10</c:v>
                </c:pt>
              </c:numCache>
            </c:numRef>
          </c:xVal>
          <c:yVal>
            <c:numRef>
              <c:f>'t-form'!$BM$45:$BM$51</c:f>
              <c:numCache>
                <c:formatCode>0_)</c:formatCode>
                <c:ptCount val="7"/>
                <c:pt idx="0" formatCode="#,##0_);\(#,##0\)">
                  <c:v>2</c:v>
                </c:pt>
                <c:pt idx="1">
                  <c:v>33</c:v>
                </c:pt>
                <c:pt idx="2">
                  <c:v>52</c:v>
                </c:pt>
                <c:pt idx="3">
                  <c:v>105</c:v>
                </c:pt>
                <c:pt idx="4">
                  <c:v>152</c:v>
                </c:pt>
                <c:pt idx="5">
                  <c:v>215</c:v>
                </c:pt>
                <c:pt idx="6">
                  <c:v>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8960"/>
        <c:axId val="88570496"/>
      </c:scatterChart>
      <c:valAx>
        <c:axId val="88568960"/>
        <c:scaling>
          <c:orientation val="minMax"/>
        </c:scaling>
        <c:delete val="0"/>
        <c:axPos val="b"/>
        <c:numFmt formatCode="#,##0.0_);\(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570496"/>
        <c:crosses val="autoZero"/>
        <c:crossBetween val="midCat"/>
      </c:valAx>
      <c:valAx>
        <c:axId val="88570496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568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25055313279298"/>
          <c:y val="9.0909539287105809E-2"/>
          <c:w val="0.75625230789888964"/>
          <c:h val="0.7828321438611893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4.0322807904660023E-2"/>
                  <c:y val="-0.1060610117479081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't-form'!$BO$45:$BO$51</c:f>
              <c:numCache>
                <c:formatCode>0_)</c:formatCode>
                <c:ptCount val="7"/>
                <c:pt idx="0" formatCode="#,##0_);\(#,##0\)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't-form'!$BP$45:$BP$51</c:f>
              <c:numCache>
                <c:formatCode>0_)</c:formatCode>
                <c:ptCount val="7"/>
                <c:pt idx="0" formatCode="#,##0_);\(#,##0\)">
                  <c:v>2</c:v>
                </c:pt>
                <c:pt idx="1">
                  <c:v>159</c:v>
                </c:pt>
                <c:pt idx="2">
                  <c:v>296</c:v>
                </c:pt>
                <c:pt idx="3">
                  <c:v>608</c:v>
                </c:pt>
                <c:pt idx="4">
                  <c:v>904</c:v>
                </c:pt>
                <c:pt idx="5">
                  <c:v>1162</c:v>
                </c:pt>
                <c:pt idx="6">
                  <c:v>1505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2784"/>
        <c:axId val="88596864"/>
      </c:scatterChart>
      <c:valAx>
        <c:axId val="88582784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596864"/>
        <c:crosses val="autoZero"/>
        <c:crossBetween val="midCat"/>
      </c:valAx>
      <c:valAx>
        <c:axId val="88596864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582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69446222910911"/>
          <c:y val="0.10606112916829116"/>
          <c:w val="0.69387927963390006"/>
          <c:h val="0.75252896409882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2.0675551155207271E-2"/>
                  <c:y val="-0.1212125268994233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't-form'!$BR$45:$BR$51</c:f>
              <c:numCache>
                <c:formatCode>0_)</c:formatCode>
                <c:ptCount val="7"/>
                <c:pt idx="0" formatCode="#,##0_);\(#,##0\)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</c:numCache>
            </c:numRef>
          </c:xVal>
          <c:yVal>
            <c:numRef>
              <c:f>'t-form'!$BS$45:$BS$51</c:f>
              <c:numCache>
                <c:formatCode>0_)</c:formatCode>
                <c:ptCount val="7"/>
                <c:pt idx="0" formatCode="#,##0_);\(#,##0\)">
                  <c:v>-2</c:v>
                </c:pt>
                <c:pt idx="1">
                  <c:v>100</c:v>
                </c:pt>
                <c:pt idx="2">
                  <c:v>197</c:v>
                </c:pt>
                <c:pt idx="3">
                  <c:v>419</c:v>
                </c:pt>
                <c:pt idx="4">
                  <c:v>719</c:v>
                </c:pt>
                <c:pt idx="5">
                  <c:v>1088</c:v>
                </c:pt>
                <c:pt idx="6">
                  <c:v>1482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9632"/>
        <c:axId val="88631168"/>
      </c:scatterChart>
      <c:valAx>
        <c:axId val="88629632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631168"/>
        <c:crosses val="autoZero"/>
        <c:crossBetween val="midCat"/>
      </c:valAx>
      <c:valAx>
        <c:axId val="88631168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629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54275280127574"/>
          <c:y val="0.10659898477157444"/>
          <c:w val="0.72917037541898777"/>
          <c:h val="0.751269035532995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9.4071609261666744E-2"/>
                  <c:y val="-0.11675126903553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't-form'!$BU$45:$BU$51</c:f>
              <c:numCache>
                <c:formatCode>0_)</c:formatCode>
                <c:ptCount val="7"/>
                <c:pt idx="0" formatCode="#,##0_);\(#,##0\)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't-form'!$BV$45:$BV$51</c:f>
              <c:numCache>
                <c:formatCode>0_)</c:formatCode>
                <c:ptCount val="7"/>
                <c:pt idx="0" formatCode="#,##0_);\(#,##0\)">
                  <c:v>0</c:v>
                </c:pt>
                <c:pt idx="1">
                  <c:v>462</c:v>
                </c:pt>
                <c:pt idx="2">
                  <c:v>910</c:v>
                </c:pt>
                <c:pt idx="3">
                  <c:v>1795</c:v>
                </c:pt>
                <c:pt idx="4">
                  <c:v>2526</c:v>
                </c:pt>
                <c:pt idx="5">
                  <c:v>3205</c:v>
                </c:pt>
                <c:pt idx="6">
                  <c:v>3812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1744"/>
        <c:axId val="88673280"/>
      </c:scatterChart>
      <c:valAx>
        <c:axId val="88671744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673280"/>
        <c:crosses val="autoZero"/>
        <c:crossBetween val="midCat"/>
      </c:valAx>
      <c:valAx>
        <c:axId val="88673280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671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210588534612948"/>
          <c:y val="0.10937555631284746"/>
          <c:w val="0.6842122846738401"/>
          <c:h val="0.7447954548922476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6.5047405518715684E-2"/>
                  <c:y val="-0.1068825228376484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't-form'!$CB$45:$CB$50</c:f>
              <c:numCache>
                <c:formatCode>0.0_)</c:formatCode>
                <c:ptCount val="6"/>
                <c:pt idx="0" formatCode="#,##0_);\(#,##0\)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't-form'!$CC$45:$CC$50</c:f>
              <c:numCache>
                <c:formatCode>0.0_)</c:formatCode>
                <c:ptCount val="6"/>
                <c:pt idx="0" formatCode="#,##0_);\(#,##0\)">
                  <c:v>-5</c:v>
                </c:pt>
                <c:pt idx="1">
                  <c:v>282</c:v>
                </c:pt>
                <c:pt idx="2">
                  <c:v>907</c:v>
                </c:pt>
                <c:pt idx="3">
                  <c:v>1798</c:v>
                </c:pt>
                <c:pt idx="4">
                  <c:v>2962</c:v>
                </c:pt>
                <c:pt idx="5">
                  <c:v>4359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9664"/>
        <c:axId val="88711936"/>
      </c:scatterChart>
      <c:valAx>
        <c:axId val="88689664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711936"/>
        <c:crosses val="autoZero"/>
        <c:crossBetween val="midCat"/>
      </c:valAx>
      <c:valAx>
        <c:axId val="88711936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8689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952524890833755"/>
          <c:y val="0.12765957446808343"/>
          <c:w val="0.56190737494128951"/>
          <c:h val="0.73936170212765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081564770619117"/>
                  <c:y val="-0.1259764337968406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't-form'!$P$45:$P$51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't-form'!$Q$45:$Q$51</c:f>
              <c:numCache>
                <c:formatCode>0.0_)</c:formatCode>
                <c:ptCount val="7"/>
                <c:pt idx="0" formatCode="#,##0_);\(#,##0\)">
                  <c:v>-9</c:v>
                </c:pt>
                <c:pt idx="1">
                  <c:v>543</c:v>
                </c:pt>
                <c:pt idx="2">
                  <c:v>1068</c:v>
                </c:pt>
                <c:pt idx="3">
                  <c:v>2200</c:v>
                </c:pt>
                <c:pt idx="5">
                  <c:v>4132</c:v>
                </c:pt>
                <c:pt idx="6">
                  <c:v>5399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1984"/>
        <c:axId val="82207872"/>
      </c:scatterChart>
      <c:valAx>
        <c:axId val="82201984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207872"/>
        <c:crosses val="autoZero"/>
        <c:crossBetween val="midCat"/>
      </c:valAx>
      <c:valAx>
        <c:axId val="82207872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201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140772565887734"/>
          <c:y val="0.11351351351351352"/>
          <c:w val="0.59296627906690569"/>
          <c:h val="0.643243243243248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7907776449164253"/>
                  <c:y val="-9.729729729729730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't-form'!$S$45:$S$51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12.5</c:v>
                </c:pt>
              </c:numCache>
            </c:numRef>
          </c:xVal>
          <c:yVal>
            <c:numRef>
              <c:f>'t-form'!$T$45:$T$51</c:f>
              <c:numCache>
                <c:formatCode>0.0_)</c:formatCode>
                <c:ptCount val="7"/>
                <c:pt idx="0" formatCode="#,##0_);\(#,##0\)">
                  <c:v>-4</c:v>
                </c:pt>
                <c:pt idx="1">
                  <c:v>143</c:v>
                </c:pt>
                <c:pt idx="2">
                  <c:v>277</c:v>
                </c:pt>
                <c:pt idx="3">
                  <c:v>584</c:v>
                </c:pt>
                <c:pt idx="4">
                  <c:v>783</c:v>
                </c:pt>
                <c:pt idx="5">
                  <c:v>1073</c:v>
                </c:pt>
                <c:pt idx="6">
                  <c:v>1347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5232"/>
        <c:axId val="82261120"/>
      </c:scatterChart>
      <c:valAx>
        <c:axId val="82255232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261120"/>
        <c:crosses val="autoZero"/>
        <c:crossBetween val="midCat"/>
      </c:valAx>
      <c:valAx>
        <c:axId val="82261120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255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00000000000008"/>
          <c:y val="0.11290381858943731"/>
          <c:w val="0.59"/>
          <c:h val="0.64516467765393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0193333333333519"/>
                  <c:y val="-0.12903268137128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't-form'!$V$45:$V$51</c:f>
              <c:numCache>
                <c:formatCode>0.0_)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't-form'!$W$45:$W$51</c:f>
              <c:numCache>
                <c:formatCode>0.0_)</c:formatCode>
                <c:ptCount val="7"/>
                <c:pt idx="0" formatCode="#,##0_);\(#,##0\)">
                  <c:v>1</c:v>
                </c:pt>
                <c:pt idx="1">
                  <c:v>448</c:v>
                </c:pt>
                <c:pt idx="2">
                  <c:v>824</c:v>
                </c:pt>
                <c:pt idx="3">
                  <c:v>1601</c:v>
                </c:pt>
                <c:pt idx="4">
                  <c:v>2488</c:v>
                </c:pt>
                <c:pt idx="5">
                  <c:v>3160</c:v>
                </c:pt>
                <c:pt idx="6">
                  <c:v>3855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1600"/>
        <c:axId val="82283136"/>
      </c:scatterChart>
      <c:valAx>
        <c:axId val="82281600"/>
        <c:scaling>
          <c:orientation val="minMax"/>
        </c:scaling>
        <c:delete val="0"/>
        <c:axPos val="b"/>
        <c:numFmt formatCode="0.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283136"/>
        <c:crosses val="autoZero"/>
        <c:crossBetween val="midCat"/>
      </c:valAx>
      <c:valAx>
        <c:axId val="82283136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281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468085106382978"/>
          <c:y val="0.11229975846987419"/>
          <c:w val="0.69680851063830496"/>
          <c:h val="0.647060513088327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965544200591946"/>
                  <c:y val="-0.128342737599969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't-form'!$Y$45:$Y$51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't-form'!$Z$45:$Z$51</c:f>
              <c:numCache>
                <c:formatCode>0.0_)</c:formatCode>
                <c:ptCount val="7"/>
                <c:pt idx="0" formatCode="#,##0_);\(#,##0\)">
                  <c:v>22</c:v>
                </c:pt>
                <c:pt idx="1">
                  <c:v>783</c:v>
                </c:pt>
                <c:pt idx="2">
                  <c:v>1518</c:v>
                </c:pt>
                <c:pt idx="3">
                  <c:v>3100</c:v>
                </c:pt>
                <c:pt idx="4">
                  <c:v>4287</c:v>
                </c:pt>
                <c:pt idx="5">
                  <c:v>5397</c:v>
                </c:pt>
                <c:pt idx="6">
                  <c:v>6348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2192"/>
        <c:axId val="82313984"/>
      </c:scatterChart>
      <c:valAx>
        <c:axId val="82312192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313984"/>
        <c:crosses val="autoZero"/>
        <c:crossBetween val="midCat"/>
      </c:valAx>
      <c:valAx>
        <c:axId val="82313984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312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0099831762449"/>
          <c:y val="0.11170212765957446"/>
          <c:w val="0.71564146651332827"/>
          <c:h val="0.73936170212765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2.3827096120987039E-2"/>
                  <c:y val="-0.1276595744680835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't-form'!$AB$45:$AB$51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't-form'!$AC$45:$AC$51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251</c:v>
                </c:pt>
                <c:pt idx="2">
                  <c:v>495</c:v>
                </c:pt>
                <c:pt idx="3">
                  <c:v>1025</c:v>
                </c:pt>
                <c:pt idx="4">
                  <c:v>1489</c:v>
                </c:pt>
                <c:pt idx="5">
                  <c:v>1938</c:v>
                </c:pt>
                <c:pt idx="6">
                  <c:v>2357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3136"/>
        <c:axId val="82364672"/>
      </c:scatterChart>
      <c:valAx>
        <c:axId val="82363136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364672"/>
        <c:crosses val="autoZero"/>
        <c:crossBetween val="midCat"/>
      </c:valAx>
      <c:valAx>
        <c:axId val="82364672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363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09137316089751"/>
          <c:y val="0.11111168522489465"/>
          <c:w val="0.72727434142920244"/>
          <c:h val="0.650797013460111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2840707589660841"/>
                  <c:y val="-0.116402480516974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't-form'!$AE$45:$AE$51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't-form'!$AF$45:$AF$51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162</c:v>
                </c:pt>
                <c:pt idx="2">
                  <c:v>320</c:v>
                </c:pt>
                <c:pt idx="3">
                  <c:v>630</c:v>
                </c:pt>
                <c:pt idx="4">
                  <c:v>936</c:v>
                </c:pt>
                <c:pt idx="5">
                  <c:v>1208</c:v>
                </c:pt>
                <c:pt idx="6">
                  <c:v>1483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5440"/>
        <c:axId val="82446976"/>
      </c:scatterChart>
      <c:valAx>
        <c:axId val="82445440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446976"/>
        <c:crosses val="autoZero"/>
        <c:crossBetween val="midCat"/>
      </c:valAx>
      <c:valAx>
        <c:axId val="82446976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445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74286028673474"/>
          <c:y val="0.11052659983192802"/>
          <c:w val="0.69953372365446953"/>
          <c:h val="0.742107170300092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2.9644428771793432E-2"/>
                  <c:y val="-7.3684560201356997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id-ID"/>
                </a:p>
              </c:txPr>
            </c:trendlineLbl>
          </c:trendline>
          <c:xVal>
            <c:numRef>
              <c:f>'t-form'!$AH$45:$AH$51</c:f>
              <c:numCache>
                <c:formatCode>0.0_)</c:formatCode>
                <c:ptCount val="7"/>
                <c:pt idx="0" formatCode="#,##0_);\(#,##0\)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't-form'!$AI$45:$AI$51</c:f>
              <c:numCache>
                <c:formatCode>0.0_)</c:formatCode>
                <c:ptCount val="7"/>
                <c:pt idx="0" formatCode="#,##0_);\(#,##0\)">
                  <c:v>17</c:v>
                </c:pt>
                <c:pt idx="1">
                  <c:v>670</c:v>
                </c:pt>
                <c:pt idx="2">
                  <c:v>1391</c:v>
                </c:pt>
                <c:pt idx="3">
                  <c:v>2710</c:v>
                </c:pt>
                <c:pt idx="4">
                  <c:v>3751</c:v>
                </c:pt>
                <c:pt idx="5">
                  <c:v>4863</c:v>
                </c:pt>
                <c:pt idx="6">
                  <c:v>5971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5744"/>
        <c:axId val="82509824"/>
      </c:scatterChart>
      <c:valAx>
        <c:axId val="82495744"/>
        <c:scaling>
          <c:orientation val="minMax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509824"/>
        <c:crosses val="autoZero"/>
        <c:crossBetween val="midCat"/>
      </c:valAx>
      <c:valAx>
        <c:axId val="82509824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82495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488" r="0.7500000000000048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53</xdr:row>
      <xdr:rowOff>0</xdr:rowOff>
    </xdr:from>
    <xdr:to>
      <xdr:col>9</xdr:col>
      <xdr:colOff>9525</xdr:colOff>
      <xdr:row>64</xdr:row>
      <xdr:rowOff>9525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53</xdr:row>
      <xdr:rowOff>9525</xdr:rowOff>
    </xdr:from>
    <xdr:to>
      <xdr:col>15</xdr:col>
      <xdr:colOff>152400</xdr:colOff>
      <xdr:row>64</xdr:row>
      <xdr:rowOff>19050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53</xdr:row>
      <xdr:rowOff>0</xdr:rowOff>
    </xdr:from>
    <xdr:to>
      <xdr:col>18</xdr:col>
      <xdr:colOff>180975</xdr:colOff>
      <xdr:row>64</xdr:row>
      <xdr:rowOff>9525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171450</xdr:colOff>
      <xdr:row>53</xdr:row>
      <xdr:rowOff>0</xdr:rowOff>
    </xdr:from>
    <xdr:to>
      <xdr:col>21</xdr:col>
      <xdr:colOff>95250</xdr:colOff>
      <xdr:row>63</xdr:row>
      <xdr:rowOff>142875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161925</xdr:colOff>
      <xdr:row>53</xdr:row>
      <xdr:rowOff>9525</xdr:rowOff>
    </xdr:from>
    <xdr:to>
      <xdr:col>24</xdr:col>
      <xdr:colOff>95250</xdr:colOff>
      <xdr:row>64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142875</xdr:colOff>
      <xdr:row>52</xdr:row>
      <xdr:rowOff>152400</xdr:rowOff>
    </xdr:from>
    <xdr:to>
      <xdr:col>26</xdr:col>
      <xdr:colOff>695325</xdr:colOff>
      <xdr:row>63</xdr:row>
      <xdr:rowOff>152400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38100</xdr:colOff>
      <xdr:row>64</xdr:row>
      <xdr:rowOff>9525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53</xdr:row>
      <xdr:rowOff>0</xdr:rowOff>
    </xdr:from>
    <xdr:to>
      <xdr:col>33</xdr:col>
      <xdr:colOff>47625</xdr:colOff>
      <xdr:row>64</xdr:row>
      <xdr:rowOff>19050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53</xdr:row>
      <xdr:rowOff>0</xdr:rowOff>
    </xdr:from>
    <xdr:to>
      <xdr:col>36</xdr:col>
      <xdr:colOff>57150</xdr:colOff>
      <xdr:row>64</xdr:row>
      <xdr:rowOff>28575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53</xdr:row>
      <xdr:rowOff>0</xdr:rowOff>
    </xdr:from>
    <xdr:to>
      <xdr:col>39</xdr:col>
      <xdr:colOff>66675</xdr:colOff>
      <xdr:row>64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53</xdr:row>
      <xdr:rowOff>0</xdr:rowOff>
    </xdr:from>
    <xdr:to>
      <xdr:col>42</xdr:col>
      <xdr:colOff>76200</xdr:colOff>
      <xdr:row>64</xdr:row>
      <xdr:rowOff>47625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53</xdr:row>
      <xdr:rowOff>0</xdr:rowOff>
    </xdr:from>
    <xdr:to>
      <xdr:col>45</xdr:col>
      <xdr:colOff>85725</xdr:colOff>
      <xdr:row>64</xdr:row>
      <xdr:rowOff>57150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0</xdr:colOff>
      <xdr:row>53</xdr:row>
      <xdr:rowOff>0</xdr:rowOff>
    </xdr:from>
    <xdr:to>
      <xdr:col>48</xdr:col>
      <xdr:colOff>85725</xdr:colOff>
      <xdr:row>64</xdr:row>
      <xdr:rowOff>57150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53</xdr:row>
      <xdr:rowOff>0</xdr:rowOff>
    </xdr:from>
    <xdr:to>
      <xdr:col>51</xdr:col>
      <xdr:colOff>95250</xdr:colOff>
      <xdr:row>64</xdr:row>
      <xdr:rowOff>66675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0</xdr:colOff>
      <xdr:row>53</xdr:row>
      <xdr:rowOff>0</xdr:rowOff>
    </xdr:from>
    <xdr:to>
      <xdr:col>54</xdr:col>
      <xdr:colOff>104775</xdr:colOff>
      <xdr:row>64</xdr:row>
      <xdr:rowOff>76200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0</xdr:colOff>
      <xdr:row>53</xdr:row>
      <xdr:rowOff>0</xdr:rowOff>
    </xdr:from>
    <xdr:to>
      <xdr:col>57</xdr:col>
      <xdr:colOff>114300</xdr:colOff>
      <xdr:row>64</xdr:row>
      <xdr:rowOff>85725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57</xdr:col>
      <xdr:colOff>142875</xdr:colOff>
      <xdr:row>53</xdr:row>
      <xdr:rowOff>9525</xdr:rowOff>
    </xdr:from>
    <xdr:to>
      <xdr:col>60</xdr:col>
      <xdr:colOff>123825</xdr:colOff>
      <xdr:row>64</xdr:row>
      <xdr:rowOff>95250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60</xdr:col>
      <xdr:colOff>219075</xdr:colOff>
      <xdr:row>53</xdr:row>
      <xdr:rowOff>19050</xdr:rowOff>
    </xdr:from>
    <xdr:to>
      <xdr:col>63</xdr:col>
      <xdr:colOff>219075</xdr:colOff>
      <xdr:row>64</xdr:row>
      <xdr:rowOff>114300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38100</xdr:colOff>
      <xdr:row>53</xdr:row>
      <xdr:rowOff>0</xdr:rowOff>
    </xdr:from>
    <xdr:to>
      <xdr:col>12</xdr:col>
      <xdr:colOff>9525</xdr:colOff>
      <xdr:row>64</xdr:row>
      <xdr:rowOff>9525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75</xdr:col>
      <xdr:colOff>314325</xdr:colOff>
      <xdr:row>53</xdr:row>
      <xdr:rowOff>38100</xdr:rowOff>
    </xdr:from>
    <xdr:to>
      <xdr:col>78</xdr:col>
      <xdr:colOff>66675</xdr:colOff>
      <xdr:row>64</xdr:row>
      <xdr:rowOff>76200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63</xdr:col>
      <xdr:colOff>352425</xdr:colOff>
      <xdr:row>53</xdr:row>
      <xdr:rowOff>28575</xdr:rowOff>
    </xdr:from>
    <xdr:to>
      <xdr:col>66</xdr:col>
      <xdr:colOff>95250</xdr:colOff>
      <xdr:row>64</xdr:row>
      <xdr:rowOff>104775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238125</xdr:colOff>
      <xdr:row>53</xdr:row>
      <xdr:rowOff>0</xdr:rowOff>
    </xdr:from>
    <xdr:to>
      <xdr:col>68</xdr:col>
      <xdr:colOff>523875</xdr:colOff>
      <xdr:row>64</xdr:row>
      <xdr:rowOff>104775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0</xdr:colOff>
      <xdr:row>53</xdr:row>
      <xdr:rowOff>0</xdr:rowOff>
    </xdr:from>
    <xdr:to>
      <xdr:col>72</xdr:col>
      <xdr:colOff>47625</xdr:colOff>
      <xdr:row>64</xdr:row>
      <xdr:rowOff>104775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72</xdr:col>
      <xdr:colOff>142875</xdr:colOff>
      <xdr:row>53</xdr:row>
      <xdr:rowOff>9525</xdr:rowOff>
    </xdr:from>
    <xdr:to>
      <xdr:col>75</xdr:col>
      <xdr:colOff>152400</xdr:colOff>
      <xdr:row>64</xdr:row>
      <xdr:rowOff>104775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78</xdr:col>
      <xdr:colOff>285750</xdr:colOff>
      <xdr:row>53</xdr:row>
      <xdr:rowOff>0</xdr:rowOff>
    </xdr:from>
    <xdr:to>
      <xdr:col>81</xdr:col>
      <xdr:colOff>47625</xdr:colOff>
      <xdr:row>64</xdr:row>
      <xdr:rowOff>47625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0.53453</cdr:x>
      <cdr:y>0.49763</cdr:y>
    </cdr:from>
    <cdr:to>
      <cdr:x>0.56859</cdr:x>
      <cdr:y>0.5573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7464" y="899025"/>
          <a:ext cx="68444" cy="1074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id-ID" sz="425" b="0" i="0" strike="noStrike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3"/>
  <sheetViews>
    <sheetView workbookViewId="0">
      <selection activeCell="G11" sqref="G11"/>
    </sheetView>
  </sheetViews>
  <sheetFormatPr defaultRowHeight="12" x14ac:dyDescent="0.15"/>
  <cols>
    <col min="3" max="3" width="10.625" customWidth="1"/>
    <col min="4" max="4" width="11.125" customWidth="1"/>
  </cols>
  <sheetData>
    <row r="1" spans="2:6" x14ac:dyDescent="0.15">
      <c r="C1" t="s">
        <v>99</v>
      </c>
      <c r="D1" t="s">
        <v>100</v>
      </c>
    </row>
    <row r="2" spans="2:6" x14ac:dyDescent="0.15">
      <c r="B2" s="167">
        <v>158.51137351653821</v>
      </c>
      <c r="C2" s="166">
        <f>B2-1.09</f>
        <v>157.42137351653821</v>
      </c>
      <c r="D2" s="166">
        <f>F2-2.55</f>
        <v>153.58286275600682</v>
      </c>
      <c r="E2" s="166">
        <v>155.33618272242717</v>
      </c>
      <c r="F2" s="167">
        <v>156.13286275600683</v>
      </c>
    </row>
    <row r="3" spans="2:6" x14ac:dyDescent="0.15">
      <c r="B3" s="167">
        <v>89.271515304643785</v>
      </c>
      <c r="C3" s="166">
        <f t="shared" ref="C3:C66" si="0">B3-1.09</f>
        <v>88.181515304643781</v>
      </c>
      <c r="D3" s="166">
        <f t="shared" ref="D3:D66" si="1">F3-2.55</f>
        <v>84.303680586946712</v>
      </c>
      <c r="E3" s="166">
        <v>85.717139860289549</v>
      </c>
      <c r="F3" s="167">
        <v>86.853680586946709</v>
      </c>
    </row>
    <row r="4" spans="2:6" x14ac:dyDescent="0.15">
      <c r="B4" s="167">
        <v>121.06088416922425</v>
      </c>
      <c r="C4" s="166">
        <f t="shared" si="0"/>
        <v>119.97088416922425</v>
      </c>
      <c r="D4" s="166">
        <f t="shared" si="1"/>
        <v>118.17916304461214</v>
      </c>
      <c r="E4" s="166">
        <v>119.37679722006179</v>
      </c>
      <c r="F4" s="167">
        <v>120.72916304461214</v>
      </c>
    </row>
    <row r="5" spans="2:6" x14ac:dyDescent="0.15">
      <c r="B5" s="167">
        <v>101.02922707647491</v>
      </c>
      <c r="C5" s="166">
        <f t="shared" si="0"/>
        <v>99.939227076474907</v>
      </c>
      <c r="D5" s="166">
        <f t="shared" si="1"/>
        <v>97.293527243645485</v>
      </c>
      <c r="E5" s="166">
        <v>98.679243936723594</v>
      </c>
      <c r="F5" s="167">
        <v>99.843527243645482</v>
      </c>
    </row>
    <row r="6" spans="2:6" x14ac:dyDescent="0.15">
      <c r="B6" s="167">
        <v>70.764006034168844</v>
      </c>
      <c r="C6" s="166">
        <f t="shared" si="0"/>
        <v>69.674006034168841</v>
      </c>
      <c r="D6" s="166">
        <f t="shared" si="1"/>
        <v>66.219776417817044</v>
      </c>
      <c r="E6" s="166">
        <v>66.692116135200891</v>
      </c>
      <c r="F6" s="167">
        <v>68.769776417817042</v>
      </c>
    </row>
    <row r="7" spans="2:6" x14ac:dyDescent="0.15">
      <c r="B7" s="167">
        <v>97.109989819197864</v>
      </c>
      <c r="C7" s="166">
        <f t="shared" si="0"/>
        <v>96.01998981919786</v>
      </c>
      <c r="D7" s="166">
        <f t="shared" si="1"/>
        <v>92.454172606836138</v>
      </c>
      <c r="E7" s="166">
        <v>94.706986235880905</v>
      </c>
      <c r="F7" s="167">
        <v>95.004172606836136</v>
      </c>
    </row>
    <row r="8" spans="2:6" x14ac:dyDescent="0.15">
      <c r="B8" s="167">
        <v>95.150371190559341</v>
      </c>
      <c r="C8" s="166">
        <f t="shared" si="0"/>
        <v>94.060371190559337</v>
      </c>
      <c r="D8" s="166">
        <f t="shared" si="1"/>
        <v>87.105412218783698</v>
      </c>
      <c r="E8" s="166">
        <v>88.853132782007464</v>
      </c>
      <c r="F8" s="167">
        <v>89.655412218783695</v>
      </c>
    </row>
    <row r="9" spans="2:6" x14ac:dyDescent="0.15">
      <c r="B9" s="167">
        <v>99.505079254200496</v>
      </c>
      <c r="C9" s="166">
        <f t="shared" si="0"/>
        <v>98.415079254200492</v>
      </c>
      <c r="D9" s="166">
        <f t="shared" si="1"/>
        <v>92.963578358079218</v>
      </c>
      <c r="E9" s="166">
        <v>95.543251015005666</v>
      </c>
      <c r="F9" s="167">
        <v>95.513578358079215</v>
      </c>
    </row>
    <row r="10" spans="2:6" x14ac:dyDescent="0.15">
      <c r="B10" s="167">
        <v>94.061694174649062</v>
      </c>
      <c r="C10" s="166">
        <f t="shared" si="0"/>
        <v>92.971694174649059</v>
      </c>
      <c r="D10" s="166">
        <f t="shared" si="1"/>
        <v>75.898485691435738</v>
      </c>
      <c r="E10" s="166">
        <v>79.445154016853735</v>
      </c>
      <c r="F10" s="167">
        <v>78.448485691435735</v>
      </c>
    </row>
    <row r="11" spans="2:6" x14ac:dyDescent="0.15">
      <c r="B11" s="167">
        <v>101.68243328602109</v>
      </c>
      <c r="C11" s="166">
        <f t="shared" si="0"/>
        <v>100.59243328602109</v>
      </c>
      <c r="D11" s="166">
        <f t="shared" si="1"/>
        <v>92.708875482457685</v>
      </c>
      <c r="E11" s="166">
        <v>101.39710446887911</v>
      </c>
      <c r="F11" s="167">
        <v>95.258875482457682</v>
      </c>
    </row>
    <row r="12" spans="2:6" x14ac:dyDescent="0.15">
      <c r="B12" s="167">
        <v>62.490060713250642</v>
      </c>
      <c r="C12" s="166">
        <f t="shared" si="0"/>
        <v>61.400060713250639</v>
      </c>
      <c r="D12" s="166">
        <f t="shared" si="1"/>
        <v>56.28636426857679</v>
      </c>
      <c r="E12" s="166">
        <v>58.956666928296713</v>
      </c>
      <c r="F12" s="167">
        <v>58.836364268576787</v>
      </c>
    </row>
    <row r="13" spans="2:6" x14ac:dyDescent="0.15">
      <c r="B13" s="167">
        <v>92.102075546010539</v>
      </c>
      <c r="C13" s="166">
        <f t="shared" si="0"/>
        <v>91.012075546010536</v>
      </c>
      <c r="D13" s="166">
        <f t="shared" si="1"/>
        <v>84.558383462568244</v>
      </c>
      <c r="E13" s="166">
        <v>91.989125703725364</v>
      </c>
      <c r="F13" s="167">
        <v>87.108383462568241</v>
      </c>
    </row>
    <row r="14" spans="2:6" x14ac:dyDescent="0.15">
      <c r="B14" s="167">
        <v>62.272325310068588</v>
      </c>
      <c r="C14" s="166">
        <f t="shared" si="0"/>
        <v>61.182325310068585</v>
      </c>
      <c r="D14" s="166">
        <f t="shared" si="1"/>
        <v>55.776958517333703</v>
      </c>
      <c r="E14" s="166">
        <v>60.211064096983876</v>
      </c>
      <c r="F14" s="167">
        <v>58.326958517333701</v>
      </c>
    </row>
    <row r="15" spans="2:6" x14ac:dyDescent="0.15">
      <c r="B15" s="167">
        <v>92.102075546010539</v>
      </c>
      <c r="C15" s="166">
        <f t="shared" si="0"/>
        <v>91.012075546010536</v>
      </c>
      <c r="D15" s="166">
        <f t="shared" si="1"/>
        <v>83.539571960082071</v>
      </c>
      <c r="E15" s="166">
        <v>90.943794729819402</v>
      </c>
      <c r="F15" s="167">
        <v>86.089571960082068</v>
      </c>
    </row>
    <row r="16" spans="2:6" x14ac:dyDescent="0.15">
      <c r="B16" s="167">
        <v>109.52090780057517</v>
      </c>
      <c r="C16" s="166">
        <f t="shared" si="0"/>
        <v>108.43090780057517</v>
      </c>
      <c r="D16" s="166">
        <f t="shared" si="1"/>
        <v>99.585853124239378</v>
      </c>
      <c r="E16" s="166">
        <v>111.43228181837642</v>
      </c>
      <c r="F16" s="167">
        <v>102.13585312423938</v>
      </c>
    </row>
    <row r="17" spans="2:6" x14ac:dyDescent="0.15">
      <c r="B17" s="167">
        <v>86.658690466459092</v>
      </c>
      <c r="C17" s="166">
        <f t="shared" si="0"/>
        <v>85.568690466459088</v>
      </c>
      <c r="D17" s="166">
        <f t="shared" si="1"/>
        <v>74.879674188949551</v>
      </c>
      <c r="E17" s="166">
        <v>84.671808886383587</v>
      </c>
      <c r="F17" s="167">
        <v>77.429674188949548</v>
      </c>
    </row>
    <row r="18" spans="2:6" x14ac:dyDescent="0.15">
      <c r="B18" s="167">
        <v>100.15828546374667</v>
      </c>
      <c r="C18" s="166">
        <f t="shared" si="0"/>
        <v>99.068285463746662</v>
      </c>
      <c r="D18" s="166">
        <f t="shared" si="1"/>
        <v>88.633629472512979</v>
      </c>
      <c r="E18" s="166">
        <v>101.39710446887911</v>
      </c>
      <c r="F18" s="167">
        <v>91.183629472512976</v>
      </c>
    </row>
    <row r="19" spans="2:6" x14ac:dyDescent="0.15">
      <c r="B19" s="167">
        <v>84.045865628274399</v>
      </c>
      <c r="C19" s="166">
        <f t="shared" si="0"/>
        <v>82.955865628274395</v>
      </c>
      <c r="D19" s="166">
        <f t="shared" si="1"/>
        <v>73.606159810841831</v>
      </c>
      <c r="E19" s="166">
        <v>82.999279328134037</v>
      </c>
      <c r="F19" s="167">
        <v>76.156159810841828</v>
      </c>
    </row>
    <row r="20" spans="2:6" x14ac:dyDescent="0.15">
      <c r="B20" s="167">
        <v>100.37602086692873</v>
      </c>
      <c r="C20" s="166">
        <f t="shared" si="0"/>
        <v>99.286020866928723</v>
      </c>
      <c r="D20" s="166">
        <f t="shared" si="1"/>
        <v>88.378926596891418</v>
      </c>
      <c r="E20" s="166">
        <v>100.97897207931672</v>
      </c>
      <c r="F20" s="167">
        <v>90.928926596891415</v>
      </c>
    </row>
    <row r="21" spans="2:6" x14ac:dyDescent="0.15">
      <c r="B21" s="167">
        <v>73.15909546917149</v>
      </c>
      <c r="C21" s="166">
        <f t="shared" si="0"/>
        <v>72.069095469171486</v>
      </c>
      <c r="D21" s="166">
        <f t="shared" si="1"/>
        <v>61.889827532250777</v>
      </c>
      <c r="E21" s="166">
        <v>71.291572420387169</v>
      </c>
      <c r="F21" s="167">
        <v>64.439827532250774</v>
      </c>
    </row>
    <row r="22" spans="2:6" x14ac:dyDescent="0.15">
      <c r="B22" s="167">
        <v>77.731538935994706</v>
      </c>
      <c r="C22" s="166">
        <f t="shared" si="0"/>
        <v>76.641538935994703</v>
      </c>
      <c r="D22" s="166">
        <f t="shared" si="1"/>
        <v>65.965073542195483</v>
      </c>
      <c r="E22" s="166">
        <v>75.263830121229859</v>
      </c>
      <c r="F22" s="167">
        <v>68.515073542195481</v>
      </c>
    </row>
    <row r="23" spans="2:6" x14ac:dyDescent="0.15">
      <c r="B23" s="167">
        <v>87.094161272823214</v>
      </c>
      <c r="C23" s="166">
        <f t="shared" si="0"/>
        <v>86.004161272823211</v>
      </c>
      <c r="D23" s="166">
        <f t="shared" si="1"/>
        <v>74.115565562084925</v>
      </c>
      <c r="E23" s="166">
        <v>86.971537028976712</v>
      </c>
      <c r="F23" s="167">
        <v>76.665565562084922</v>
      </c>
    </row>
    <row r="24" spans="2:6" x14ac:dyDescent="0.15">
      <c r="B24" s="167">
        <v>70.546270630986797</v>
      </c>
      <c r="C24" s="166">
        <f t="shared" si="0"/>
        <v>69.456270630986793</v>
      </c>
      <c r="D24" s="166">
        <f t="shared" si="1"/>
        <v>58.069284397927603</v>
      </c>
      <c r="E24" s="166">
        <v>67.946513303888054</v>
      </c>
      <c r="F24" s="167">
        <v>60.619284397927601</v>
      </c>
    </row>
    <row r="25" spans="2:6" x14ac:dyDescent="0.15">
      <c r="B25" s="167">
        <v>85.570013450548799</v>
      </c>
      <c r="C25" s="166">
        <f t="shared" si="0"/>
        <v>84.480013450548796</v>
      </c>
      <c r="D25" s="166">
        <f t="shared" si="1"/>
        <v>72.84205118397719</v>
      </c>
      <c r="E25" s="166">
        <v>84.671808886383587</v>
      </c>
      <c r="F25" s="167">
        <v>75.392051183977188</v>
      </c>
    </row>
    <row r="26" spans="2:6" x14ac:dyDescent="0.15">
      <c r="B26" s="167">
        <v>114.5288220737625</v>
      </c>
      <c r="C26" s="166">
        <f t="shared" si="0"/>
        <v>113.43882207376249</v>
      </c>
      <c r="D26" s="166">
        <f t="shared" si="1"/>
        <v>98.821744497374752</v>
      </c>
      <c r="E26" s="166">
        <v>116.24080429834387</v>
      </c>
      <c r="F26" s="167">
        <v>101.37174449737475</v>
      </c>
    </row>
    <row r="27" spans="2:6" x14ac:dyDescent="0.15">
      <c r="B27" s="167">
        <v>83.61039482191029</v>
      </c>
      <c r="C27" s="166">
        <f t="shared" si="0"/>
        <v>82.520394821910287</v>
      </c>
      <c r="D27" s="166">
        <f t="shared" si="1"/>
        <v>70.549725303383298</v>
      </c>
      <c r="E27" s="166">
        <v>82.790213133352836</v>
      </c>
      <c r="F27" s="167">
        <v>73.099725303383295</v>
      </c>
    </row>
    <row r="28" spans="2:6" x14ac:dyDescent="0.15">
      <c r="B28" s="167">
        <v>78.602480548722937</v>
      </c>
      <c r="C28" s="166">
        <f t="shared" si="0"/>
        <v>77.512480548722934</v>
      </c>
      <c r="D28" s="166">
        <f t="shared" si="1"/>
        <v>66.474479293438577</v>
      </c>
      <c r="E28" s="166">
        <v>77.563558263822983</v>
      </c>
      <c r="F28" s="167">
        <v>69.024479293438574</v>
      </c>
    </row>
    <row r="29" spans="2:6" x14ac:dyDescent="0.15">
      <c r="B29" s="167">
        <v>109.9563786069393</v>
      </c>
      <c r="C29" s="166">
        <f t="shared" si="0"/>
        <v>108.86637860693929</v>
      </c>
      <c r="D29" s="166">
        <f t="shared" si="1"/>
        <v>92.963578358079218</v>
      </c>
      <c r="E29" s="166">
        <v>112.26854659750119</v>
      </c>
      <c r="F29" s="167">
        <v>95.513578358079215</v>
      </c>
    </row>
    <row r="30" spans="2:6" x14ac:dyDescent="0.15">
      <c r="B30" s="167">
        <v>74.465507888263843</v>
      </c>
      <c r="C30" s="166">
        <f t="shared" si="0"/>
        <v>73.37550788826384</v>
      </c>
      <c r="D30" s="166">
        <f t="shared" si="1"/>
        <v>61.63512465662923</v>
      </c>
      <c r="E30" s="166">
        <v>72.545969589074332</v>
      </c>
      <c r="F30" s="167">
        <v>64.185124656629228</v>
      </c>
    </row>
    <row r="31" spans="2:6" x14ac:dyDescent="0.15">
      <c r="B31" s="167">
        <v>47.901788700052762</v>
      </c>
      <c r="C31" s="166">
        <f t="shared" si="0"/>
        <v>46.811788700052759</v>
      </c>
      <c r="D31" s="166">
        <f t="shared" si="1"/>
        <v>39.22127160193331</v>
      </c>
      <c r="E31" s="166">
        <v>44.531099488394332</v>
      </c>
      <c r="F31" s="167">
        <v>41.771271601933307</v>
      </c>
    </row>
    <row r="32" spans="2:6" x14ac:dyDescent="0.15">
      <c r="B32" s="167">
        <v>118.44805933103956</v>
      </c>
      <c r="C32" s="166">
        <f t="shared" si="0"/>
        <v>117.35805933103956</v>
      </c>
      <c r="D32" s="166">
        <f t="shared" si="1"/>
        <v>98.567041621753205</v>
      </c>
      <c r="E32" s="166">
        <v>122.5127901417797</v>
      </c>
      <c r="F32" s="167">
        <v>101.1170416217532</v>
      </c>
    </row>
    <row r="33" spans="2:6" x14ac:dyDescent="0.15">
      <c r="B33" s="167">
        <v>92.97301715873877</v>
      </c>
      <c r="C33" s="166">
        <f t="shared" si="0"/>
        <v>91.883017158738767</v>
      </c>
      <c r="D33" s="166">
        <f t="shared" si="1"/>
        <v>78.190811572029631</v>
      </c>
      <c r="E33" s="166">
        <v>93.03445667763134</v>
      </c>
      <c r="F33" s="167">
        <v>80.740811572029628</v>
      </c>
    </row>
    <row r="34" spans="2:6" x14ac:dyDescent="0.15">
      <c r="B34" s="167">
        <v>69.893064421440613</v>
      </c>
      <c r="C34" s="166">
        <f t="shared" si="0"/>
        <v>68.80306442144061</v>
      </c>
      <c r="D34" s="166">
        <f t="shared" si="1"/>
        <v>58.578690149170697</v>
      </c>
      <c r="E34" s="166">
        <v>69.828109056918805</v>
      </c>
      <c r="F34" s="167">
        <v>61.128690149170694</v>
      </c>
    </row>
    <row r="35" spans="2:6" x14ac:dyDescent="0.15">
      <c r="B35" s="167">
        <v>74.030037081899721</v>
      </c>
      <c r="C35" s="166">
        <f t="shared" si="0"/>
        <v>72.940037081899717</v>
      </c>
      <c r="D35" s="166">
        <f t="shared" si="1"/>
        <v>59.34279877603533</v>
      </c>
      <c r="E35" s="166">
        <v>71.500638615168356</v>
      </c>
      <c r="F35" s="167">
        <v>61.892798776035328</v>
      </c>
    </row>
    <row r="36" spans="2:6" x14ac:dyDescent="0.15">
      <c r="B36" s="167">
        <v>76.642861920084414</v>
      </c>
      <c r="C36" s="166">
        <f t="shared" si="0"/>
        <v>75.55286192008441</v>
      </c>
      <c r="D36" s="166">
        <f t="shared" si="1"/>
        <v>64.94626203970931</v>
      </c>
      <c r="E36" s="166">
        <v>78.399823042947759</v>
      </c>
      <c r="F36" s="167">
        <v>67.496262039709308</v>
      </c>
    </row>
    <row r="37" spans="2:6" x14ac:dyDescent="0.15">
      <c r="B37" s="167">
        <v>111.04505562284957</v>
      </c>
      <c r="C37" s="166">
        <f t="shared" si="0"/>
        <v>109.95505562284957</v>
      </c>
      <c r="D37" s="166">
        <f t="shared" si="1"/>
        <v>91.690063979971498</v>
      </c>
      <c r="E37" s="166">
        <v>115.6136057140003</v>
      </c>
      <c r="F37" s="167">
        <v>94.240063979971495</v>
      </c>
    </row>
    <row r="38" spans="2:6" x14ac:dyDescent="0.15">
      <c r="B38" s="167">
        <v>78.602480548722937</v>
      </c>
      <c r="C38" s="166">
        <f t="shared" si="0"/>
        <v>77.512480548722934</v>
      </c>
      <c r="D38" s="166">
        <f t="shared" si="1"/>
        <v>66.474479293438577</v>
      </c>
      <c r="E38" s="166">
        <v>80.072352601197309</v>
      </c>
      <c r="F38" s="167">
        <v>69.024479293438574</v>
      </c>
    </row>
    <row r="39" spans="2:6" x14ac:dyDescent="0.15">
      <c r="B39" s="167">
        <v>79.908892967815291</v>
      </c>
      <c r="C39" s="166">
        <f t="shared" si="0"/>
        <v>78.818892967815287</v>
      </c>
      <c r="D39" s="166">
        <f t="shared" si="1"/>
        <v>65.965073542195483</v>
      </c>
      <c r="E39" s="166">
        <v>80.28141879597851</v>
      </c>
      <c r="F39" s="167">
        <v>68.515073542195481</v>
      </c>
    </row>
    <row r="40" spans="2:6" x14ac:dyDescent="0.15">
      <c r="B40" s="167">
        <v>101.24696247965699</v>
      </c>
      <c r="C40" s="166">
        <f t="shared" si="0"/>
        <v>100.15696247965698</v>
      </c>
      <c r="D40" s="166">
        <f t="shared" si="1"/>
        <v>85.322492089432885</v>
      </c>
      <c r="E40" s="166">
        <v>105.1602959749406</v>
      </c>
      <c r="F40" s="167">
        <v>87.872492089432882</v>
      </c>
    </row>
    <row r="41" spans="2:6" x14ac:dyDescent="0.15">
      <c r="B41" s="167">
        <v>91.448869336464355</v>
      </c>
      <c r="C41" s="166">
        <f t="shared" si="0"/>
        <v>90.358869336464352</v>
      </c>
      <c r="D41" s="166">
        <f t="shared" si="1"/>
        <v>76.917297193921911</v>
      </c>
      <c r="E41" s="166">
        <v>94.079787651537302</v>
      </c>
      <c r="F41" s="167">
        <v>79.467297193921908</v>
      </c>
    </row>
    <row r="42" spans="2:6" x14ac:dyDescent="0.15">
      <c r="B42" s="167">
        <v>102.77111030193139</v>
      </c>
      <c r="C42" s="166">
        <f t="shared" si="0"/>
        <v>101.68111030193138</v>
      </c>
      <c r="D42" s="166">
        <f t="shared" si="1"/>
        <v>84.303680586946712</v>
      </c>
      <c r="E42" s="166">
        <v>107.87815650709612</v>
      </c>
      <c r="F42" s="167">
        <v>86.853680586946709</v>
      </c>
    </row>
    <row r="43" spans="2:6" x14ac:dyDescent="0.15">
      <c r="B43" s="167">
        <v>58.353088052791541</v>
      </c>
      <c r="C43" s="166">
        <f t="shared" si="0"/>
        <v>57.263088052791538</v>
      </c>
      <c r="D43" s="166">
        <f t="shared" si="1"/>
        <v>47.371763621822737</v>
      </c>
      <c r="E43" s="166">
        <v>59.3747993178591</v>
      </c>
      <c r="F43" s="167">
        <v>49.921763621822734</v>
      </c>
    </row>
    <row r="44" spans="2:6" x14ac:dyDescent="0.15">
      <c r="B44" s="167">
        <v>74.900978694627952</v>
      </c>
      <c r="C44" s="166">
        <f t="shared" si="0"/>
        <v>73.810978694627948</v>
      </c>
      <c r="D44" s="166">
        <f t="shared" si="1"/>
        <v>62.399233283493871</v>
      </c>
      <c r="E44" s="166">
        <v>78.60888923772896</v>
      </c>
      <c r="F44" s="167">
        <v>64.949233283493868</v>
      </c>
    </row>
    <row r="45" spans="2:6" x14ac:dyDescent="0.15">
      <c r="B45" s="167">
        <v>76.860597323266475</v>
      </c>
      <c r="C45" s="166">
        <f t="shared" si="0"/>
        <v>75.770597323266472</v>
      </c>
      <c r="D45" s="166">
        <f t="shared" si="1"/>
        <v>63.927450537223137</v>
      </c>
      <c r="E45" s="166">
        <v>80.490484990759683</v>
      </c>
      <c r="F45" s="167">
        <v>66.477450537223135</v>
      </c>
    </row>
    <row r="46" spans="2:6" x14ac:dyDescent="0.15">
      <c r="B46" s="167">
        <v>83.828130225092337</v>
      </c>
      <c r="C46" s="166">
        <f t="shared" si="0"/>
        <v>82.738130225092334</v>
      </c>
      <c r="D46" s="166">
        <f t="shared" si="1"/>
        <v>69.53091380089711</v>
      </c>
      <c r="E46" s="166">
        <v>89.062198976788665</v>
      </c>
      <c r="F46" s="167">
        <v>72.080913800897108</v>
      </c>
    </row>
    <row r="47" spans="2:6" x14ac:dyDescent="0.15">
      <c r="B47" s="167">
        <v>89.053779901461724</v>
      </c>
      <c r="C47" s="166">
        <f t="shared" si="0"/>
        <v>87.96377990146172</v>
      </c>
      <c r="D47" s="166">
        <f t="shared" si="1"/>
        <v>76.153188567057271</v>
      </c>
      <c r="E47" s="166">
        <v>95.125118625443292</v>
      </c>
      <c r="F47" s="167">
        <v>78.703188567057268</v>
      </c>
    </row>
    <row r="48" spans="2:6" x14ac:dyDescent="0.15">
      <c r="B48" s="167">
        <v>91.884340142828478</v>
      </c>
      <c r="C48" s="166">
        <f t="shared" si="0"/>
        <v>90.794340142828474</v>
      </c>
      <c r="D48" s="166">
        <f t="shared" si="1"/>
        <v>77.172000069543444</v>
      </c>
      <c r="E48" s="166">
        <v>98.052045352379992</v>
      </c>
      <c r="F48" s="167">
        <v>79.722000069543441</v>
      </c>
    </row>
    <row r="49" spans="2:6" x14ac:dyDescent="0.15">
      <c r="B49" s="167">
        <v>85.787748853730861</v>
      </c>
      <c r="C49" s="166">
        <f t="shared" si="0"/>
        <v>84.697748853730857</v>
      </c>
      <c r="D49" s="166">
        <f t="shared" si="1"/>
        <v>72.587348308355658</v>
      </c>
      <c r="E49" s="166">
        <v>91.780059508944177</v>
      </c>
      <c r="F49" s="167">
        <v>75.137348308355655</v>
      </c>
    </row>
    <row r="50" spans="2:6" x14ac:dyDescent="0.15">
      <c r="B50" s="167">
        <v>58.353088052791541</v>
      </c>
      <c r="C50" s="166">
        <f t="shared" si="0"/>
        <v>57.263088052791538</v>
      </c>
      <c r="D50" s="166">
        <f t="shared" si="1"/>
        <v>48.13587224868737</v>
      </c>
      <c r="E50" s="166">
        <v>61.465461265671038</v>
      </c>
      <c r="F50" s="167">
        <v>50.685872248687367</v>
      </c>
    </row>
    <row r="51" spans="2:6" x14ac:dyDescent="0.15">
      <c r="B51" s="167">
        <v>1.0900000000000001</v>
      </c>
      <c r="C51" s="166">
        <f t="shared" si="0"/>
        <v>0</v>
      </c>
      <c r="D51" s="166"/>
      <c r="E51" s="166">
        <v>-4.1813238956238807</v>
      </c>
      <c r="F51" s="167">
        <v>2.5470287562154459</v>
      </c>
    </row>
    <row r="52" spans="2:6" x14ac:dyDescent="0.15">
      <c r="B52" s="168"/>
      <c r="C52" s="166"/>
      <c r="D52" s="166"/>
      <c r="F52" s="168"/>
    </row>
    <row r="53" spans="2:6" x14ac:dyDescent="0.15">
      <c r="B53" s="167">
        <v>51.272114265820122</v>
      </c>
      <c r="C53" s="166">
        <f t="shared" si="0"/>
        <v>50.182114265820118</v>
      </c>
      <c r="D53" s="166">
        <f t="shared" si="1"/>
        <v>47.870083004352672</v>
      </c>
      <c r="E53" s="166">
        <v>47.876158604893433</v>
      </c>
      <c r="F53" s="167">
        <v>50.420083004352669</v>
      </c>
    </row>
    <row r="54" spans="2:6" x14ac:dyDescent="0.15">
      <c r="B54" s="167">
        <v>17.180184884882134</v>
      </c>
      <c r="C54" s="166">
        <f t="shared" si="0"/>
        <v>16.090184884882134</v>
      </c>
      <c r="D54" s="166">
        <f t="shared" si="1"/>
        <v>17.881667622678854</v>
      </c>
      <c r="F54" s="167">
        <v>20.431667622678855</v>
      </c>
    </row>
    <row r="55" spans="2:6" x14ac:dyDescent="0.15">
      <c r="B55" s="167">
        <v>26.575598493802055</v>
      </c>
      <c r="C55" s="166">
        <f t="shared" si="0"/>
        <v>25.485598493802055</v>
      </c>
      <c r="D55" s="166">
        <f t="shared" si="1"/>
        <v>26.120243276984848</v>
      </c>
      <c r="F55" s="167">
        <v>28.670243276984849</v>
      </c>
    </row>
    <row r="56" spans="2:6" x14ac:dyDescent="0.15">
      <c r="B56" s="167">
        <v>23.354313827886656</v>
      </c>
      <c r="C56" s="166">
        <f t="shared" si="0"/>
        <v>22.264313827886657</v>
      </c>
      <c r="D56" s="166">
        <f t="shared" si="1"/>
        <v>23.483899067606931</v>
      </c>
      <c r="F56" s="167">
        <v>26.033899067606932</v>
      </c>
    </row>
    <row r="57" spans="2:6" x14ac:dyDescent="0.15">
      <c r="B57" s="167">
        <v>42.14514104572649</v>
      </c>
      <c r="C57" s="166">
        <f t="shared" si="0"/>
        <v>41.055141045726486</v>
      </c>
      <c r="D57" s="166">
        <f t="shared" si="1"/>
        <v>41.608765507080122</v>
      </c>
      <c r="F57" s="167">
        <v>44.158765507080119</v>
      </c>
    </row>
    <row r="58" spans="2:6" x14ac:dyDescent="0.15">
      <c r="B58" s="167">
        <v>25.233396549670637</v>
      </c>
      <c r="C58" s="166">
        <f t="shared" si="0"/>
        <v>24.143396549670637</v>
      </c>
      <c r="D58" s="166">
        <f t="shared" si="1"/>
        <v>23.483899067606931</v>
      </c>
      <c r="F58" s="167">
        <v>26.033899067606932</v>
      </c>
    </row>
    <row r="59" spans="2:6" x14ac:dyDescent="0.15">
      <c r="B59" s="167">
        <v>37.850094824505959</v>
      </c>
      <c r="C59" s="166">
        <f t="shared" si="0"/>
        <v>36.760094824505956</v>
      </c>
      <c r="D59" s="166">
        <f t="shared" si="1"/>
        <v>36.336077088324281</v>
      </c>
      <c r="F59" s="167">
        <v>38.886077088324278</v>
      </c>
    </row>
    <row r="60" spans="2:6" x14ac:dyDescent="0.15">
      <c r="B60" s="167">
        <v>33.555048603285414</v>
      </c>
      <c r="C60" s="166">
        <f t="shared" si="0"/>
        <v>32.46504860328541</v>
      </c>
      <c r="D60" s="166">
        <f t="shared" si="1"/>
        <v>31.063388669568443</v>
      </c>
      <c r="F60" s="167">
        <v>33.613388669568444</v>
      </c>
    </row>
    <row r="61" spans="2:6" x14ac:dyDescent="0.15">
      <c r="B61" s="167">
        <v>19.596148384318685</v>
      </c>
      <c r="C61" s="166">
        <f t="shared" si="0"/>
        <v>18.506148384318685</v>
      </c>
      <c r="D61" s="166">
        <f t="shared" si="1"/>
        <v>18.211210648851097</v>
      </c>
      <c r="F61" s="167">
        <v>20.761210648851097</v>
      </c>
    </row>
    <row r="62" spans="2:6" x14ac:dyDescent="0.15">
      <c r="B62" s="167">
        <v>20.938350328450102</v>
      </c>
      <c r="C62" s="166">
        <f t="shared" si="0"/>
        <v>19.848350328450103</v>
      </c>
      <c r="D62" s="166">
        <f t="shared" si="1"/>
        <v>18.211210648851097</v>
      </c>
      <c r="F62" s="167">
        <v>20.761210648851097</v>
      </c>
    </row>
    <row r="63" spans="2:6" x14ac:dyDescent="0.15">
      <c r="B63" s="167">
        <v>33.555048603285414</v>
      </c>
      <c r="C63" s="166">
        <f t="shared" si="0"/>
        <v>32.46504860328541</v>
      </c>
      <c r="D63" s="166">
        <f t="shared" si="1"/>
        <v>32.381560774257409</v>
      </c>
      <c r="F63" s="167">
        <v>34.931560774257406</v>
      </c>
    </row>
    <row r="64" spans="2:6" x14ac:dyDescent="0.15">
      <c r="B64" s="167">
        <v>22.280552272581517</v>
      </c>
      <c r="C64" s="166">
        <f t="shared" si="0"/>
        <v>21.190552272581517</v>
      </c>
      <c r="D64" s="166">
        <f t="shared" si="1"/>
        <v>21.506640910573495</v>
      </c>
      <c r="F64" s="167">
        <v>24.056640910573496</v>
      </c>
    </row>
    <row r="65" spans="2:7" x14ac:dyDescent="0.15">
      <c r="B65" s="167">
        <v>28.991561993238602</v>
      </c>
      <c r="C65" s="166">
        <f t="shared" si="0"/>
        <v>27.901561993238602</v>
      </c>
      <c r="D65" s="166">
        <f t="shared" si="1"/>
        <v>27.108872355501564</v>
      </c>
      <c r="F65" s="167">
        <v>29.658872355501565</v>
      </c>
    </row>
    <row r="66" spans="2:7" x14ac:dyDescent="0.15">
      <c r="B66" s="167">
        <v>23.085873439060371</v>
      </c>
      <c r="C66" s="166">
        <f t="shared" si="0"/>
        <v>21.995873439060372</v>
      </c>
      <c r="D66" s="166">
        <f t="shared" si="1"/>
        <v>23.154356041434692</v>
      </c>
      <c r="F66" s="167">
        <v>25.704356041434693</v>
      </c>
    </row>
    <row r="67" spans="2:7" x14ac:dyDescent="0.15">
      <c r="B67" s="167">
        <v>31.944406270327718</v>
      </c>
      <c r="C67" s="166">
        <f t="shared" ref="C67:C103" si="2">B67-1.09</f>
        <v>30.854406270327718</v>
      </c>
      <c r="D67" s="166">
        <f t="shared" ref="D67:D103" si="3">F67-2.55</f>
        <v>30.404302617223966</v>
      </c>
      <c r="F67" s="167">
        <v>32.954302617223966</v>
      </c>
    </row>
    <row r="68" spans="2:7" x14ac:dyDescent="0.15">
      <c r="B68" s="167">
        <v>26.844038882628336</v>
      </c>
      <c r="C68" s="166">
        <f t="shared" si="2"/>
        <v>25.754038882628336</v>
      </c>
      <c r="D68" s="166">
        <f t="shared" si="3"/>
        <v>23.483899067606931</v>
      </c>
      <c r="F68" s="167">
        <v>26.033899067606932</v>
      </c>
    </row>
    <row r="69" spans="2:7" x14ac:dyDescent="0.15">
      <c r="B69" s="167">
        <v>36.239452491548256</v>
      </c>
      <c r="C69" s="166">
        <f t="shared" si="2"/>
        <v>35.149452491548253</v>
      </c>
      <c r="D69" s="166">
        <f t="shared" si="3"/>
        <v>34.358818931290841</v>
      </c>
      <c r="F69" s="167">
        <v>36.908818931290838</v>
      </c>
    </row>
    <row r="70" spans="2:7" x14ac:dyDescent="0.15">
      <c r="B70" s="167">
        <v>28.18624082675975</v>
      </c>
      <c r="C70" s="166">
        <f t="shared" si="2"/>
        <v>27.09624082675975</v>
      </c>
      <c r="D70" s="166">
        <f t="shared" si="3"/>
        <v>27.767958407846049</v>
      </c>
      <c r="F70" s="167">
        <v>30.317958407846049</v>
      </c>
    </row>
    <row r="71" spans="2:7" x14ac:dyDescent="0.15">
      <c r="B71" s="167">
        <v>39.460737157463655</v>
      </c>
      <c r="C71" s="166">
        <f t="shared" si="2"/>
        <v>38.370737157463651</v>
      </c>
      <c r="D71" s="166">
        <f t="shared" si="3"/>
        <v>36.336077088324281</v>
      </c>
      <c r="F71" s="167">
        <v>38.886077088324278</v>
      </c>
    </row>
    <row r="72" spans="2:7" x14ac:dyDescent="0.15">
      <c r="B72" s="167">
        <v>37.850094824505959</v>
      </c>
      <c r="C72" s="166">
        <f t="shared" si="2"/>
        <v>36.760094824505956</v>
      </c>
      <c r="D72" s="166">
        <f t="shared" si="3"/>
        <v>36.006534062152042</v>
      </c>
      <c r="F72" s="167">
        <v>38.556534062152039</v>
      </c>
    </row>
    <row r="73" spans="2:7" x14ac:dyDescent="0.15">
      <c r="B73" s="167">
        <v>28.991561993238602</v>
      </c>
      <c r="C73" s="166">
        <f t="shared" si="2"/>
        <v>27.901561993238602</v>
      </c>
      <c r="D73" s="166">
        <f t="shared" si="3"/>
        <v>21.177097884401256</v>
      </c>
      <c r="F73" s="167">
        <v>23.727097884401257</v>
      </c>
    </row>
    <row r="74" spans="2:7" x14ac:dyDescent="0.15">
      <c r="B74" s="167">
        <v>40.266058323942502</v>
      </c>
      <c r="C74" s="166">
        <f t="shared" si="2"/>
        <v>39.176058323942499</v>
      </c>
      <c r="D74" s="166">
        <f t="shared" si="3"/>
        <v>30.074759591051727</v>
      </c>
      <c r="E74" s="167">
        <v>33.677411700147573</v>
      </c>
      <c r="F74" s="167">
        <v>32.624759591051728</v>
      </c>
    </row>
    <row r="75" spans="2:7" x14ac:dyDescent="0.15">
      <c r="B75" s="167">
        <v>34.360369769764262</v>
      </c>
      <c r="C75" s="166">
        <f t="shared" si="2"/>
        <v>33.270369769764258</v>
      </c>
      <c r="D75" s="166">
        <f t="shared" si="3"/>
        <v>23.81344209377917</v>
      </c>
      <c r="E75" s="167">
        <v>25.63828761688654</v>
      </c>
      <c r="F75" s="167">
        <v>26.36344209377917</v>
      </c>
    </row>
    <row r="76" spans="2:7" x14ac:dyDescent="0.15">
      <c r="B76" s="167">
        <v>48.587710377557293</v>
      </c>
      <c r="C76" s="166">
        <f t="shared" si="2"/>
        <v>47.49771037755729</v>
      </c>
      <c r="D76" s="166">
        <f t="shared" si="3"/>
        <v>36.995163140668765</v>
      </c>
      <c r="E76" s="167">
        <v>43.237451150512037</v>
      </c>
      <c r="F76" s="167">
        <v>39.545163140668762</v>
      </c>
    </row>
    <row r="77" spans="2:7" x14ac:dyDescent="0.15">
      <c r="B77" s="167">
        <v>24.428075383191789</v>
      </c>
      <c r="C77" s="166">
        <f t="shared" si="2"/>
        <v>23.338075383191789</v>
      </c>
      <c r="E77" s="167">
        <f>F77-2.55</f>
        <v>18.870296701195581</v>
      </c>
      <c r="F77" s="167">
        <v>21.420296701195582</v>
      </c>
    </row>
    <row r="78" spans="2:7" x14ac:dyDescent="0.15">
      <c r="B78" s="167">
        <v>37.313214046853389</v>
      </c>
      <c r="C78" s="166">
        <f t="shared" si="2"/>
        <v>36.223214046853386</v>
      </c>
      <c r="E78" s="167">
        <f>F78-2.55</f>
        <v>42.926937611769077</v>
      </c>
      <c r="F78" s="167">
        <v>45.476937611769074</v>
      </c>
    </row>
    <row r="79" spans="2:7" x14ac:dyDescent="0.15">
      <c r="B79" s="167">
        <v>46.708627655773299</v>
      </c>
      <c r="C79" s="166">
        <f t="shared" si="2"/>
        <v>45.618627655773295</v>
      </c>
      <c r="D79" s="166">
        <f t="shared" si="3"/>
        <v>60.39271799889778</v>
      </c>
      <c r="E79" s="167">
        <v>41.499262159536684</v>
      </c>
      <c r="F79" s="167">
        <v>62.942717998897777</v>
      </c>
      <c r="G79" s="166">
        <f>(D79+E79)/2</f>
        <v>50.945990079217232</v>
      </c>
    </row>
    <row r="80" spans="2:7" x14ac:dyDescent="0.15">
      <c r="B80" s="167">
        <v>37.850094824505959</v>
      </c>
      <c r="C80" s="166">
        <f t="shared" si="2"/>
        <v>36.760094824505956</v>
      </c>
      <c r="D80" s="166">
        <f t="shared" si="3"/>
        <v>41.279222480907876</v>
      </c>
      <c r="E80" s="166">
        <v>27.159202983989978</v>
      </c>
      <c r="F80" s="167">
        <v>43.829222480907873</v>
      </c>
      <c r="G80" s="167">
        <f t="shared" ref="G80:G103" si="4">(D80+E80)/2</f>
        <v>34.219212732448923</v>
      </c>
    </row>
    <row r="81" spans="2:7" x14ac:dyDescent="0.15">
      <c r="B81" s="167">
        <v>41.07137949042135</v>
      </c>
      <c r="C81" s="166">
        <f t="shared" si="2"/>
        <v>39.981379490421347</v>
      </c>
      <c r="D81" s="167">
        <f t="shared" si="3"/>
        <v>41.608765507080122</v>
      </c>
      <c r="E81" s="166">
        <v>26.507382112374216</v>
      </c>
      <c r="F81" s="167">
        <v>44.158765507080119</v>
      </c>
      <c r="G81" s="166">
        <f t="shared" si="4"/>
        <v>34.058073809727169</v>
      </c>
    </row>
    <row r="82" spans="2:7" x14ac:dyDescent="0.15">
      <c r="B82" s="167">
        <v>35.165690936243124</v>
      </c>
      <c r="C82" s="166">
        <f t="shared" si="2"/>
        <v>34.07569093624312</v>
      </c>
      <c r="D82" s="167">
        <f t="shared" si="3"/>
        <v>33.040646826601886</v>
      </c>
      <c r="E82" s="166">
        <v>20.423720643960461</v>
      </c>
      <c r="F82" s="167">
        <v>35.590646826601883</v>
      </c>
      <c r="G82" s="166">
        <f t="shared" si="4"/>
        <v>26.732183735281176</v>
      </c>
    </row>
    <row r="83" spans="2:7" x14ac:dyDescent="0.15">
      <c r="B83" s="167">
        <v>39.460737157463655</v>
      </c>
      <c r="C83" s="166">
        <f t="shared" si="2"/>
        <v>38.370737157463651</v>
      </c>
      <c r="D83" s="167">
        <f t="shared" si="3"/>
        <v>36.665620114496527</v>
      </c>
      <c r="E83" s="166">
        <v>23.031004130423497</v>
      </c>
      <c r="F83" s="167">
        <v>39.215620114496524</v>
      </c>
      <c r="G83" s="166">
        <f t="shared" si="4"/>
        <v>29.848312122460012</v>
      </c>
    </row>
    <row r="84" spans="2:7" x14ac:dyDescent="0.15">
      <c r="B84" s="167">
        <v>46.171746878120736</v>
      </c>
      <c r="C84" s="166">
        <f t="shared" si="2"/>
        <v>45.081746878120732</v>
      </c>
      <c r="D84" s="166">
        <f t="shared" si="3"/>
        <v>53.142771423108499</v>
      </c>
      <c r="E84" s="166">
        <v>34.763779819507171</v>
      </c>
      <c r="F84" s="167">
        <v>55.692771423108496</v>
      </c>
      <c r="G84" s="167">
        <f t="shared" si="4"/>
        <v>43.953275621307839</v>
      </c>
    </row>
    <row r="85" spans="2:7" x14ac:dyDescent="0.15">
      <c r="B85" s="167">
        <v>55.298720098214375</v>
      </c>
      <c r="C85" s="166">
        <f t="shared" si="2"/>
        <v>54.208720098214371</v>
      </c>
      <c r="D85" s="166">
        <f t="shared" si="3"/>
        <v>65.335863391481368</v>
      </c>
      <c r="E85" s="166">
        <v>46.279281884718912</v>
      </c>
      <c r="F85" s="167">
        <v>67.885863391481365</v>
      </c>
      <c r="G85" s="167">
        <f t="shared" si="4"/>
        <v>55.80757263810014</v>
      </c>
    </row>
    <row r="86" spans="2:7" x14ac:dyDescent="0.15">
      <c r="B86" s="167">
        <v>47.782389211078431</v>
      </c>
      <c r="C86" s="166">
        <f t="shared" si="2"/>
        <v>46.692389211078428</v>
      </c>
      <c r="D86" s="167">
        <f t="shared" si="3"/>
        <v>45.892824847319233</v>
      </c>
      <c r="E86" s="166">
        <v>31.50467546142837</v>
      </c>
      <c r="F86" s="167">
        <v>48.44282484731923</v>
      </c>
      <c r="G86" s="166">
        <f t="shared" si="4"/>
        <v>38.698750154373798</v>
      </c>
    </row>
    <row r="87" spans="2:7" x14ac:dyDescent="0.15">
      <c r="B87" s="167">
        <v>30.870644715022586</v>
      </c>
      <c r="C87" s="166">
        <f t="shared" si="2"/>
        <v>29.780644715022586</v>
      </c>
      <c r="D87" s="166">
        <f t="shared" si="3"/>
        <v>36.336077088324281</v>
      </c>
      <c r="E87" s="166">
        <v>22.379183258807739</v>
      </c>
      <c r="F87" s="167">
        <v>38.886077088324278</v>
      </c>
      <c r="G87" s="167">
        <f t="shared" si="4"/>
        <v>29.357630173566008</v>
      </c>
    </row>
    <row r="88" spans="2:7" x14ac:dyDescent="0.15">
      <c r="B88" s="167">
        <v>37.044773658027104</v>
      </c>
      <c r="C88" s="166">
        <f t="shared" si="2"/>
        <v>35.954773658027101</v>
      </c>
      <c r="D88" s="166">
        <f t="shared" si="3"/>
        <v>41.279222480907876</v>
      </c>
      <c r="E88" s="166">
        <v>27.159202983989978</v>
      </c>
      <c r="F88" s="167">
        <v>43.829222480907873</v>
      </c>
      <c r="G88" s="167">
        <f t="shared" si="4"/>
        <v>34.219212732448923</v>
      </c>
    </row>
    <row r="89" spans="2:7" x14ac:dyDescent="0.15">
      <c r="B89" s="167">
        <v>25.501836938496922</v>
      </c>
      <c r="C89" s="166">
        <f t="shared" si="2"/>
        <v>24.411836938496922</v>
      </c>
      <c r="D89" s="166">
        <f t="shared" si="3"/>
        <v>28.427044460190526</v>
      </c>
      <c r="E89" s="166">
        <v>16.295521790393984</v>
      </c>
      <c r="F89" s="167">
        <v>30.977044460190527</v>
      </c>
      <c r="G89" s="167">
        <f t="shared" si="4"/>
        <v>22.361283125292253</v>
      </c>
    </row>
    <row r="90" spans="2:7" x14ac:dyDescent="0.15">
      <c r="B90" s="167">
        <v>38.386975602158522</v>
      </c>
      <c r="C90" s="166">
        <f t="shared" si="2"/>
        <v>37.296975602158518</v>
      </c>
      <c r="D90" s="166">
        <f t="shared" si="3"/>
        <v>43.915566690285786</v>
      </c>
      <c r="E90" s="166">
        <v>28.028297479477654</v>
      </c>
      <c r="F90" s="167">
        <v>46.465566690285783</v>
      </c>
      <c r="G90" s="167">
        <f t="shared" si="4"/>
        <v>35.971932084881722</v>
      </c>
    </row>
    <row r="91" spans="2:7" x14ac:dyDescent="0.15">
      <c r="B91" s="167">
        <v>26.575598493802055</v>
      </c>
      <c r="C91" s="166">
        <f t="shared" si="2"/>
        <v>25.485598493802055</v>
      </c>
      <c r="D91" s="166">
        <f t="shared" si="3"/>
        <v>28.756587486362768</v>
      </c>
      <c r="E91" s="166">
        <v>17.816437157497425</v>
      </c>
      <c r="F91" s="167">
        <v>31.306587486362769</v>
      </c>
      <c r="G91" s="167">
        <f t="shared" si="4"/>
        <v>23.286512321930097</v>
      </c>
    </row>
    <row r="92" spans="2:7" x14ac:dyDescent="0.15">
      <c r="B92" s="167">
        <v>17.448625273708419</v>
      </c>
      <c r="C92" s="166">
        <f t="shared" si="2"/>
        <v>16.358625273708419</v>
      </c>
      <c r="D92" s="166">
        <f t="shared" si="3"/>
        <v>19.858925779712298</v>
      </c>
      <c r="E92" s="166">
        <v>10.429133945852151</v>
      </c>
      <c r="F92" s="167">
        <v>22.408925779712298</v>
      </c>
      <c r="G92" s="167">
        <f t="shared" si="4"/>
        <v>15.144029862782224</v>
      </c>
    </row>
    <row r="93" spans="2:7" x14ac:dyDescent="0.15">
      <c r="B93" s="167">
        <v>42.413581434552768</v>
      </c>
      <c r="C93" s="166">
        <f t="shared" si="2"/>
        <v>41.323581434552764</v>
      </c>
      <c r="D93" s="166">
        <f t="shared" si="3"/>
        <v>48.858712082869388</v>
      </c>
      <c r="E93" s="166">
        <v>33.24286445240373</v>
      </c>
      <c r="F93" s="167">
        <v>51.408712082869386</v>
      </c>
      <c r="G93" s="167">
        <f t="shared" si="4"/>
        <v>41.050788267636563</v>
      </c>
    </row>
    <row r="94" spans="2:7" x14ac:dyDescent="0.15">
      <c r="B94" s="167">
        <v>31.675965881501433</v>
      </c>
      <c r="C94" s="166">
        <f t="shared" si="2"/>
        <v>30.585965881501433</v>
      </c>
      <c r="D94" s="166">
        <f t="shared" si="3"/>
        <v>36.665620114496527</v>
      </c>
      <c r="E94" s="166">
        <v>23.248277754295419</v>
      </c>
      <c r="F94" s="167">
        <v>39.215620114496524</v>
      </c>
      <c r="G94" s="167">
        <f t="shared" si="4"/>
        <v>29.956948934395975</v>
      </c>
    </row>
    <row r="95" spans="2:7" x14ac:dyDescent="0.15">
      <c r="B95" s="167">
        <v>28.72312160441232</v>
      </c>
      <c r="C95" s="166">
        <f t="shared" si="2"/>
        <v>27.63312160441232</v>
      </c>
      <c r="D95" s="166">
        <f t="shared" si="3"/>
        <v>33.040646826601886</v>
      </c>
      <c r="E95" s="166">
        <v>19.989173396216621</v>
      </c>
      <c r="F95" s="167">
        <v>35.590646826601883</v>
      </c>
      <c r="G95" s="167">
        <f t="shared" si="4"/>
        <v>26.514910111409254</v>
      </c>
    </row>
    <row r="96" spans="2:7" x14ac:dyDescent="0.15">
      <c r="B96" s="167">
        <v>37.581654435679674</v>
      </c>
      <c r="C96" s="166">
        <f t="shared" si="2"/>
        <v>36.491654435679671</v>
      </c>
      <c r="D96" s="166">
        <f t="shared" si="3"/>
        <v>44.574652742630278</v>
      </c>
      <c r="E96" s="166">
        <v>29.331939222709174</v>
      </c>
      <c r="F96" s="167">
        <v>47.124652742630275</v>
      </c>
      <c r="G96" s="167">
        <f t="shared" si="4"/>
        <v>36.953295982669729</v>
      </c>
    </row>
    <row r="97" spans="2:7" x14ac:dyDescent="0.15">
      <c r="B97" s="167">
        <v>26.038717716149485</v>
      </c>
      <c r="C97" s="166">
        <f t="shared" si="2"/>
        <v>24.948717716149485</v>
      </c>
      <c r="D97" s="166">
        <f t="shared" si="3"/>
        <v>28.756587486362768</v>
      </c>
      <c r="E97" s="166">
        <v>17.816437157497425</v>
      </c>
      <c r="F97" s="167">
        <v>31.306587486362769</v>
      </c>
      <c r="G97" s="167">
        <f t="shared" si="4"/>
        <v>23.286512321930097</v>
      </c>
    </row>
    <row r="98" spans="2:7" x14ac:dyDescent="0.15">
      <c r="B98" s="167">
        <v>30.065323548543734</v>
      </c>
      <c r="C98" s="166">
        <f t="shared" si="2"/>
        <v>28.975323548543734</v>
      </c>
      <c r="D98" s="166">
        <f t="shared" si="3"/>
        <v>33.699732878946364</v>
      </c>
      <c r="E98" s="166">
        <v>22.379183258807739</v>
      </c>
      <c r="F98" s="167">
        <v>36.249732878946361</v>
      </c>
      <c r="G98" s="167">
        <f t="shared" si="4"/>
        <v>28.039458068877053</v>
      </c>
    </row>
    <row r="99" spans="2:7" x14ac:dyDescent="0.15">
      <c r="B99" s="167">
        <v>28.454681215586035</v>
      </c>
      <c r="C99" s="166">
        <f t="shared" si="2"/>
        <v>27.364681215586035</v>
      </c>
      <c r="D99" s="166">
        <f t="shared" si="3"/>
        <v>32.381560774257409</v>
      </c>
      <c r="E99" s="166">
        <v>20.423720643960461</v>
      </c>
      <c r="F99" s="167">
        <v>34.931560774257406</v>
      </c>
      <c r="G99" s="167">
        <f t="shared" si="4"/>
        <v>26.402640709108937</v>
      </c>
    </row>
    <row r="100" spans="2:7" x14ac:dyDescent="0.15">
      <c r="B100" s="167">
        <v>40.266058323942502</v>
      </c>
      <c r="C100" s="166">
        <f t="shared" si="2"/>
        <v>39.176058323942499</v>
      </c>
      <c r="D100" s="166">
        <f t="shared" si="3"/>
        <v>46.222367873491478</v>
      </c>
      <c r="E100" s="166">
        <v>31.721949085300292</v>
      </c>
      <c r="F100" s="167">
        <v>48.772367873491476</v>
      </c>
      <c r="G100" s="167">
        <f t="shared" si="4"/>
        <v>38.972158479395887</v>
      </c>
    </row>
    <row r="101" spans="2:7" x14ac:dyDescent="0.15">
      <c r="B101" s="167">
        <v>31.139085103848867</v>
      </c>
      <c r="C101" s="166">
        <f t="shared" si="2"/>
        <v>30.049085103848867</v>
      </c>
      <c r="D101" s="166">
        <f t="shared" si="3"/>
        <v>35.017904983635319</v>
      </c>
      <c r="E101" s="166">
        <v>23.465551378167341</v>
      </c>
      <c r="F101" s="167">
        <v>37.567904983635316</v>
      </c>
      <c r="G101" s="167">
        <f t="shared" si="4"/>
        <v>29.24172818090133</v>
      </c>
    </row>
    <row r="102" spans="2:7" x14ac:dyDescent="0.15">
      <c r="B102" s="167">
        <v>24.696515772018071</v>
      </c>
      <c r="C102" s="166">
        <f t="shared" si="2"/>
        <v>23.606515772018071</v>
      </c>
      <c r="D102" s="166">
        <f t="shared" si="3"/>
        <v>27.767958407846049</v>
      </c>
      <c r="E102" s="166">
        <v>17.381889909753582</v>
      </c>
      <c r="F102" s="167">
        <v>30.317958407846049</v>
      </c>
      <c r="G102" s="167">
        <f t="shared" si="4"/>
        <v>22.574924158799817</v>
      </c>
    </row>
    <row r="103" spans="2:7" x14ac:dyDescent="0.15">
      <c r="B103" s="167">
        <v>33.018167825632851</v>
      </c>
      <c r="C103" s="166">
        <f t="shared" si="2"/>
        <v>31.928167825632851</v>
      </c>
      <c r="D103" s="166">
        <f t="shared" si="3"/>
        <v>35.017904983635319</v>
      </c>
      <c r="E103" s="166">
        <v>23.465551378167341</v>
      </c>
      <c r="F103" s="167">
        <v>37.567904983635316</v>
      </c>
      <c r="G103" s="167">
        <f t="shared" si="4"/>
        <v>29.24172818090133</v>
      </c>
    </row>
  </sheetData>
  <phoneticPr fontId="9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3" transitionEvaluation="1"/>
  <dimension ref="A1:DY187"/>
  <sheetViews>
    <sheetView showGridLines="0" tabSelected="1" view="pageBreakPreview" topLeftCell="A13" zoomScale="95" zoomScaleNormal="100" zoomScaleSheetLayoutView="95" workbookViewId="0">
      <selection activeCell="H34" sqref="H34"/>
    </sheetView>
  </sheetViews>
  <sheetFormatPr defaultColWidth="9.625" defaultRowHeight="12.75" x14ac:dyDescent="0.2"/>
  <cols>
    <col min="1" max="1" width="4.625" style="2" customWidth="1"/>
    <col min="2" max="5" width="9.625" style="2" customWidth="1"/>
    <col min="6" max="9" width="9.625" style="2"/>
    <col min="10" max="10" width="6.625" style="2" customWidth="1"/>
    <col min="11" max="12" width="9.625" style="2"/>
    <col min="13" max="13" width="6.625" style="2" customWidth="1"/>
    <col min="14" max="15" width="9.625" style="2" customWidth="1"/>
    <col min="16" max="16" width="6.625" style="2" customWidth="1"/>
    <col min="17" max="18" width="9.625" style="2" customWidth="1"/>
    <col min="19" max="19" width="6.625" style="2" customWidth="1"/>
    <col min="20" max="21" width="9.625" style="2" customWidth="1"/>
    <col min="22" max="22" width="6.625" style="2" customWidth="1"/>
    <col min="23" max="24" width="9.625" style="2" customWidth="1"/>
    <col min="25" max="25" width="6.625" style="2" customWidth="1"/>
    <col min="26" max="27" width="9.625" style="2"/>
    <col min="28" max="28" width="6.625" style="2" customWidth="1"/>
    <col min="29" max="30" width="9.625" style="2" customWidth="1"/>
    <col min="31" max="31" width="7.625" style="2" customWidth="1"/>
    <col min="32" max="33" width="9.625" style="2" customWidth="1"/>
    <col min="34" max="34" width="6.625" style="2" customWidth="1"/>
    <col min="35" max="36" width="9.625" style="2" customWidth="1"/>
    <col min="37" max="37" width="6.625" style="2" customWidth="1"/>
    <col min="38" max="39" width="9.625" style="2"/>
    <col min="40" max="40" width="6.625" style="2" customWidth="1"/>
    <col min="41" max="41" width="12.625" style="2" customWidth="1"/>
    <col min="42" max="42" width="9.625" style="2"/>
    <col min="43" max="43" width="6.625" style="2" customWidth="1"/>
    <col min="44" max="45" width="9.625" style="2" customWidth="1"/>
    <col min="46" max="46" width="6.625" style="2" customWidth="1"/>
    <col min="47" max="48" width="9.625" style="2"/>
    <col min="49" max="49" width="6.625" style="2" customWidth="1"/>
    <col min="50" max="51" width="9.625" style="2"/>
    <col min="52" max="52" width="6.625" style="2" customWidth="1"/>
    <col min="53" max="54" width="9.625" style="2"/>
    <col min="55" max="55" width="6.625" style="2" customWidth="1"/>
    <col min="56" max="57" width="9.625" style="2"/>
    <col min="58" max="58" width="6.625" style="2" customWidth="1"/>
    <col min="59" max="60" width="9.625" style="2"/>
    <col min="61" max="61" width="6.625" style="2" customWidth="1"/>
    <col min="62" max="62" width="9.875" style="2" customWidth="1"/>
    <col min="63" max="63" width="7.875" style="2" customWidth="1"/>
    <col min="64" max="64" width="6.625" style="2" customWidth="1"/>
    <col min="65" max="65" width="9.625" style="2" customWidth="1"/>
    <col min="66" max="66" width="7.625" style="2" customWidth="1"/>
    <col min="67" max="67" width="6.625" style="2" customWidth="1"/>
    <col min="68" max="68" width="9.625" style="2" customWidth="1"/>
    <col min="69" max="69" width="7.625" style="2" customWidth="1"/>
    <col min="70" max="70" width="6.625" style="2" customWidth="1"/>
    <col min="71" max="71" width="9.625" style="2" customWidth="1"/>
    <col min="72" max="72" width="7.625" style="2" customWidth="1"/>
    <col min="73" max="73" width="6.625" style="2" customWidth="1"/>
    <col min="74" max="74" width="9.625" style="2" customWidth="1"/>
    <col min="75" max="75" width="7.625" style="2" customWidth="1"/>
    <col min="76" max="76" width="6.625" style="2" customWidth="1"/>
    <col min="77" max="78" width="9.625" style="2"/>
    <col min="79" max="79" width="6.625" style="2" customWidth="1"/>
    <col min="80" max="80" width="10.625" style="2" customWidth="1"/>
    <col min="81" max="81" width="9.625" style="2"/>
    <col min="82" max="82" width="6.625" style="2" customWidth="1"/>
    <col min="83" max="83" width="4.625" style="2" customWidth="1"/>
    <col min="84" max="84" width="9.625" style="2"/>
    <col min="85" max="85" width="14.25" style="2" customWidth="1"/>
    <col min="86" max="86" width="15.625" style="2" customWidth="1"/>
    <col min="87" max="126" width="8.625" style="2" customWidth="1"/>
    <col min="127" max="127" width="6.625" style="2" customWidth="1"/>
    <col min="128" max="128" width="1.625" style="2" customWidth="1"/>
    <col min="129" max="129" width="6.625" style="2" customWidth="1"/>
    <col min="130" max="130" width="1.625" style="2" customWidth="1"/>
    <col min="131" max="131" width="6.625" style="2" customWidth="1"/>
    <col min="132" max="132" width="1.625" style="2" customWidth="1"/>
    <col min="133" max="133" width="6.625" style="2" customWidth="1"/>
    <col min="134" max="16384" width="9.625" style="2"/>
  </cols>
  <sheetData>
    <row r="1" spans="1:109" ht="15" x14ac:dyDescent="0.3">
      <c r="CE1" s="128" t="s">
        <v>87</v>
      </c>
      <c r="CF1" s="128"/>
      <c r="CG1" s="128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 x14ac:dyDescent="0.2">
      <c r="CE2" s="129" t="s">
        <v>88</v>
      </c>
      <c r="CF2" s="129"/>
      <c r="CG2" s="129"/>
      <c r="CH2" s="129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</row>
    <row r="3" spans="1:109" x14ac:dyDescent="0.2">
      <c r="CE3" s="129" t="s">
        <v>89</v>
      </c>
      <c r="CF3" s="129"/>
      <c r="CG3" s="129"/>
      <c r="CH3" s="129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</row>
    <row r="4" spans="1:109" x14ac:dyDescent="0.2">
      <c r="CE4" s="129" t="s">
        <v>90</v>
      </c>
      <c r="CF4" s="129"/>
      <c r="CG4" s="129"/>
      <c r="CH4" s="129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</row>
    <row r="5" spans="1:109" x14ac:dyDescent="0.2">
      <c r="CE5" s="129" t="s">
        <v>91</v>
      </c>
      <c r="CF5" s="129"/>
      <c r="CG5" s="129"/>
      <c r="CH5" s="129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</row>
    <row r="6" spans="1:109" x14ac:dyDescent="0.2"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</row>
    <row r="7" spans="1:109" ht="20.25" x14ac:dyDescent="0.3">
      <c r="CE7" s="130"/>
      <c r="CF7" s="130"/>
      <c r="CG7" s="131"/>
      <c r="CH7" s="130"/>
      <c r="CI7" s="130"/>
      <c r="CJ7" s="132"/>
      <c r="CK7" s="132"/>
      <c r="CL7" s="133"/>
      <c r="CM7" s="133"/>
      <c r="CN7" s="133"/>
      <c r="CO7" s="133"/>
      <c r="CP7" s="134" t="s">
        <v>92</v>
      </c>
      <c r="CQ7" s="134"/>
      <c r="CR7" s="134"/>
      <c r="CS7" s="134"/>
      <c r="CT7" s="134"/>
      <c r="CU7" s="134"/>
      <c r="CV7" s="133"/>
      <c r="CW7" s="133"/>
      <c r="CX7"/>
      <c r="CY7"/>
      <c r="CZ7"/>
      <c r="DA7" s="133"/>
      <c r="DB7" s="133"/>
      <c r="DC7" s="133"/>
      <c r="DD7" s="133"/>
      <c r="DE7" s="133"/>
    </row>
    <row r="8" spans="1:109" ht="20.25" x14ac:dyDescent="0.3">
      <c r="CE8" s="130"/>
      <c r="CF8" s="130"/>
      <c r="CG8" s="131"/>
      <c r="CH8" s="130"/>
      <c r="CI8" s="130"/>
      <c r="CJ8" s="132"/>
      <c r="CK8" s="132"/>
      <c r="CL8" s="133"/>
      <c r="CM8" s="133"/>
      <c r="CN8" s="133"/>
      <c r="CO8" s="133"/>
      <c r="CP8" s="134"/>
      <c r="CQ8" s="134"/>
      <c r="CR8" s="134"/>
      <c r="CS8" s="134"/>
      <c r="CT8" s="134"/>
      <c r="CU8" s="134"/>
      <c r="CV8" s="133"/>
      <c r="CW8" s="133"/>
      <c r="CX8"/>
      <c r="CY8"/>
      <c r="CZ8"/>
      <c r="DA8" s="133"/>
      <c r="DB8" s="133"/>
      <c r="DC8" s="133"/>
      <c r="DD8" s="133"/>
      <c r="DE8" s="133"/>
    </row>
    <row r="9" spans="1:109" ht="15.75" x14ac:dyDescent="0.25">
      <c r="D9" s="2" t="s">
        <v>66</v>
      </c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5"/>
      <c r="CP9" s="135" t="s">
        <v>2</v>
      </c>
      <c r="CQ9" s="135"/>
      <c r="CR9" s="135" t="s">
        <v>83</v>
      </c>
      <c r="CT9" s="133"/>
      <c r="CU9" s="133"/>
      <c r="CV9" s="133"/>
      <c r="CW9" s="133"/>
      <c r="CX9"/>
      <c r="CY9"/>
      <c r="CZ9"/>
      <c r="DA9" s="133"/>
      <c r="DB9" s="133"/>
      <c r="DC9" s="133"/>
      <c r="DD9" s="133"/>
      <c r="DE9" s="133"/>
    </row>
    <row r="10" spans="1:109" ht="15.75" x14ac:dyDescent="0.25">
      <c r="A10" s="1"/>
      <c r="D10" s="2" t="s">
        <v>65</v>
      </c>
      <c r="H10" s="1" t="s">
        <v>0</v>
      </c>
      <c r="I10" s="1"/>
      <c r="K10" s="1" t="s">
        <v>1</v>
      </c>
      <c r="L10" s="1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6" t="s">
        <v>93</v>
      </c>
      <c r="CQ10" s="135"/>
      <c r="CR10" s="135" t="s">
        <v>83</v>
      </c>
      <c r="CT10" s="133"/>
      <c r="CU10" s="133"/>
      <c r="CV10" s="133"/>
      <c r="CW10" s="133"/>
      <c r="CX10"/>
      <c r="CY10"/>
      <c r="CZ10"/>
      <c r="DA10" s="133"/>
      <c r="DB10" s="133"/>
      <c r="DC10" s="133"/>
      <c r="DD10" s="133"/>
      <c r="DE10" s="133"/>
    </row>
    <row r="11" spans="1:109" ht="15.75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6" t="s">
        <v>94</v>
      </c>
      <c r="CQ11" s="135"/>
      <c r="CR11" s="135" t="s">
        <v>83</v>
      </c>
      <c r="CT11" s="133"/>
      <c r="CU11" s="133"/>
      <c r="CV11" s="133"/>
      <c r="CW11" s="133"/>
      <c r="CX11"/>
      <c r="CY11"/>
      <c r="CZ11"/>
      <c r="DA11" s="133"/>
      <c r="DB11" s="133"/>
      <c r="DC11" s="133"/>
      <c r="DD11" s="133"/>
      <c r="DE11" s="133"/>
    </row>
    <row r="12" spans="1:109" ht="15.75" x14ac:dyDescent="0.25">
      <c r="D12" s="1"/>
      <c r="H12" s="1"/>
      <c r="I12" s="1"/>
      <c r="K12" s="1"/>
      <c r="L12" s="1"/>
      <c r="N12" s="1"/>
      <c r="O12" s="1"/>
      <c r="Q12" s="1"/>
      <c r="R12" s="1"/>
      <c r="T12" s="1"/>
      <c r="U12" s="1"/>
      <c r="W12" s="1"/>
      <c r="X12" s="1"/>
      <c r="Z12" s="1"/>
      <c r="AA12" s="1"/>
      <c r="AC12" s="1"/>
      <c r="AD12" s="1"/>
      <c r="AF12" s="1"/>
      <c r="AG12" s="1"/>
      <c r="AI12" s="1"/>
      <c r="AJ12" s="1"/>
      <c r="AL12" s="1"/>
      <c r="AM12" s="1"/>
      <c r="AO12" s="1"/>
      <c r="AP12" s="1"/>
      <c r="AR12" s="1"/>
      <c r="AS12" s="1"/>
      <c r="AU12" s="1"/>
      <c r="AV12" s="1"/>
      <c r="AX12" s="1"/>
      <c r="AY12" s="1"/>
      <c r="BA12" s="1"/>
      <c r="BB12" s="1"/>
      <c r="BD12" s="1"/>
      <c r="BE12" s="1"/>
      <c r="BG12" s="1"/>
      <c r="BH12" s="1"/>
      <c r="BY12" s="1"/>
      <c r="BZ12" s="1"/>
      <c r="CB12" s="1"/>
      <c r="CC12" s="1"/>
      <c r="CD12" s="59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6" t="s">
        <v>95</v>
      </c>
      <c r="CQ12" s="135"/>
      <c r="CR12" s="135" t="s">
        <v>83</v>
      </c>
      <c r="CT12" s="133"/>
      <c r="CU12" s="133"/>
      <c r="CV12" s="133"/>
      <c r="CW12" s="133"/>
      <c r="CX12"/>
      <c r="CY12"/>
      <c r="CZ12"/>
      <c r="DA12" s="133"/>
      <c r="DB12" s="133"/>
      <c r="DC12" s="133"/>
      <c r="DD12" s="133"/>
      <c r="DE12" s="133"/>
    </row>
    <row r="13" spans="1:109" ht="15.75" x14ac:dyDescent="0.25">
      <c r="D13" s="1"/>
      <c r="AH13" s="15"/>
      <c r="CB13" s="15"/>
      <c r="CC13" s="15"/>
      <c r="CD13" s="2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6" t="s">
        <v>96</v>
      </c>
      <c r="CQ13" s="135"/>
      <c r="CR13" s="135" t="s">
        <v>83</v>
      </c>
      <c r="CT13" s="133"/>
      <c r="CU13" s="133"/>
      <c r="CV13" s="133"/>
      <c r="CW13" s="133"/>
      <c r="CX13"/>
      <c r="CY13"/>
      <c r="CZ13"/>
      <c r="DA13" s="133"/>
      <c r="DB13" s="133"/>
      <c r="DC13" s="133"/>
      <c r="DD13" s="133"/>
      <c r="DE13" s="133"/>
    </row>
    <row r="14" spans="1:109" ht="15.75" x14ac:dyDescent="0.25">
      <c r="D14" s="1"/>
      <c r="H14" s="15"/>
      <c r="I14" s="15"/>
      <c r="K14" s="15"/>
      <c r="L14" s="15"/>
      <c r="N14" s="15"/>
      <c r="O14" s="15"/>
      <c r="Q14" s="15"/>
      <c r="R14" s="15"/>
      <c r="T14" s="15"/>
      <c r="U14" s="15"/>
      <c r="W14" s="15"/>
      <c r="X14" s="15"/>
      <c r="Z14" s="15"/>
      <c r="AA14" s="15"/>
      <c r="AC14" s="15"/>
      <c r="AD14" s="15"/>
      <c r="AF14" s="15"/>
      <c r="AG14" s="15"/>
      <c r="AH14" s="15"/>
      <c r="AI14" s="15"/>
      <c r="AJ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D14" s="2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6" t="s">
        <v>97</v>
      </c>
      <c r="CQ14" s="135"/>
      <c r="CR14" s="135" t="s">
        <v>83</v>
      </c>
      <c r="CT14" s="133"/>
      <c r="CU14" s="133"/>
      <c r="CV14" s="133"/>
      <c r="CW14" s="133"/>
      <c r="CX14"/>
      <c r="CY14"/>
      <c r="CZ14"/>
      <c r="DA14" s="133"/>
      <c r="DB14" s="133"/>
      <c r="DC14" s="133"/>
      <c r="DD14" s="133"/>
      <c r="DE14" s="133"/>
    </row>
    <row r="15" spans="1:109" ht="15.75" x14ac:dyDescent="0.25">
      <c r="D15" s="1"/>
      <c r="H15" s="15"/>
      <c r="I15" s="15"/>
      <c r="K15" s="15"/>
      <c r="L15" s="15"/>
      <c r="N15" s="15"/>
      <c r="O15" s="15"/>
      <c r="Q15" s="15"/>
      <c r="R15" s="15"/>
      <c r="T15" s="15"/>
      <c r="U15" s="15"/>
      <c r="W15" s="15"/>
      <c r="X15" s="15"/>
      <c r="Z15" s="15"/>
      <c r="AA15" s="15"/>
      <c r="AC15" s="15"/>
      <c r="AD15" s="15"/>
      <c r="AF15" s="15"/>
      <c r="AG15" s="15"/>
      <c r="AH15" s="15"/>
      <c r="AI15" s="15"/>
      <c r="AJ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D15" s="2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7" t="s">
        <v>98</v>
      </c>
      <c r="CQ15" s="137"/>
      <c r="CR15" s="135" t="s">
        <v>83</v>
      </c>
      <c r="CT15" s="133"/>
      <c r="CU15" s="133"/>
      <c r="CV15" s="133"/>
      <c r="CW15" s="133"/>
      <c r="CX15"/>
      <c r="CY15"/>
      <c r="CZ15"/>
      <c r="DA15" s="133"/>
      <c r="DB15" s="133"/>
      <c r="DC15" s="133"/>
      <c r="DD15" s="133"/>
      <c r="DE15" s="133"/>
    </row>
    <row r="16" spans="1:109" x14ac:dyDescent="0.2">
      <c r="D16" s="1"/>
      <c r="H16" s="15"/>
      <c r="I16" s="15"/>
      <c r="K16" s="15"/>
      <c r="L16" s="15"/>
      <c r="N16" s="15"/>
      <c r="O16" s="15"/>
      <c r="Q16" s="15"/>
      <c r="R16" s="15"/>
      <c r="T16" s="15"/>
      <c r="U16" s="15"/>
      <c r="W16" s="15"/>
      <c r="X16" s="15"/>
      <c r="Z16" s="15"/>
      <c r="AA16" s="15"/>
      <c r="AC16" s="15"/>
      <c r="AD16" s="15"/>
      <c r="AF16" s="15"/>
      <c r="AG16" s="15"/>
      <c r="AH16" s="15"/>
      <c r="AI16" s="15"/>
      <c r="AJ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D16" s="23"/>
      <c r="CI16" s="1"/>
      <c r="CJ16" s="1"/>
      <c r="CL16" s="1"/>
    </row>
    <row r="17" spans="1:124" ht="13.5" thickBot="1" x14ac:dyDescent="0.25">
      <c r="A17" s="1"/>
      <c r="X17" s="70"/>
      <c r="AF17" s="15"/>
      <c r="AG17" s="15"/>
      <c r="AH17" s="15"/>
      <c r="AI17" s="15"/>
      <c r="AJ17" s="15"/>
      <c r="CB17" s="1"/>
      <c r="CC17" s="1"/>
      <c r="CD17" s="60"/>
      <c r="CE17" s="1" t="s">
        <v>4</v>
      </c>
      <c r="CG17" s="1" t="s">
        <v>5</v>
      </c>
    </row>
    <row r="18" spans="1:124" x14ac:dyDescent="0.2">
      <c r="A18" s="138"/>
      <c r="B18" s="139"/>
      <c r="C18" s="138"/>
      <c r="D18" s="138"/>
      <c r="E18" s="138"/>
      <c r="F18" s="140"/>
      <c r="G18" s="140"/>
      <c r="H18" s="141"/>
      <c r="I18" s="138"/>
      <c r="J18" s="140"/>
      <c r="K18" s="141"/>
      <c r="L18" s="138"/>
      <c r="M18" s="140"/>
      <c r="N18" s="138"/>
      <c r="O18" s="138"/>
      <c r="P18" s="140"/>
      <c r="Q18" s="138"/>
      <c r="R18" s="138"/>
      <c r="S18" s="140"/>
      <c r="T18" s="138"/>
      <c r="U18" s="138"/>
      <c r="V18" s="140"/>
      <c r="W18" s="138"/>
      <c r="X18" s="142" t="s">
        <v>1</v>
      </c>
      <c r="Y18" s="140"/>
      <c r="Z18" s="138"/>
      <c r="AA18" s="138"/>
      <c r="AB18" s="140"/>
      <c r="AC18" s="138"/>
      <c r="AD18" s="138"/>
      <c r="AE18" s="140"/>
      <c r="AF18" s="138"/>
      <c r="AG18" s="138"/>
      <c r="AH18" s="138"/>
      <c r="AI18" s="141"/>
      <c r="AJ18" s="138"/>
      <c r="AK18" s="140"/>
      <c r="AL18" s="138"/>
      <c r="AM18" s="138"/>
      <c r="AN18" s="138"/>
      <c r="AO18" s="141"/>
      <c r="AP18" s="138"/>
      <c r="AQ18" s="140"/>
      <c r="AR18" s="138"/>
      <c r="AS18" s="138"/>
      <c r="AT18" s="138"/>
      <c r="AU18" s="141"/>
      <c r="AV18" s="138"/>
      <c r="AW18" s="140"/>
      <c r="AX18" s="138"/>
      <c r="AY18" s="138"/>
      <c r="AZ18" s="138"/>
      <c r="BA18" s="141"/>
      <c r="BB18" s="138"/>
      <c r="BC18" s="140"/>
      <c r="BD18" s="138"/>
      <c r="BE18" s="138"/>
      <c r="BF18" s="138"/>
      <c r="BG18" s="141"/>
      <c r="BH18" s="138"/>
      <c r="BI18" s="140"/>
      <c r="BJ18" s="138"/>
      <c r="BK18" s="138"/>
      <c r="BL18" s="140"/>
      <c r="BM18" s="138"/>
      <c r="BN18" s="138"/>
      <c r="BO18" s="138"/>
      <c r="BP18" s="141"/>
      <c r="BQ18" s="138"/>
      <c r="BR18" s="138"/>
      <c r="BS18" s="141"/>
      <c r="BT18" s="138"/>
      <c r="BU18" s="138"/>
      <c r="BV18" s="141"/>
      <c r="BW18" s="138"/>
      <c r="BX18" s="138"/>
      <c r="BY18" s="141"/>
      <c r="BZ18" s="138"/>
      <c r="CA18" s="140"/>
      <c r="CB18" s="138"/>
      <c r="CC18" s="138"/>
      <c r="CD18" s="138"/>
      <c r="CE18" s="18" t="s">
        <v>1</v>
      </c>
      <c r="CF18" s="19" t="s">
        <v>6</v>
      </c>
      <c r="CG18" s="17"/>
      <c r="CH18" s="17"/>
      <c r="CI18" s="16"/>
      <c r="CJ18" s="16"/>
      <c r="CK18" s="16"/>
      <c r="CL18" s="16"/>
      <c r="CM18" s="16"/>
      <c r="CN18" s="19" t="s">
        <v>7</v>
      </c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20"/>
      <c r="DH18" s="200"/>
    </row>
    <row r="19" spans="1:124" x14ac:dyDescent="0.2">
      <c r="A19" s="143"/>
      <c r="B19" s="144"/>
      <c r="C19" s="233" t="s">
        <v>61</v>
      </c>
      <c r="D19" s="234"/>
      <c r="E19" s="234"/>
      <c r="F19" s="235"/>
      <c r="G19" s="146"/>
      <c r="H19" s="236" t="s">
        <v>80</v>
      </c>
      <c r="I19" s="237"/>
      <c r="J19" s="238"/>
      <c r="K19" s="236" t="s">
        <v>79</v>
      </c>
      <c r="L19" s="237"/>
      <c r="M19" s="238"/>
      <c r="N19" s="150"/>
      <c r="O19" s="142" t="s">
        <v>10</v>
      </c>
      <c r="P19" s="151"/>
      <c r="Q19" s="150"/>
      <c r="R19" s="142" t="s">
        <v>11</v>
      </c>
      <c r="S19" s="151"/>
      <c r="T19" s="150"/>
      <c r="U19" s="142" t="s">
        <v>12</v>
      </c>
      <c r="V19" s="151"/>
      <c r="W19" s="150"/>
      <c r="X19" s="142" t="s">
        <v>13</v>
      </c>
      <c r="Y19" s="151"/>
      <c r="Z19" s="150"/>
      <c r="AA19" s="142" t="s">
        <v>14</v>
      </c>
      <c r="AB19" s="151"/>
      <c r="AC19" s="150"/>
      <c r="AD19" s="142" t="s">
        <v>15</v>
      </c>
      <c r="AE19" s="151"/>
      <c r="AF19" s="150"/>
      <c r="AG19" s="142" t="s">
        <v>16</v>
      </c>
      <c r="AH19" s="150"/>
      <c r="AI19" s="152"/>
      <c r="AJ19" s="142" t="s">
        <v>17</v>
      </c>
      <c r="AK19" s="151"/>
      <c r="AL19" s="150"/>
      <c r="AM19" s="142" t="s">
        <v>18</v>
      </c>
      <c r="AN19" s="150"/>
      <c r="AO19" s="152"/>
      <c r="AP19" s="142" t="s">
        <v>19</v>
      </c>
      <c r="AQ19" s="151"/>
      <c r="AR19" s="150"/>
      <c r="AS19" s="142" t="s">
        <v>20</v>
      </c>
      <c r="AT19" s="150"/>
      <c r="AU19" s="152"/>
      <c r="AV19" s="142" t="s">
        <v>41</v>
      </c>
      <c r="AW19" s="151"/>
      <c r="AX19" s="150"/>
      <c r="AY19" s="142" t="s">
        <v>21</v>
      </c>
      <c r="AZ19" s="150"/>
      <c r="BA19" s="152"/>
      <c r="BB19" s="142" t="s">
        <v>22</v>
      </c>
      <c r="BC19" s="151"/>
      <c r="BD19" s="150"/>
      <c r="BE19" s="142" t="s">
        <v>23</v>
      </c>
      <c r="BF19" s="150"/>
      <c r="BG19" s="152"/>
      <c r="BH19" s="142" t="s">
        <v>24</v>
      </c>
      <c r="BI19" s="151"/>
      <c r="BJ19" s="143"/>
      <c r="BK19" s="143" t="s">
        <v>84</v>
      </c>
      <c r="BL19" s="151"/>
      <c r="BM19" s="233" t="s">
        <v>101</v>
      </c>
      <c r="BN19" s="234"/>
      <c r="BO19" s="235"/>
      <c r="BP19" s="233" t="s">
        <v>102</v>
      </c>
      <c r="BQ19" s="234"/>
      <c r="BR19" s="235"/>
      <c r="BS19" s="233" t="s">
        <v>103</v>
      </c>
      <c r="BT19" s="234"/>
      <c r="BU19" s="235"/>
      <c r="BV19" s="233" t="s">
        <v>104</v>
      </c>
      <c r="BW19" s="234"/>
      <c r="BX19" s="235"/>
      <c r="BY19" s="152"/>
      <c r="BZ19" s="142" t="s">
        <v>25</v>
      </c>
      <c r="CA19" s="151"/>
      <c r="CB19" s="236" t="s">
        <v>111</v>
      </c>
      <c r="CC19" s="237"/>
      <c r="CD19" s="239"/>
      <c r="CE19" s="25"/>
      <c r="CF19" s="25"/>
      <c r="CG19" s="26"/>
      <c r="CH19" s="9" t="s">
        <v>8</v>
      </c>
      <c r="CI19" s="27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8"/>
      <c r="DH19" s="201" t="s">
        <v>1</v>
      </c>
    </row>
    <row r="20" spans="1:124" x14ac:dyDescent="0.2">
      <c r="A20" s="148" t="s">
        <v>9</v>
      </c>
      <c r="B20" s="153" t="s">
        <v>9</v>
      </c>
      <c r="C20" s="147"/>
      <c r="D20" s="154"/>
      <c r="E20" s="155"/>
      <c r="F20" s="156"/>
      <c r="G20" s="156"/>
      <c r="H20" s="157"/>
      <c r="I20" s="158"/>
      <c r="J20" s="159"/>
      <c r="K20" s="157"/>
      <c r="L20" s="158"/>
      <c r="M20" s="159"/>
      <c r="N20" s="154"/>
      <c r="O20" s="154"/>
      <c r="P20" s="159"/>
      <c r="Q20" s="154" t="s">
        <v>1</v>
      </c>
      <c r="R20" s="154"/>
      <c r="S20" s="159"/>
      <c r="T20" s="154" t="s">
        <v>1</v>
      </c>
      <c r="U20" s="154"/>
      <c r="V20" s="159"/>
      <c r="W20" s="154" t="s">
        <v>1</v>
      </c>
      <c r="X20" s="154"/>
      <c r="Y20" s="159"/>
      <c r="Z20" s="154" t="s">
        <v>1</v>
      </c>
      <c r="AA20" s="154"/>
      <c r="AB20" s="159"/>
      <c r="AC20" s="154" t="s">
        <v>1</v>
      </c>
      <c r="AD20" s="154"/>
      <c r="AE20" s="159"/>
      <c r="AF20" s="154" t="s">
        <v>1</v>
      </c>
      <c r="AG20" s="154"/>
      <c r="AH20" s="155"/>
      <c r="AI20" s="160" t="s">
        <v>78</v>
      </c>
      <c r="AJ20" s="154"/>
      <c r="AK20" s="159"/>
      <c r="AL20" s="154" t="s">
        <v>1</v>
      </c>
      <c r="AM20" s="154"/>
      <c r="AN20" s="155"/>
      <c r="AO20" s="160" t="s">
        <v>1</v>
      </c>
      <c r="AP20" s="154"/>
      <c r="AQ20" s="159"/>
      <c r="AR20" s="154" t="s">
        <v>1</v>
      </c>
      <c r="AS20" s="154"/>
      <c r="AT20" s="155"/>
      <c r="AU20" s="160" t="s">
        <v>1</v>
      </c>
      <c r="AV20" s="154"/>
      <c r="AW20" s="159"/>
      <c r="AX20" s="154" t="s">
        <v>1</v>
      </c>
      <c r="AY20" s="154"/>
      <c r="AZ20" s="155"/>
      <c r="BA20" s="160" t="s">
        <v>1</v>
      </c>
      <c r="BB20" s="154"/>
      <c r="BC20" s="159"/>
      <c r="BD20" s="154" t="s">
        <v>1</v>
      </c>
      <c r="BE20" s="154"/>
      <c r="BF20" s="155"/>
      <c r="BG20" s="160" t="s">
        <v>1</v>
      </c>
      <c r="BH20" s="154"/>
      <c r="BI20" s="159"/>
      <c r="BJ20" s="155"/>
      <c r="BK20" s="155"/>
      <c r="BL20" s="159"/>
      <c r="BM20" s="155"/>
      <c r="BN20" s="155"/>
      <c r="BO20" s="155"/>
      <c r="BP20" s="189"/>
      <c r="BQ20" s="155"/>
      <c r="BR20" s="155"/>
      <c r="BS20" s="189"/>
      <c r="BT20" s="155"/>
      <c r="BU20" s="155"/>
      <c r="BV20" s="189"/>
      <c r="BW20" s="155"/>
      <c r="BX20" s="155"/>
      <c r="BY20" s="160" t="s">
        <v>1</v>
      </c>
      <c r="BZ20" s="154"/>
      <c r="CA20" s="159"/>
      <c r="CB20" s="243"/>
      <c r="CC20" s="244"/>
      <c r="CD20" s="245"/>
      <c r="CE20" s="33" t="s">
        <v>26</v>
      </c>
      <c r="CF20" s="9" t="s">
        <v>81</v>
      </c>
      <c r="CG20" s="9" t="s">
        <v>28</v>
      </c>
      <c r="CH20" s="23"/>
      <c r="CI20" s="9" t="s">
        <v>60</v>
      </c>
      <c r="CJ20" s="9" t="s">
        <v>3</v>
      </c>
      <c r="CK20" s="9" t="s">
        <v>29</v>
      </c>
      <c r="CL20" s="9" t="s">
        <v>30</v>
      </c>
      <c r="CM20" s="9" t="s">
        <v>31</v>
      </c>
      <c r="CN20" s="9" t="s">
        <v>32</v>
      </c>
      <c r="CO20" s="9" t="s">
        <v>33</v>
      </c>
      <c r="CP20" s="9" t="s">
        <v>34</v>
      </c>
      <c r="CQ20" s="9" t="s">
        <v>35</v>
      </c>
      <c r="CR20" s="9" t="s">
        <v>36</v>
      </c>
      <c r="CS20" s="9" t="s">
        <v>37</v>
      </c>
      <c r="CT20" s="9" t="s">
        <v>38</v>
      </c>
      <c r="CU20" s="9" t="s">
        <v>39</v>
      </c>
      <c r="CV20" s="9" t="s">
        <v>40</v>
      </c>
      <c r="CW20" s="225" t="s">
        <v>41</v>
      </c>
      <c r="CX20" s="9" t="s">
        <v>42</v>
      </c>
      <c r="CY20" s="9" t="s">
        <v>43</v>
      </c>
      <c r="CZ20" s="9" t="s">
        <v>44</v>
      </c>
      <c r="DA20" s="9" t="s">
        <v>45</v>
      </c>
      <c r="DB20" s="9" t="s">
        <v>105</v>
      </c>
      <c r="DC20" s="9" t="s">
        <v>106</v>
      </c>
      <c r="DD20" s="9" t="s">
        <v>107</v>
      </c>
      <c r="DE20" s="9" t="s">
        <v>108</v>
      </c>
      <c r="DF20" s="81" t="s">
        <v>85</v>
      </c>
      <c r="DG20" s="10" t="s">
        <v>109</v>
      </c>
      <c r="DH20" s="10" t="s">
        <v>46</v>
      </c>
    </row>
    <row r="21" spans="1:124" x14ac:dyDescent="0.2">
      <c r="A21" s="142" t="s">
        <v>26</v>
      </c>
      <c r="B21" s="161" t="s">
        <v>47</v>
      </c>
      <c r="C21" s="162"/>
      <c r="D21" s="163"/>
      <c r="E21" s="164"/>
      <c r="F21" s="165"/>
      <c r="G21" s="153" t="s">
        <v>68</v>
      </c>
      <c r="H21" s="169"/>
      <c r="I21" s="169"/>
      <c r="J21" s="169"/>
      <c r="K21" s="169"/>
      <c r="L21" s="169"/>
      <c r="M21" s="169"/>
      <c r="N21" s="164"/>
      <c r="O21" s="164"/>
      <c r="P21" s="170"/>
      <c r="Q21" s="164"/>
      <c r="R21" s="164"/>
      <c r="S21" s="170"/>
      <c r="T21" s="164"/>
      <c r="U21" s="164"/>
      <c r="V21" s="170"/>
      <c r="W21" s="164"/>
      <c r="X21" s="164"/>
      <c r="Y21" s="170"/>
      <c r="Z21" s="164"/>
      <c r="AA21" s="164"/>
      <c r="AB21" s="170"/>
      <c r="AC21" s="171"/>
      <c r="AD21" s="164"/>
      <c r="AE21" s="170"/>
      <c r="AF21" s="171"/>
      <c r="AG21" s="164"/>
      <c r="AH21" s="171"/>
      <c r="AI21" s="172"/>
      <c r="AJ21" s="164"/>
      <c r="AK21" s="170"/>
      <c r="AL21" s="171"/>
      <c r="AM21" s="164"/>
      <c r="AN21" s="171"/>
      <c r="AO21" s="172"/>
      <c r="AP21" s="164"/>
      <c r="AQ21" s="170"/>
      <c r="AR21" s="171"/>
      <c r="AS21" s="164"/>
      <c r="AT21" s="171"/>
      <c r="AU21" s="172"/>
      <c r="AV21" s="164"/>
      <c r="AW21" s="170"/>
      <c r="AX21" s="171"/>
      <c r="AY21" s="164"/>
      <c r="AZ21" s="171"/>
      <c r="BA21" s="172"/>
      <c r="BB21" s="164"/>
      <c r="BC21" s="170"/>
      <c r="BD21" s="171"/>
      <c r="BE21" s="164"/>
      <c r="BF21" s="171"/>
      <c r="BG21" s="172"/>
      <c r="BH21" s="164"/>
      <c r="BI21" s="170"/>
      <c r="BJ21" s="172"/>
      <c r="BK21" s="164"/>
      <c r="BL21" s="170"/>
      <c r="BM21" s="172"/>
      <c r="BN21" s="164"/>
      <c r="BO21" s="170"/>
      <c r="BP21" s="172"/>
      <c r="BQ21" s="164"/>
      <c r="BR21" s="190"/>
      <c r="BS21" s="172"/>
      <c r="BT21" s="164"/>
      <c r="BU21" s="170"/>
      <c r="BV21" s="172"/>
      <c r="BW21" s="164"/>
      <c r="BX21" s="170"/>
      <c r="BY21" s="170"/>
      <c r="BZ21" s="173"/>
      <c r="CA21" s="170"/>
      <c r="CB21" s="163"/>
      <c r="CC21" s="164"/>
      <c r="CD21" s="171"/>
      <c r="CE21" s="37" t="s">
        <v>1</v>
      </c>
      <c r="CF21" s="13"/>
      <c r="CG21" s="13"/>
      <c r="CH21" s="13"/>
      <c r="CI21" s="13"/>
      <c r="CJ21" s="13"/>
      <c r="CK21" s="56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56"/>
      <c r="DG21" s="14"/>
      <c r="DH21" s="14" t="s">
        <v>49</v>
      </c>
    </row>
    <row r="22" spans="1:124" x14ac:dyDescent="0.2">
      <c r="A22" s="151"/>
      <c r="B22" s="151"/>
      <c r="C22" s="145" t="s">
        <v>64</v>
      </c>
      <c r="D22" s="147" t="s">
        <v>62</v>
      </c>
      <c r="E22" s="153" t="s">
        <v>63</v>
      </c>
      <c r="F22" s="149" t="s">
        <v>48</v>
      </c>
      <c r="G22" s="174" t="s">
        <v>69</v>
      </c>
      <c r="H22" s="161" t="s">
        <v>50</v>
      </c>
      <c r="I22" s="153" t="s">
        <v>46</v>
      </c>
      <c r="J22" s="153" t="s">
        <v>51</v>
      </c>
      <c r="K22" s="161" t="s">
        <v>50</v>
      </c>
      <c r="L22" s="153" t="s">
        <v>46</v>
      </c>
      <c r="M22" s="153" t="s">
        <v>51</v>
      </c>
      <c r="N22" s="161" t="s">
        <v>50</v>
      </c>
      <c r="O22" s="153" t="s">
        <v>46</v>
      </c>
      <c r="P22" s="149" t="s">
        <v>51</v>
      </c>
      <c r="Q22" s="161" t="s">
        <v>50</v>
      </c>
      <c r="R22" s="153" t="s">
        <v>46</v>
      </c>
      <c r="S22" s="149" t="s">
        <v>51</v>
      </c>
      <c r="T22" s="153" t="s">
        <v>50</v>
      </c>
      <c r="U22" s="153" t="s">
        <v>46</v>
      </c>
      <c r="V22" s="149" t="s">
        <v>51</v>
      </c>
      <c r="W22" s="153" t="s">
        <v>50</v>
      </c>
      <c r="X22" s="153" t="s">
        <v>46</v>
      </c>
      <c r="Y22" s="149" t="s">
        <v>51</v>
      </c>
      <c r="Z22" s="153" t="s">
        <v>50</v>
      </c>
      <c r="AA22" s="153" t="s">
        <v>46</v>
      </c>
      <c r="AB22" s="149" t="s">
        <v>51</v>
      </c>
      <c r="AC22" s="165" t="s">
        <v>50</v>
      </c>
      <c r="AD22" s="153" t="s">
        <v>46</v>
      </c>
      <c r="AE22" s="149" t="s">
        <v>51</v>
      </c>
      <c r="AF22" s="165" t="s">
        <v>50</v>
      </c>
      <c r="AG22" s="153" t="s">
        <v>46</v>
      </c>
      <c r="AH22" s="165" t="s">
        <v>51</v>
      </c>
      <c r="AI22" s="147" t="s">
        <v>50</v>
      </c>
      <c r="AJ22" s="153" t="s">
        <v>46</v>
      </c>
      <c r="AK22" s="149" t="s">
        <v>51</v>
      </c>
      <c r="AL22" s="165" t="s">
        <v>50</v>
      </c>
      <c r="AM22" s="153" t="s">
        <v>46</v>
      </c>
      <c r="AN22" s="165" t="s">
        <v>51</v>
      </c>
      <c r="AO22" s="147" t="s">
        <v>50</v>
      </c>
      <c r="AP22" s="153" t="s">
        <v>46</v>
      </c>
      <c r="AQ22" s="149" t="s">
        <v>51</v>
      </c>
      <c r="AR22" s="165" t="s">
        <v>50</v>
      </c>
      <c r="AS22" s="153" t="s">
        <v>46</v>
      </c>
      <c r="AT22" s="165" t="s">
        <v>51</v>
      </c>
      <c r="AU22" s="147" t="s">
        <v>50</v>
      </c>
      <c r="AV22" s="153" t="s">
        <v>46</v>
      </c>
      <c r="AW22" s="149" t="s">
        <v>51</v>
      </c>
      <c r="AX22" s="165" t="s">
        <v>50</v>
      </c>
      <c r="AY22" s="153" t="s">
        <v>46</v>
      </c>
      <c r="AZ22" s="165" t="s">
        <v>51</v>
      </c>
      <c r="BA22" s="147" t="s">
        <v>50</v>
      </c>
      <c r="BB22" s="153" t="s">
        <v>46</v>
      </c>
      <c r="BC22" s="149" t="s">
        <v>51</v>
      </c>
      <c r="BD22" s="165" t="s">
        <v>50</v>
      </c>
      <c r="BE22" s="153" t="s">
        <v>46</v>
      </c>
      <c r="BF22" s="165" t="s">
        <v>51</v>
      </c>
      <c r="BG22" s="147" t="s">
        <v>50</v>
      </c>
      <c r="BH22" s="153" t="s">
        <v>46</v>
      </c>
      <c r="BI22" s="149" t="s">
        <v>51</v>
      </c>
      <c r="BJ22" s="147" t="s">
        <v>50</v>
      </c>
      <c r="BK22" s="153" t="s">
        <v>46</v>
      </c>
      <c r="BL22" s="149" t="s">
        <v>51</v>
      </c>
      <c r="BM22" s="147" t="s">
        <v>50</v>
      </c>
      <c r="BN22" s="153" t="s">
        <v>46</v>
      </c>
      <c r="BO22" s="149" t="s">
        <v>51</v>
      </c>
      <c r="BP22" s="147" t="s">
        <v>50</v>
      </c>
      <c r="BQ22" s="153" t="s">
        <v>46</v>
      </c>
      <c r="BR22" s="149" t="s">
        <v>51</v>
      </c>
      <c r="BS22" s="147" t="s">
        <v>50</v>
      </c>
      <c r="BT22" s="153" t="s">
        <v>46</v>
      </c>
      <c r="BU22" s="149" t="s">
        <v>51</v>
      </c>
      <c r="BV22" s="147" t="s">
        <v>50</v>
      </c>
      <c r="BW22" s="153" t="s">
        <v>46</v>
      </c>
      <c r="BX22" s="149" t="s">
        <v>51</v>
      </c>
      <c r="BY22" s="165" t="s">
        <v>50</v>
      </c>
      <c r="BZ22" s="153" t="s">
        <v>46</v>
      </c>
      <c r="CA22" s="149" t="s">
        <v>51</v>
      </c>
      <c r="CB22" s="165" t="s">
        <v>50</v>
      </c>
      <c r="CC22" s="153" t="s">
        <v>46</v>
      </c>
      <c r="CD22" s="165" t="s">
        <v>51</v>
      </c>
      <c r="CE22" s="38"/>
      <c r="CF22" s="36"/>
      <c r="CG22" s="36"/>
      <c r="CH22" s="36"/>
      <c r="CI22" s="4"/>
      <c r="CJ22" s="4"/>
      <c r="CK22" s="224"/>
      <c r="CL22" s="224"/>
      <c r="CM22" s="224"/>
      <c r="CN22" s="224"/>
      <c r="CO22" s="224"/>
      <c r="CP22" s="224"/>
      <c r="CQ22" s="224"/>
      <c r="CR22" s="224"/>
      <c r="CS22" s="224"/>
      <c r="CT22" s="224"/>
      <c r="CU22" s="224"/>
      <c r="CV22" s="224"/>
      <c r="CW22" s="34"/>
      <c r="CX22" s="4" t="s">
        <v>1</v>
      </c>
      <c r="CY22" s="4" t="s">
        <v>1</v>
      </c>
      <c r="CZ22" s="4" t="s">
        <v>1</v>
      </c>
      <c r="DA22" s="4" t="s">
        <v>1</v>
      </c>
      <c r="DB22" s="4"/>
      <c r="DC22" s="4"/>
      <c r="DD22" s="4"/>
      <c r="DE22" s="4"/>
      <c r="DF22" s="5"/>
      <c r="DG22" s="197"/>
      <c r="DH22" s="73" t="s">
        <v>1</v>
      </c>
    </row>
    <row r="23" spans="1:124" ht="14.25" x14ac:dyDescent="0.2">
      <c r="A23" s="175"/>
      <c r="B23" s="176"/>
      <c r="C23" s="177" t="s">
        <v>67</v>
      </c>
      <c r="D23" s="176"/>
      <c r="E23" s="179" t="s">
        <v>112</v>
      </c>
      <c r="F23" s="180"/>
      <c r="G23" s="181" t="s">
        <v>67</v>
      </c>
      <c r="H23" s="160" t="s">
        <v>74</v>
      </c>
      <c r="I23" s="178"/>
      <c r="J23" s="178"/>
      <c r="K23" s="176"/>
      <c r="L23" s="179" t="s">
        <v>73</v>
      </c>
      <c r="M23" s="178"/>
      <c r="N23" s="182" t="s">
        <v>74</v>
      </c>
      <c r="O23" s="176"/>
      <c r="P23" s="175"/>
      <c r="Q23" s="183" t="s">
        <v>75</v>
      </c>
      <c r="R23" s="176"/>
      <c r="S23" s="175"/>
      <c r="T23" s="182" t="s">
        <v>74</v>
      </c>
      <c r="U23" s="176"/>
      <c r="V23" s="175"/>
      <c r="W23" s="182" t="s">
        <v>74</v>
      </c>
      <c r="X23" s="176"/>
      <c r="Y23" s="175"/>
      <c r="Z23" s="183" t="s">
        <v>75</v>
      </c>
      <c r="AA23" s="176"/>
      <c r="AB23" s="175"/>
      <c r="AC23" s="158" t="s">
        <v>76</v>
      </c>
      <c r="AD23" s="176"/>
      <c r="AE23" s="175"/>
      <c r="AF23" s="158" t="s">
        <v>76</v>
      </c>
      <c r="AG23" s="176"/>
      <c r="AH23" s="180"/>
      <c r="AI23" s="158" t="s">
        <v>76</v>
      </c>
      <c r="AJ23" s="176"/>
      <c r="AK23" s="175"/>
      <c r="AL23" s="158" t="s">
        <v>76</v>
      </c>
      <c r="AM23" s="176"/>
      <c r="AN23" s="176"/>
      <c r="AO23" s="158" t="s">
        <v>76</v>
      </c>
      <c r="AP23" s="176"/>
      <c r="AQ23" s="175"/>
      <c r="AR23" s="160" t="s">
        <v>74</v>
      </c>
      <c r="AS23" s="176"/>
      <c r="AT23" s="176"/>
      <c r="AU23" s="158" t="s">
        <v>76</v>
      </c>
      <c r="AV23" s="176"/>
      <c r="AW23" s="175"/>
      <c r="AX23" s="158" t="s">
        <v>76</v>
      </c>
      <c r="AY23" s="176"/>
      <c r="AZ23" s="180"/>
      <c r="BA23" s="158" t="s">
        <v>76</v>
      </c>
      <c r="BB23" s="176"/>
      <c r="BC23" s="175"/>
      <c r="BD23" s="158" t="s">
        <v>76</v>
      </c>
      <c r="BE23" s="176"/>
      <c r="BF23" s="180"/>
      <c r="BG23" s="158" t="s">
        <v>76</v>
      </c>
      <c r="BH23" s="176"/>
      <c r="BI23" s="175"/>
      <c r="BJ23" s="158" t="s">
        <v>76</v>
      </c>
      <c r="BK23" s="176"/>
      <c r="BL23" s="175"/>
      <c r="BM23" s="158" t="s">
        <v>76</v>
      </c>
      <c r="BN23" s="176"/>
      <c r="BO23" s="175"/>
      <c r="BP23" s="158" t="s">
        <v>76</v>
      </c>
      <c r="BQ23" s="176"/>
      <c r="BR23" s="175"/>
      <c r="BS23" s="158" t="s">
        <v>76</v>
      </c>
      <c r="BT23" s="176"/>
      <c r="BU23" s="175"/>
      <c r="BV23" s="158" t="s">
        <v>76</v>
      </c>
      <c r="BW23" s="176"/>
      <c r="BX23" s="175"/>
      <c r="BY23" s="160" t="s">
        <v>74</v>
      </c>
      <c r="BZ23" s="176"/>
      <c r="CA23" s="175"/>
      <c r="CB23" s="160" t="s">
        <v>74</v>
      </c>
      <c r="CC23" s="176"/>
      <c r="CD23" s="184"/>
      <c r="CE23" s="39"/>
      <c r="CF23" s="23"/>
      <c r="CG23" s="23"/>
      <c r="CH23" s="23"/>
      <c r="CI23" s="246" t="s">
        <v>52</v>
      </c>
      <c r="CJ23" s="247"/>
      <c r="CK23" s="247"/>
      <c r="CL23" s="247"/>
      <c r="CM23" s="247"/>
      <c r="CN23" s="247"/>
      <c r="CO23" s="247"/>
      <c r="CP23" s="241"/>
      <c r="CQ23" s="246" t="s">
        <v>53</v>
      </c>
      <c r="CR23" s="247"/>
      <c r="CS23" s="247"/>
      <c r="CT23" s="247"/>
      <c r="CU23" s="247"/>
      <c r="CV23" s="247"/>
      <c r="CW23" s="247"/>
      <c r="CX23" s="247"/>
      <c r="CY23" s="247"/>
      <c r="CZ23" s="247"/>
      <c r="DA23" s="247"/>
      <c r="DB23" s="5"/>
      <c r="DC23" s="5"/>
      <c r="DD23" s="5"/>
      <c r="DE23" s="5"/>
      <c r="DF23" s="5"/>
      <c r="DG23" s="74" t="s">
        <v>110</v>
      </c>
      <c r="DH23" s="74" t="s">
        <v>54</v>
      </c>
      <c r="DJ23" s="242"/>
      <c r="DK23" s="242"/>
    </row>
    <row r="24" spans="1:124" x14ac:dyDescent="0.2">
      <c r="A24" s="100"/>
      <c r="B24" s="102"/>
      <c r="C24" s="101"/>
      <c r="D24" s="98"/>
      <c r="E24" s="98"/>
      <c r="F24" s="104"/>
      <c r="G24" s="101"/>
      <c r="H24" s="105"/>
      <c r="I24" s="105"/>
      <c r="J24" s="102"/>
      <c r="K24" s="105"/>
      <c r="L24" s="105"/>
      <c r="M24" s="102"/>
      <c r="N24" s="104"/>
      <c r="O24" s="101"/>
      <c r="P24" s="102"/>
      <c r="Q24" s="104"/>
      <c r="R24" s="101"/>
      <c r="S24" s="98"/>
      <c r="T24" s="102"/>
      <c r="U24" s="106"/>
      <c r="V24" s="107"/>
      <c r="W24" s="104"/>
      <c r="X24" s="108"/>
      <c r="Y24" s="100"/>
      <c r="Z24" s="101"/>
      <c r="AA24" s="107"/>
      <c r="AB24" s="104"/>
      <c r="AC24" s="108"/>
      <c r="AD24" s="106"/>
      <c r="AE24" s="104"/>
      <c r="AF24" s="108"/>
      <c r="AG24" s="101"/>
      <c r="AH24" s="102"/>
      <c r="AI24" s="104"/>
      <c r="AJ24" s="229"/>
      <c r="AK24" s="102"/>
      <c r="AL24" s="104"/>
      <c r="AM24" s="101"/>
      <c r="AN24" s="98"/>
      <c r="AO24" s="98"/>
      <c r="AP24" s="98"/>
      <c r="AQ24" s="102"/>
      <c r="AR24" s="104"/>
      <c r="AS24" s="101"/>
      <c r="AT24" s="102"/>
      <c r="AU24" s="108"/>
      <c r="AV24" s="101"/>
      <c r="AW24" s="102"/>
      <c r="AX24" s="108"/>
      <c r="AY24" s="101"/>
      <c r="AZ24" s="98"/>
      <c r="BA24" s="104"/>
      <c r="BB24" s="101"/>
      <c r="BC24" s="102"/>
      <c r="BD24" s="108"/>
      <c r="BE24" s="101"/>
      <c r="BF24" s="98"/>
      <c r="BG24" s="98"/>
      <c r="BH24" s="98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9"/>
      <c r="BZ24" s="110"/>
      <c r="CA24" s="111"/>
      <c r="CB24" s="101"/>
      <c r="CC24" s="102"/>
      <c r="CD24" s="99"/>
      <c r="CE24" s="39"/>
      <c r="CF24" s="23"/>
      <c r="CG24" s="23"/>
      <c r="CH24" s="23"/>
      <c r="CI24" s="8"/>
      <c r="CJ24" s="8"/>
      <c r="CP24" s="12"/>
      <c r="DG24" s="75"/>
      <c r="DH24" s="75"/>
      <c r="DJ24" s="52"/>
      <c r="DK24" s="52"/>
    </row>
    <row r="25" spans="1:124" x14ac:dyDescent="0.2">
      <c r="A25" s="118">
        <v>2</v>
      </c>
      <c r="B25" s="102"/>
      <c r="C25" s="112">
        <v>5</v>
      </c>
      <c r="D25" s="113"/>
      <c r="E25" s="112"/>
      <c r="F25" s="187">
        <v>1.0001982553528945</v>
      </c>
      <c r="G25" s="114">
        <v>0.5</v>
      </c>
      <c r="H25" s="105">
        <v>166.89</v>
      </c>
      <c r="I25" s="125">
        <f>(H25-H$37)/H$36</f>
        <v>88.423621216530833</v>
      </c>
      <c r="J25" s="111">
        <v>1</v>
      </c>
      <c r="K25" s="112"/>
      <c r="L25" s="125">
        <f t="shared" ref="L25:L31" si="0">K25</f>
        <v>0</v>
      </c>
      <c r="M25" s="111">
        <v>1</v>
      </c>
      <c r="N25" s="115"/>
      <c r="O25" s="125">
        <f t="shared" ref="O25:O34" si="1">(N25-N$37)/N$36</f>
        <v>5.8951437545302993E-2</v>
      </c>
      <c r="P25" s="111">
        <v>1</v>
      </c>
      <c r="Q25" s="111">
        <v>3691</v>
      </c>
      <c r="R25" s="125">
        <f t="shared" ref="R25:R34" si="2">(Q25-Q$37)/Q$36</f>
        <v>13.859439542325223</v>
      </c>
      <c r="S25" s="105">
        <v>1</v>
      </c>
      <c r="T25" s="111">
        <v>353</v>
      </c>
      <c r="U25" s="125">
        <f t="shared" ref="U25:U34" si="3">(T25-T$37)/T$36</f>
        <v>3.218108232526022</v>
      </c>
      <c r="V25" s="111">
        <v>100</v>
      </c>
      <c r="W25" s="116">
        <v>613</v>
      </c>
      <c r="X25" s="127">
        <f t="shared" ref="X25:X32" si="4">(W25-W$37)/W$36</f>
        <v>0.14481351185942173</v>
      </c>
      <c r="Y25" s="111">
        <v>100</v>
      </c>
      <c r="Z25" s="105"/>
      <c r="AA25" s="125">
        <f t="shared" ref="AA25:AA34" si="5">(Z25-Z$37)/Z$36</f>
        <v>-0.18002847438105554</v>
      </c>
      <c r="AB25" s="111">
        <v>1</v>
      </c>
      <c r="AC25" s="115">
        <v>365</v>
      </c>
      <c r="AD25" s="216">
        <f t="shared" ref="AD25:AD32" si="6">(AC25-AC$37)/AC$36</f>
        <v>1.4224134216234074</v>
      </c>
      <c r="AE25" s="111">
        <v>100</v>
      </c>
      <c r="AF25" s="111"/>
      <c r="AG25" s="218">
        <f t="shared" ref="AG25:AG33" si="7">(AF25-AF$37)/AF$36</f>
        <v>-0.62715950180795721</v>
      </c>
      <c r="AH25" s="217">
        <v>1</v>
      </c>
      <c r="AI25" s="116">
        <v>600</v>
      </c>
      <c r="AJ25" s="125">
        <f t="shared" ref="AJ25:AJ32" si="8">(AI25-AI$37)/AI$36</f>
        <v>0.77144485936640816</v>
      </c>
      <c r="AK25" s="111">
        <v>1</v>
      </c>
      <c r="AL25" s="111"/>
      <c r="AM25" s="125">
        <f t="shared" ref="AM25:AM33" si="9">(AL25-AL$37)/AL$36</f>
        <v>-8.695373767354958E-2</v>
      </c>
      <c r="AN25" s="111">
        <v>1</v>
      </c>
      <c r="AO25" s="111"/>
      <c r="AP25" s="125">
        <f t="shared" ref="AP25:AP33" si="10">(AO25-AO$37)/AO$36</f>
        <v>-0.15444960693134965</v>
      </c>
      <c r="AQ25" s="111">
        <v>1</v>
      </c>
      <c r="AR25" s="111"/>
      <c r="AS25" s="125">
        <f t="shared" ref="AS25:AS34" si="11">(AR25-AR$37)/AR$36</f>
        <v>0.24723247232472334</v>
      </c>
      <c r="AT25" s="111">
        <v>1</v>
      </c>
      <c r="AU25" s="116"/>
      <c r="AV25" s="125">
        <f t="shared" ref="AV25:AV33" si="12">(AU25-AU$37)/AU$36</f>
        <v>-0.34575345203791208</v>
      </c>
      <c r="AW25" s="111">
        <v>1</v>
      </c>
      <c r="AX25" s="116"/>
      <c r="AY25" s="125">
        <f t="shared" ref="AY25:AY34" si="13">(AX25-AX$37)/AX$36</f>
        <v>-6.1429082911360094E-2</v>
      </c>
      <c r="AZ25" s="111">
        <v>1</v>
      </c>
      <c r="BA25" s="116"/>
      <c r="BB25" s="125">
        <f t="shared" ref="BB25:BB34" si="14">(BA25-BA$37)/BA$36</f>
        <v>-0.11095188253822315</v>
      </c>
      <c r="BC25" s="111">
        <v>1</v>
      </c>
      <c r="BD25" s="116"/>
      <c r="BE25" s="125">
        <f t="shared" ref="BE25:BE34" si="15">(BD25-BD$37)/BD$36</f>
        <v>-0.39579822357097044</v>
      </c>
      <c r="BF25" s="111">
        <v>1</v>
      </c>
      <c r="BG25" s="116"/>
      <c r="BH25" s="125">
        <f t="shared" ref="BH25:BH33" si="16">(BG25-BG$37)/BG$36</f>
        <v>-0.70993180101212061</v>
      </c>
      <c r="BI25" s="111">
        <v>1</v>
      </c>
      <c r="BJ25" s="110"/>
      <c r="BK25" s="125">
        <f t="shared" ref="BK25:BK34" si="17">(BJ25-BJ$37)/BJ$36</f>
        <v>18.677940046118376</v>
      </c>
      <c r="BL25" s="111">
        <v>1</v>
      </c>
      <c r="BM25" s="110"/>
      <c r="BN25" s="228">
        <f t="shared" ref="BN25:BN34" si="18">(BM25-BM$37)/BM$36</f>
        <v>-1.7091852883459263E-3</v>
      </c>
      <c r="BO25" s="111">
        <v>1</v>
      </c>
      <c r="BP25" s="110"/>
      <c r="BQ25" s="125">
        <f t="shared" ref="BQ25:BQ33" si="19">(BP25-BP$37)/BP$36</f>
        <v>-0.17325053188431186</v>
      </c>
      <c r="BR25" s="111">
        <v>1</v>
      </c>
      <c r="BS25" s="110"/>
      <c r="BT25" s="125">
        <f t="shared" ref="BT25:BT34" si="20">(BS25-BS$37)/BS$36</f>
        <v>1.5908588578807157</v>
      </c>
      <c r="BU25" s="111">
        <v>1</v>
      </c>
      <c r="BV25" s="110"/>
      <c r="BW25" s="125">
        <f t="shared" ref="BW25:BW34" si="21">(BV25-BV$37)/BV$36</f>
        <v>-0.1540091525846258</v>
      </c>
      <c r="BX25" s="111">
        <v>1</v>
      </c>
      <c r="BY25" s="110"/>
      <c r="BZ25" s="125">
        <f t="shared" ref="BZ25:BZ34" si="22">(BY25-BY$37)/BY$36</f>
        <v>2.3518507956424965</v>
      </c>
      <c r="CA25" s="111">
        <v>1</v>
      </c>
      <c r="CB25" s="110"/>
      <c r="CC25" s="127">
        <f t="shared" ref="CC25:CC33" si="23">(CB25-CC$37)/CC$36</f>
        <v>3.5089378099689528</v>
      </c>
      <c r="CD25" s="117">
        <v>1</v>
      </c>
      <c r="CE25" s="41">
        <v>2</v>
      </c>
      <c r="CF25" s="226"/>
      <c r="CG25" s="226"/>
      <c r="CH25" s="23"/>
      <c r="CI25" s="12">
        <f t="shared" ref="CI25:CI32" si="24">(I25-I$34)*0.2*J25*$F25</f>
        <v>17.792660230974406</v>
      </c>
      <c r="CJ25" s="12">
        <f t="shared" ref="CJ25:CJ32" si="25">(L25-L$34)*0.02*M25*$F25</f>
        <v>0.54948891752577333</v>
      </c>
      <c r="CK25" s="12">
        <f t="shared" ref="CK25:CK32" si="26">(O25-O$34)*50*P25*95/31/10000</f>
        <v>0</v>
      </c>
      <c r="CL25" s="12">
        <f t="shared" ref="CL25:CL31" si="27">(R25-R$34)*$F25*S25*50/10000</f>
        <v>6.9445938285509698E-2</v>
      </c>
      <c r="CM25" s="12">
        <f t="shared" ref="CM25:CM32" si="28">(U25-U$34)*V25*$F25*50/10000</f>
        <v>1.6395093969214238</v>
      </c>
      <c r="CN25" s="12">
        <f t="shared" ref="CN25:CN32" si="29">(X25-X$34)*Y25*$F25*50/10000</f>
        <v>7.5613242418107365E-2</v>
      </c>
      <c r="CO25" s="188">
        <f t="shared" ref="CO25:CO32" si="30">(AA25-AA$34)*AB25*$F25*50/10000</f>
        <v>-1.0548009723543555E-4</v>
      </c>
      <c r="CP25" s="12">
        <f t="shared" ref="CP25:CP32" si="31">(BZ25-BZ$34)*CA25*$F25*50/10000</f>
        <v>8.3573287178006583E-4</v>
      </c>
      <c r="CQ25" s="12">
        <f t="shared" ref="CQ25:CQ32" si="32">(AD25-AD$34)*AE25*$F25*50/10000</f>
        <v>0.75349255086245537</v>
      </c>
      <c r="CR25" s="12">
        <f t="shared" ref="CR25:CR32" si="33">(AG25-AG$34)*AH25*$F25*50/10000</f>
        <v>-3.6315173340812292E-3</v>
      </c>
      <c r="CS25" s="12">
        <f t="shared" ref="CS25:CS32" si="34">(AJ25-AJ$34)*50*AK25*$F25</f>
        <v>47.757226966182095</v>
      </c>
      <c r="CT25" s="40">
        <f t="shared" ref="CT25:CT32" si="35">(AM25-AM$34)*AN25*$F25*50</f>
        <v>-4.2485290103395874</v>
      </c>
      <c r="CU25" s="12">
        <f t="shared" ref="CU25:CU32" si="36">(AP25-AP$34)*AQ25*$F25*50</f>
        <v>-8.724209624986706</v>
      </c>
      <c r="CV25" s="40">
        <f t="shared" ref="CV25:CV32" si="37">(AS25-AS$34)*50*AT25*$F25</f>
        <v>-9.688267233584309</v>
      </c>
      <c r="CW25" s="188">
        <f>(AV25-AV$34)*AW25*$F25*50</f>
        <v>-18.791397358557361</v>
      </c>
      <c r="CX25" s="212">
        <f t="shared" ref="CX25:CX32" si="38">(AY25-AY$34)*AZ25*$F25*10</f>
        <v>0</v>
      </c>
      <c r="CY25" s="188">
        <f t="shared" ref="CY25:CY32" si="39">(BB25-BB$34)*BC25*$F25*10</f>
        <v>0</v>
      </c>
      <c r="CZ25" s="40">
        <f t="shared" ref="CZ25:CZ32" si="40">(BE25-BE$34)*BF25*$F25*10</f>
        <v>0</v>
      </c>
      <c r="DA25" s="203">
        <f>(BH25-BH$34)*BI25*$F25*50</f>
        <v>-34.60344900977546</v>
      </c>
      <c r="DB25" s="203">
        <f t="shared" ref="DB25:DB32" si="41">(BN25-BN$34)*BO25*$F25*10</f>
        <v>0</v>
      </c>
      <c r="DC25" s="203">
        <f t="shared" ref="DC25:DC32" si="42">(BQ25-BQ$34)*BR25*$F25*10</f>
        <v>-1.8628745704923739</v>
      </c>
      <c r="DD25" s="79">
        <f t="shared" ref="DD25:DD32" si="43">(BT25-BT$34)*BU25*$F25*10</f>
        <v>0</v>
      </c>
      <c r="DE25" s="79">
        <f t="shared" ref="DE25:DE32" si="44">(BW25-BW$34)*10*BX25*$F25</f>
        <v>-5.2183637318755409E-2</v>
      </c>
      <c r="DF25" s="204">
        <f t="shared" ref="DF25:DF32" si="45">(BK25-BK$34)*BL25*$F25*10</f>
        <v>0</v>
      </c>
      <c r="DG25" s="213">
        <f>(CC25-CC$34)*CD25*$F25*50</f>
        <v>173.97389998377858</v>
      </c>
      <c r="DH25" s="11">
        <f t="shared" ref="DH25:DH31" si="46">(C25-(E25-D25))/C25*100</f>
        <v>100</v>
      </c>
      <c r="DJ25" s="43">
        <v>136.87</v>
      </c>
      <c r="DK25" s="44">
        <v>167.13</v>
      </c>
      <c r="DL25" s="43">
        <v>162.44999999999999</v>
      </c>
      <c r="DM25" s="2">
        <v>139.01</v>
      </c>
      <c r="DN25" s="62">
        <f>DK25-DJ25</f>
        <v>30.259999999999991</v>
      </c>
      <c r="DO25" s="206">
        <f>DL25-DM25</f>
        <v>23.439999999999998</v>
      </c>
      <c r="DP25" s="51">
        <f>DO25/DN25*100</f>
        <v>77.461996034368823</v>
      </c>
      <c r="DQ25" s="209">
        <f>(100-DP25)/1.72</f>
        <v>13.103490677692545</v>
      </c>
      <c r="DR25" s="62"/>
      <c r="DS25" s="42"/>
      <c r="DT25" s="42"/>
    </row>
    <row r="26" spans="1:124" x14ac:dyDescent="0.2">
      <c r="A26" s="118">
        <v>3</v>
      </c>
      <c r="B26" s="102"/>
      <c r="C26" s="112">
        <v>5</v>
      </c>
      <c r="D26" s="113"/>
      <c r="E26" s="113"/>
      <c r="F26" s="187">
        <v>1.0024493697353487</v>
      </c>
      <c r="G26" s="114">
        <v>0.5</v>
      </c>
      <c r="H26" s="105"/>
      <c r="I26" s="125">
        <f t="shared" ref="I25:I34" si="47">(H26-H$37)/H$36</f>
        <v>-0.52204598370196864</v>
      </c>
      <c r="J26" s="111">
        <v>1</v>
      </c>
      <c r="K26" s="112"/>
      <c r="L26" s="125">
        <f t="shared" si="0"/>
        <v>0</v>
      </c>
      <c r="M26" s="111">
        <v>1</v>
      </c>
      <c r="N26" s="115"/>
      <c r="O26" s="125">
        <f t="shared" si="1"/>
        <v>5.8951437545302993E-2</v>
      </c>
      <c r="P26" s="111">
        <v>1</v>
      </c>
      <c r="Q26" s="111">
        <v>708</v>
      </c>
      <c r="R26" s="125">
        <f t="shared" si="2"/>
        <v>2.6366721613497539</v>
      </c>
      <c r="S26" s="105">
        <v>1</v>
      </c>
      <c r="T26" s="111">
        <v>268</v>
      </c>
      <c r="U26" s="125">
        <f t="shared" si="3"/>
        <v>2.4219329428914858</v>
      </c>
      <c r="V26" s="111">
        <v>5</v>
      </c>
      <c r="W26" s="116">
        <v>136</v>
      </c>
      <c r="X26" s="127">
        <f t="shared" si="4"/>
        <v>2.1740585331918531E-2</v>
      </c>
      <c r="Y26" s="111">
        <v>100</v>
      </c>
      <c r="Z26" s="105"/>
      <c r="AA26" s="125">
        <f t="shared" si="5"/>
        <v>-0.18002847438105554</v>
      </c>
      <c r="AB26" s="111">
        <v>1</v>
      </c>
      <c r="AC26" s="115">
        <v>75</v>
      </c>
      <c r="AD26" s="216">
        <f t="shared" si="6"/>
        <v>0.20191327080251059</v>
      </c>
      <c r="AE26" s="111">
        <v>100</v>
      </c>
      <c r="AF26" s="111"/>
      <c r="AG26" s="218">
        <f t="shared" si="7"/>
        <v>-0.62715950180795721</v>
      </c>
      <c r="AH26" s="217">
        <v>1</v>
      </c>
      <c r="AI26" s="116">
        <v>99</v>
      </c>
      <c r="AJ26" s="125">
        <f t="shared" si="8"/>
        <v>-7.3842353327324722E-2</v>
      </c>
      <c r="AK26" s="111">
        <v>1</v>
      </c>
      <c r="AL26" s="111"/>
      <c r="AM26" s="125">
        <f t="shared" si="9"/>
        <v>-8.695373767354958E-2</v>
      </c>
      <c r="AN26" s="111">
        <v>1</v>
      </c>
      <c r="AO26" s="111"/>
      <c r="AP26" s="125">
        <f t="shared" si="10"/>
        <v>-0.15444960693134965</v>
      </c>
      <c r="AQ26" s="111">
        <v>1</v>
      </c>
      <c r="AR26" s="111"/>
      <c r="AS26" s="125">
        <f t="shared" si="11"/>
        <v>0.24723247232472334</v>
      </c>
      <c r="AT26" s="111">
        <v>1</v>
      </c>
      <c r="AU26" s="116"/>
      <c r="AV26" s="125">
        <f t="shared" si="12"/>
        <v>-0.34575345203791208</v>
      </c>
      <c r="AW26" s="111">
        <v>1</v>
      </c>
      <c r="AX26" s="116"/>
      <c r="AY26" s="125">
        <f t="shared" si="13"/>
        <v>-6.1429082911360094E-2</v>
      </c>
      <c r="AZ26" s="111">
        <v>1</v>
      </c>
      <c r="BA26" s="116"/>
      <c r="BB26" s="125">
        <f t="shared" si="14"/>
        <v>-0.11095188253822315</v>
      </c>
      <c r="BC26" s="111">
        <v>1</v>
      </c>
      <c r="BD26" s="116"/>
      <c r="BE26" s="125">
        <f t="shared" si="15"/>
        <v>-0.39579822357097044</v>
      </c>
      <c r="BF26" s="111">
        <v>1</v>
      </c>
      <c r="BG26" s="116"/>
      <c r="BH26" s="125">
        <f t="shared" si="16"/>
        <v>-0.70993180101212061</v>
      </c>
      <c r="BI26" s="111">
        <v>1</v>
      </c>
      <c r="BJ26" s="110"/>
      <c r="BK26" s="125">
        <f t="shared" si="17"/>
        <v>18.677940046118376</v>
      </c>
      <c r="BL26" s="111">
        <v>1</v>
      </c>
      <c r="BM26" s="110"/>
      <c r="BN26" s="228">
        <f t="shared" si="18"/>
        <v>-1.7091852883459263E-3</v>
      </c>
      <c r="BO26" s="111">
        <v>1</v>
      </c>
      <c r="BP26" s="110"/>
      <c r="BQ26" s="125">
        <f t="shared" si="19"/>
        <v>-0.17325053188431186</v>
      </c>
      <c r="BR26" s="111">
        <v>1</v>
      </c>
      <c r="BS26" s="110"/>
      <c r="BT26" s="125">
        <f t="shared" si="20"/>
        <v>1.5908588578807157</v>
      </c>
      <c r="BU26" s="111">
        <v>1</v>
      </c>
      <c r="BV26" s="110"/>
      <c r="BW26" s="125">
        <f t="shared" si="21"/>
        <v>-0.1540091525846258</v>
      </c>
      <c r="BX26" s="111">
        <v>1</v>
      </c>
      <c r="BY26" s="110"/>
      <c r="BZ26" s="125">
        <f t="shared" si="22"/>
        <v>2.3518507956424965</v>
      </c>
      <c r="CA26" s="111">
        <v>1</v>
      </c>
      <c r="CB26" s="110"/>
      <c r="CC26" s="127">
        <f t="shared" si="23"/>
        <v>3.5089378099689528</v>
      </c>
      <c r="CD26" s="117">
        <v>1</v>
      </c>
      <c r="CE26" s="41">
        <v>3</v>
      </c>
      <c r="CF26" s="215"/>
      <c r="CG26" s="226"/>
      <c r="CH26" s="23"/>
      <c r="CI26" s="12">
        <f t="shared" si="24"/>
        <v>0</v>
      </c>
      <c r="CJ26" s="12">
        <f t="shared" si="25"/>
        <v>0.55072563474520597</v>
      </c>
      <c r="CK26" s="12">
        <f t="shared" si="26"/>
        <v>0</v>
      </c>
      <c r="CL26" s="12">
        <f t="shared" si="27"/>
        <v>1.3350957609996087E-2</v>
      </c>
      <c r="CM26" s="12">
        <f t="shared" si="28"/>
        <v>6.2206833994895565E-2</v>
      </c>
      <c r="CN26" s="12">
        <f t="shared" si="29"/>
        <v>1.4096233921969469E-2</v>
      </c>
      <c r="CO26" s="188">
        <f t="shared" si="30"/>
        <v>-1.0571749793342575E-4</v>
      </c>
      <c r="CP26" s="12">
        <f t="shared" si="31"/>
        <v>8.37613829157751E-4</v>
      </c>
      <c r="CQ26" s="12">
        <f t="shared" si="32"/>
        <v>0.14344360909096004</v>
      </c>
      <c r="CR26" s="12">
        <f t="shared" si="33"/>
        <v>-3.6396906745736076E-3</v>
      </c>
      <c r="CS26" s="12">
        <f t="shared" si="34"/>
        <v>5.4968309565530786</v>
      </c>
      <c r="CT26" s="40">
        <f t="shared" si="35"/>
        <v>-4.2580910393755964</v>
      </c>
      <c r="CU26" s="12">
        <f t="shared" si="36"/>
        <v>-8.7438449259455382</v>
      </c>
      <c r="CV26" s="40">
        <f t="shared" si="37"/>
        <v>-9.7100723083221041</v>
      </c>
      <c r="CW26" s="188">
        <f>(AV26-AV$34)*AW26*$F26*50</f>
        <v>-18.833690558564328</v>
      </c>
      <c r="CX26" s="212">
        <f t="shared" si="38"/>
        <v>0</v>
      </c>
      <c r="CY26" s="188">
        <f t="shared" si="39"/>
        <v>0</v>
      </c>
      <c r="CZ26" s="40">
        <f t="shared" si="40"/>
        <v>0</v>
      </c>
      <c r="DA26" s="203">
        <f>(BH26-BH$34)*BI26*$F26*50</f>
        <v>-34.681329891222248</v>
      </c>
      <c r="DB26" s="203">
        <f t="shared" si="41"/>
        <v>0</v>
      </c>
      <c r="DC26" s="203">
        <f t="shared" si="42"/>
        <v>-1.8670672830030191</v>
      </c>
      <c r="DD26" s="79">
        <f t="shared" si="43"/>
        <v>0</v>
      </c>
      <c r="DE26" s="79">
        <f t="shared" si="44"/>
        <v>-5.2301085370547479E-2</v>
      </c>
      <c r="DF26" s="204">
        <f t="shared" si="45"/>
        <v>0</v>
      </c>
      <c r="DG26" s="213">
        <f>(CC26-CC$34)*CD26*$F26*50</f>
        <v>174.36545750382936</v>
      </c>
      <c r="DH26" s="11">
        <f t="shared" si="46"/>
        <v>100</v>
      </c>
      <c r="DJ26" s="43"/>
      <c r="DK26" s="44"/>
      <c r="DL26" s="43"/>
      <c r="DN26" s="62"/>
      <c r="DO26" s="206"/>
      <c r="DP26" s="62"/>
      <c r="DQ26" s="62"/>
      <c r="DR26" s="62"/>
      <c r="DS26" s="42"/>
      <c r="DT26" s="42"/>
    </row>
    <row r="27" spans="1:124" x14ac:dyDescent="0.2">
      <c r="A27" s="118">
        <v>7</v>
      </c>
      <c r="B27" s="102"/>
      <c r="C27" s="112">
        <v>5</v>
      </c>
      <c r="D27" s="113"/>
      <c r="E27" s="113"/>
      <c r="F27" s="187">
        <v>1.0284010573553815</v>
      </c>
      <c r="G27" s="114">
        <v>0.5</v>
      </c>
      <c r="H27" s="105"/>
      <c r="I27" s="125">
        <f t="shared" si="47"/>
        <v>-0.52204598370196864</v>
      </c>
      <c r="J27" s="111">
        <v>1</v>
      </c>
      <c r="K27" s="112"/>
      <c r="L27" s="125">
        <f t="shared" si="0"/>
        <v>0</v>
      </c>
      <c r="M27" s="111">
        <v>1</v>
      </c>
      <c r="N27" s="115"/>
      <c r="O27" s="125">
        <f t="shared" si="1"/>
        <v>5.8951437545302993E-2</v>
      </c>
      <c r="P27" s="111">
        <v>1</v>
      </c>
      <c r="Q27" s="111">
        <v>415</v>
      </c>
      <c r="R27" s="125">
        <f t="shared" si="2"/>
        <v>1.5343353049549124</v>
      </c>
      <c r="S27" s="105">
        <v>100</v>
      </c>
      <c r="T27" s="111">
        <v>53</v>
      </c>
      <c r="U27" s="125">
        <f t="shared" si="3"/>
        <v>0.408077798521776</v>
      </c>
      <c r="V27" s="111">
        <v>100</v>
      </c>
      <c r="W27" s="116">
        <v>5707</v>
      </c>
      <c r="X27" s="127">
        <f t="shared" si="4"/>
        <v>1.4591394819455881</v>
      </c>
      <c r="Y27" s="111">
        <v>100</v>
      </c>
      <c r="Z27" s="105"/>
      <c r="AA27" s="125">
        <f t="shared" si="5"/>
        <v>-0.18002847438105554</v>
      </c>
      <c r="AB27" s="111">
        <v>1</v>
      </c>
      <c r="AC27" s="115">
        <v>1830</v>
      </c>
      <c r="AD27" s="216">
        <f t="shared" si="6"/>
        <v>7.5880434938737995</v>
      </c>
      <c r="AE27" s="111">
        <v>100</v>
      </c>
      <c r="AF27" s="111"/>
      <c r="AG27" s="218">
        <f t="shared" si="7"/>
        <v>-0.62715950180795721</v>
      </c>
      <c r="AH27" s="217">
        <v>1</v>
      </c>
      <c r="AI27" s="116">
        <v>1575</v>
      </c>
      <c r="AJ27" s="125">
        <f t="shared" si="8"/>
        <v>2.4164648840697804</v>
      </c>
      <c r="AK27" s="111">
        <v>1</v>
      </c>
      <c r="AL27" s="111"/>
      <c r="AM27" s="125">
        <f t="shared" si="9"/>
        <v>-8.695373767354958E-2</v>
      </c>
      <c r="AN27" s="111">
        <v>1</v>
      </c>
      <c r="AO27" s="111"/>
      <c r="AP27" s="125">
        <f t="shared" si="10"/>
        <v>-0.15444960693134965</v>
      </c>
      <c r="AQ27" s="111">
        <v>1</v>
      </c>
      <c r="AR27" s="111"/>
      <c r="AS27" s="125">
        <f t="shared" si="11"/>
        <v>0.24723247232472334</v>
      </c>
      <c r="AT27" s="111">
        <v>1</v>
      </c>
      <c r="AU27" s="116"/>
      <c r="AV27" s="125">
        <f t="shared" si="12"/>
        <v>-0.34575345203791208</v>
      </c>
      <c r="AW27" s="111">
        <v>1</v>
      </c>
      <c r="AX27" s="116"/>
      <c r="AY27" s="125">
        <f t="shared" si="13"/>
        <v>-6.1429082911360094E-2</v>
      </c>
      <c r="AZ27" s="111">
        <v>1</v>
      </c>
      <c r="BA27" s="116"/>
      <c r="BB27" s="125">
        <f t="shared" si="14"/>
        <v>-0.11095188253822315</v>
      </c>
      <c r="BC27" s="111">
        <v>1</v>
      </c>
      <c r="BD27" s="116"/>
      <c r="BE27" s="125">
        <f t="shared" si="15"/>
        <v>-0.39579822357097044</v>
      </c>
      <c r="BF27" s="111">
        <v>1</v>
      </c>
      <c r="BG27" s="116"/>
      <c r="BH27" s="125">
        <f t="shared" si="16"/>
        <v>-0.70993180101212061</v>
      </c>
      <c r="BI27" s="111">
        <v>1</v>
      </c>
      <c r="BJ27" s="110"/>
      <c r="BK27" s="125">
        <f t="shared" si="17"/>
        <v>18.677940046118376</v>
      </c>
      <c r="BL27" s="111">
        <v>1</v>
      </c>
      <c r="BM27" s="110"/>
      <c r="BN27" s="228">
        <f t="shared" si="18"/>
        <v>-1.7091852883459263E-3</v>
      </c>
      <c r="BO27" s="111">
        <v>1</v>
      </c>
      <c r="BP27" s="110"/>
      <c r="BQ27" s="125">
        <f t="shared" si="19"/>
        <v>-0.17325053188431186</v>
      </c>
      <c r="BR27" s="111">
        <v>1</v>
      </c>
      <c r="BS27" s="110"/>
      <c r="BT27" s="125">
        <f t="shared" si="20"/>
        <v>1.5908588578807157</v>
      </c>
      <c r="BU27" s="111">
        <v>1</v>
      </c>
      <c r="BV27" s="110"/>
      <c r="BW27" s="125">
        <f t="shared" si="21"/>
        <v>-0.1540091525846258</v>
      </c>
      <c r="BX27" s="111">
        <v>1</v>
      </c>
      <c r="BY27" s="110">
        <v>192</v>
      </c>
      <c r="BZ27" s="125">
        <f t="shared" si="22"/>
        <v>34.437631894142477</v>
      </c>
      <c r="CA27" s="111">
        <v>10</v>
      </c>
      <c r="CB27" s="110"/>
      <c r="CC27" s="127">
        <f t="shared" si="23"/>
        <v>3.5089378099689528</v>
      </c>
      <c r="CD27" s="117">
        <v>1</v>
      </c>
      <c r="CE27" s="41">
        <v>7</v>
      </c>
      <c r="CF27" s="215"/>
      <c r="CG27" s="226"/>
      <c r="CH27" s="23"/>
      <c r="CI27" s="12">
        <f t="shared" si="24"/>
        <v>0</v>
      </c>
      <c r="CJ27" s="12">
        <f t="shared" si="25"/>
        <v>0.56498297288989952</v>
      </c>
      <c r="CK27" s="12">
        <f t="shared" si="26"/>
        <v>0</v>
      </c>
      <c r="CL27" s="12">
        <f t="shared" si="27"/>
        <v>0.8028368964189061</v>
      </c>
      <c r="CM27" s="12">
        <f t="shared" si="28"/>
        <v>0.24081985579423068</v>
      </c>
      <c r="CN27" s="12">
        <f t="shared" si="29"/>
        <v>0.75357243369912696</v>
      </c>
      <c r="CO27" s="188">
        <f t="shared" si="30"/>
        <v>-1.0845434187304939E-4</v>
      </c>
      <c r="CP27" s="12">
        <f t="shared" si="31"/>
        <v>1.6584455424738913</v>
      </c>
      <c r="CQ27" s="12">
        <f t="shared" si="32"/>
        <v>3.9451091826566467</v>
      </c>
      <c r="CR27" s="12">
        <f t="shared" si="33"/>
        <v>-3.733915997339801E-3</v>
      </c>
      <c r="CS27" s="12">
        <f t="shared" si="34"/>
        <v>133.69086424653284</v>
      </c>
      <c r="CT27" s="40">
        <f t="shared" si="35"/>
        <v>-4.3683256824885044</v>
      </c>
      <c r="CU27" s="12">
        <f t="shared" si="36"/>
        <v>-8.9702080111715325</v>
      </c>
      <c r="CV27" s="40">
        <f t="shared" si="37"/>
        <v>-9.9614493563021256</v>
      </c>
      <c r="CW27" s="188">
        <f>(AV27-AV$34)*AW27*$F27*50</f>
        <v>-19.32126236903617</v>
      </c>
      <c r="CX27" s="212">
        <f t="shared" si="38"/>
        <v>0</v>
      </c>
      <c r="CY27" s="188">
        <f t="shared" si="39"/>
        <v>0</v>
      </c>
      <c r="CZ27" s="40">
        <f t="shared" si="40"/>
        <v>0</v>
      </c>
      <c r="DA27" s="203">
        <f>(BH27-BH$34)*BI27*$F27*50</f>
        <v>-35.57916978893391</v>
      </c>
      <c r="DB27" s="203">
        <f t="shared" si="41"/>
        <v>0</v>
      </c>
      <c r="DC27" s="203">
        <f t="shared" si="42"/>
        <v>-1.9154024392282851</v>
      </c>
      <c r="DD27" s="79">
        <f t="shared" si="43"/>
        <v>0</v>
      </c>
      <c r="DE27" s="79">
        <f t="shared" si="44"/>
        <v>-5.3655070390342986E-2</v>
      </c>
      <c r="DF27" s="204">
        <f t="shared" si="45"/>
        <v>0</v>
      </c>
      <c r="DG27" s="213">
        <f>(CC27-CC$34)*CD27*$F27*50</f>
        <v>178.87947888134605</v>
      </c>
      <c r="DH27" s="11">
        <f t="shared" si="46"/>
        <v>100</v>
      </c>
      <c r="DJ27" s="43"/>
      <c r="DK27" s="44"/>
      <c r="DL27" s="43"/>
      <c r="DN27" s="62"/>
      <c r="DO27" s="206"/>
      <c r="DP27" s="62"/>
      <c r="DQ27" s="62"/>
      <c r="DR27" s="62"/>
      <c r="DS27" s="42"/>
      <c r="DT27" s="42"/>
    </row>
    <row r="28" spans="1:124" x14ac:dyDescent="0.2">
      <c r="A28" s="118">
        <v>27</v>
      </c>
      <c r="B28" s="102"/>
      <c r="C28" s="112">
        <v>5</v>
      </c>
      <c r="D28" s="113"/>
      <c r="E28" s="113"/>
      <c r="F28" s="187">
        <v>1.180486094881982</v>
      </c>
      <c r="G28" s="114">
        <v>0.5</v>
      </c>
      <c r="H28" s="105"/>
      <c r="I28" s="125">
        <f t="shared" si="47"/>
        <v>-0.52204598370196864</v>
      </c>
      <c r="J28" s="111">
        <v>1</v>
      </c>
      <c r="K28" s="112"/>
      <c r="L28" s="125">
        <f t="shared" si="0"/>
        <v>0</v>
      </c>
      <c r="M28" s="111">
        <v>1</v>
      </c>
      <c r="N28" s="115"/>
      <c r="O28" s="125">
        <f t="shared" si="1"/>
        <v>5.8951437545302993E-2</v>
      </c>
      <c r="P28" s="111">
        <v>1</v>
      </c>
      <c r="Q28" s="111">
        <v>84</v>
      </c>
      <c r="R28" s="125">
        <f t="shared" si="2"/>
        <v>0.2890332589935044</v>
      </c>
      <c r="S28" s="105">
        <v>100</v>
      </c>
      <c r="T28" s="111">
        <v>602</v>
      </c>
      <c r="U28" s="125">
        <f t="shared" si="3"/>
        <v>5.550433492749546</v>
      </c>
      <c r="V28" s="111">
        <v>100</v>
      </c>
      <c r="W28" s="116">
        <v>3977</v>
      </c>
      <c r="X28" s="127">
        <f t="shared" si="4"/>
        <v>1.0127743605774948</v>
      </c>
      <c r="Y28" s="111">
        <v>100</v>
      </c>
      <c r="Z28" s="105"/>
      <c r="AA28" s="125">
        <f t="shared" si="5"/>
        <v>-0.18002847438105554</v>
      </c>
      <c r="AB28" s="111">
        <v>1</v>
      </c>
      <c r="AC28" s="115">
        <v>240</v>
      </c>
      <c r="AD28" s="216">
        <f t="shared" si="6"/>
        <v>0.89633577040750356</v>
      </c>
      <c r="AE28" s="111">
        <v>100</v>
      </c>
      <c r="AF28" s="111"/>
      <c r="AG28" s="218">
        <f t="shared" si="7"/>
        <v>-0.62715950180795721</v>
      </c>
      <c r="AH28" s="217">
        <v>1</v>
      </c>
      <c r="AI28" s="116">
        <v>512</v>
      </c>
      <c r="AJ28" s="125">
        <f t="shared" si="8"/>
        <v>0.62297125713677048</v>
      </c>
      <c r="AK28" s="111">
        <v>1</v>
      </c>
      <c r="AL28" s="111"/>
      <c r="AM28" s="125">
        <f t="shared" si="9"/>
        <v>-8.695373767354958E-2</v>
      </c>
      <c r="AN28" s="111">
        <v>1</v>
      </c>
      <c r="AO28" s="111"/>
      <c r="AP28" s="125">
        <f t="shared" si="10"/>
        <v>-0.15444960693134965</v>
      </c>
      <c r="AQ28" s="111">
        <v>1</v>
      </c>
      <c r="AR28" s="111"/>
      <c r="AS28" s="125">
        <f t="shared" si="11"/>
        <v>0.24723247232472334</v>
      </c>
      <c r="AT28" s="111">
        <v>1</v>
      </c>
      <c r="AU28" s="116"/>
      <c r="AV28" s="125">
        <f t="shared" si="12"/>
        <v>-0.34575345203791208</v>
      </c>
      <c r="AW28" s="111">
        <v>1</v>
      </c>
      <c r="AX28" s="116"/>
      <c r="AY28" s="125">
        <f t="shared" si="13"/>
        <v>-6.1429082911360094E-2</v>
      </c>
      <c r="AZ28" s="111">
        <v>1</v>
      </c>
      <c r="BA28" s="116"/>
      <c r="BB28" s="125">
        <f t="shared" si="14"/>
        <v>-0.11095188253822315</v>
      </c>
      <c r="BC28" s="111">
        <v>1</v>
      </c>
      <c r="BD28" s="116"/>
      <c r="BE28" s="125">
        <f t="shared" si="15"/>
        <v>-0.39579822357097044</v>
      </c>
      <c r="BF28" s="111">
        <v>1</v>
      </c>
      <c r="BG28" s="116"/>
      <c r="BH28" s="125">
        <f t="shared" si="16"/>
        <v>-0.70993180101212061</v>
      </c>
      <c r="BI28" s="111">
        <v>1</v>
      </c>
      <c r="BJ28" s="110"/>
      <c r="BK28" s="125">
        <f t="shared" si="17"/>
        <v>18.677940046118376</v>
      </c>
      <c r="BL28" s="111">
        <v>1</v>
      </c>
      <c r="BM28" s="110"/>
      <c r="BN28" s="125">
        <f t="shared" si="18"/>
        <v>-1.7091852883459263E-3</v>
      </c>
      <c r="BO28" s="111">
        <v>1</v>
      </c>
      <c r="BP28" s="110"/>
      <c r="BQ28" s="125">
        <f t="shared" si="19"/>
        <v>-0.17325053188431186</v>
      </c>
      <c r="BR28" s="111">
        <v>1</v>
      </c>
      <c r="BS28" s="110"/>
      <c r="BT28" s="125">
        <f t="shared" si="20"/>
        <v>1.5908588578807157</v>
      </c>
      <c r="BU28" s="111">
        <v>1</v>
      </c>
      <c r="BV28" s="110"/>
      <c r="BW28" s="125">
        <f t="shared" si="21"/>
        <v>-0.1540091525846258</v>
      </c>
      <c r="BX28" s="111">
        <v>1</v>
      </c>
      <c r="BY28" s="110">
        <v>85</v>
      </c>
      <c r="BZ28" s="125">
        <f t="shared" si="22"/>
        <v>16.556493469457592</v>
      </c>
      <c r="CA28" s="111">
        <v>10</v>
      </c>
      <c r="CB28" s="110"/>
      <c r="CC28" s="127">
        <f t="shared" si="23"/>
        <v>3.5089378099689528</v>
      </c>
      <c r="CD28" s="117">
        <v>1</v>
      </c>
      <c r="CE28" s="41">
        <v>27</v>
      </c>
      <c r="CF28" s="215"/>
      <c r="CG28" s="226"/>
      <c r="CH28" s="23"/>
      <c r="CI28" s="12">
        <f t="shared" si="24"/>
        <v>0</v>
      </c>
      <c r="CJ28" s="12">
        <f t="shared" si="25"/>
        <v>0.6485354508062634</v>
      </c>
      <c r="CK28" s="12">
        <f t="shared" si="26"/>
        <v>0</v>
      </c>
      <c r="CL28" s="12">
        <f t="shared" si="27"/>
        <v>0.1865335150023929</v>
      </c>
      <c r="CM28" s="12">
        <f t="shared" si="28"/>
        <v>3.311673183781298</v>
      </c>
      <c r="CN28" s="12">
        <f t="shared" si="29"/>
        <v>0.6015505448296542</v>
      </c>
      <c r="CO28" s="188">
        <f t="shared" si="30"/>
        <v>-1.2449310664843953E-4</v>
      </c>
      <c r="CP28" s="12">
        <f t="shared" si="31"/>
        <v>0.8482829127598297</v>
      </c>
      <c r="CQ28" s="12">
        <f t="shared" si="32"/>
        <v>0.57879749214652643</v>
      </c>
      <c r="CR28" s="12">
        <f t="shared" si="33"/>
        <v>-4.2861059727536044E-3</v>
      </c>
      <c r="CS28" s="12">
        <f t="shared" si="34"/>
        <v>47.602016443751197</v>
      </c>
      <c r="CT28" s="40">
        <f t="shared" si="35"/>
        <v>-5.0143353015938423</v>
      </c>
      <c r="CU28" s="12">
        <f t="shared" si="36"/>
        <v>-10.296766762004284</v>
      </c>
      <c r="CV28" s="40">
        <f t="shared" si="37"/>
        <v>-11.434597782528423</v>
      </c>
      <c r="CW28" s="188">
        <f>(AV28-AV$34)*AW28*$F28*10</f>
        <v>-4.4357172523465902</v>
      </c>
      <c r="CX28" s="212">
        <f t="shared" si="38"/>
        <v>0</v>
      </c>
      <c r="CY28" s="188">
        <f t="shared" si="39"/>
        <v>0</v>
      </c>
      <c r="CZ28" s="40">
        <f t="shared" si="40"/>
        <v>0</v>
      </c>
      <c r="DA28" s="203">
        <f>(BH28-BH$34)*BI28*$F28*10</f>
        <v>-8.1681586970145474</v>
      </c>
      <c r="DB28" s="203">
        <f t="shared" si="41"/>
        <v>0</v>
      </c>
      <c r="DC28" s="203">
        <f t="shared" si="42"/>
        <v>-2.1986616305380338</v>
      </c>
      <c r="DD28" s="79">
        <f t="shared" si="43"/>
        <v>0</v>
      </c>
      <c r="DE28" s="79">
        <f t="shared" si="44"/>
        <v>-6.1589847718161152E-2</v>
      </c>
      <c r="DF28" s="204">
        <f t="shared" si="45"/>
        <v>0</v>
      </c>
      <c r="DG28" s="213">
        <f>(CC28-CC$34)*CD28*$F28*10</f>
        <v>41.066612284937122</v>
      </c>
      <c r="DH28" s="11">
        <f t="shared" si="46"/>
        <v>100</v>
      </c>
      <c r="DI28" s="43"/>
      <c r="DJ28" s="43"/>
      <c r="DK28" s="44"/>
      <c r="DO28" s="42"/>
      <c r="DS28" s="42"/>
      <c r="DT28" s="42"/>
    </row>
    <row r="29" spans="1:124" s="219" customFormat="1" x14ac:dyDescent="0.2">
      <c r="A29" s="118">
        <v>28</v>
      </c>
      <c r="B29" s="102"/>
      <c r="C29" s="112">
        <v>5</v>
      </c>
      <c r="D29" s="113"/>
      <c r="E29" s="112"/>
      <c r="F29" s="187">
        <v>1.0409002604059028</v>
      </c>
      <c r="G29" s="114">
        <v>0.5</v>
      </c>
      <c r="H29" s="105"/>
      <c r="I29" s="125">
        <f t="shared" si="47"/>
        <v>-0.52204598370196864</v>
      </c>
      <c r="J29" s="111">
        <v>1</v>
      </c>
      <c r="K29" s="112"/>
      <c r="L29" s="125">
        <f t="shared" si="0"/>
        <v>0</v>
      </c>
      <c r="M29" s="111">
        <v>1</v>
      </c>
      <c r="N29" s="115"/>
      <c r="O29" s="125">
        <f t="shared" si="1"/>
        <v>5.8951437545302993E-2</v>
      </c>
      <c r="P29" s="111">
        <v>1</v>
      </c>
      <c r="Q29" s="111">
        <v>185</v>
      </c>
      <c r="R29" s="125">
        <f t="shared" si="2"/>
        <v>0.66901968389411526</v>
      </c>
      <c r="S29" s="105">
        <v>100</v>
      </c>
      <c r="T29" s="111">
        <v>912</v>
      </c>
      <c r="U29" s="125">
        <f t="shared" si="3"/>
        <v>8.4541316078872661</v>
      </c>
      <c r="V29" s="111">
        <v>5</v>
      </c>
      <c r="W29" s="116">
        <v>3100</v>
      </c>
      <c r="X29" s="127">
        <f t="shared" si="4"/>
        <v>0.7864956256411838</v>
      </c>
      <c r="Y29" s="111">
        <v>100</v>
      </c>
      <c r="Z29" s="105"/>
      <c r="AA29" s="125">
        <f t="shared" si="5"/>
        <v>-0.18002847438105554</v>
      </c>
      <c r="AB29" s="111">
        <v>1</v>
      </c>
      <c r="AC29" s="115">
        <v>292</v>
      </c>
      <c r="AD29" s="216">
        <f t="shared" si="6"/>
        <v>1.1151840733133196</v>
      </c>
      <c r="AE29" s="111">
        <v>100</v>
      </c>
      <c r="AF29" s="111"/>
      <c r="AG29" s="218">
        <f t="shared" si="7"/>
        <v>-0.62715950180795721</v>
      </c>
      <c r="AH29" s="217">
        <v>1</v>
      </c>
      <c r="AI29" s="116">
        <v>178</v>
      </c>
      <c r="AJ29" s="125">
        <f t="shared" si="8"/>
        <v>5.9446448674281865E-2</v>
      </c>
      <c r="AK29" s="111">
        <v>1</v>
      </c>
      <c r="AL29" s="111"/>
      <c r="AM29" s="125">
        <f t="shared" si="9"/>
        <v>-8.695373767354958E-2</v>
      </c>
      <c r="AN29" s="111">
        <v>1</v>
      </c>
      <c r="AO29" s="111"/>
      <c r="AP29" s="125">
        <f t="shared" si="10"/>
        <v>-0.15444960693134965</v>
      </c>
      <c r="AQ29" s="111">
        <v>1</v>
      </c>
      <c r="AR29" s="111"/>
      <c r="AS29" s="125">
        <f t="shared" si="11"/>
        <v>0.24723247232472334</v>
      </c>
      <c r="AT29" s="111">
        <v>1</v>
      </c>
      <c r="AU29" s="116"/>
      <c r="AV29" s="125">
        <f t="shared" si="12"/>
        <v>-0.34575345203791208</v>
      </c>
      <c r="AW29" s="111">
        <v>1</v>
      </c>
      <c r="AX29" s="116"/>
      <c r="AY29" s="125">
        <f t="shared" si="13"/>
        <v>-6.1429082911360094E-2</v>
      </c>
      <c r="AZ29" s="111">
        <v>1</v>
      </c>
      <c r="BA29" s="116"/>
      <c r="BB29" s="125">
        <f t="shared" si="14"/>
        <v>-0.11095188253822315</v>
      </c>
      <c r="BC29" s="111">
        <v>1</v>
      </c>
      <c r="BD29" s="116"/>
      <c r="BE29" s="125">
        <f t="shared" si="15"/>
        <v>-0.39579822357097044</v>
      </c>
      <c r="BF29" s="111">
        <v>1</v>
      </c>
      <c r="BG29" s="116"/>
      <c r="BH29" s="125">
        <f t="shared" si="16"/>
        <v>-0.70993180101212061</v>
      </c>
      <c r="BI29" s="111">
        <v>1</v>
      </c>
      <c r="BJ29" s="110"/>
      <c r="BK29" s="125">
        <f t="shared" si="17"/>
        <v>18.677940046118376</v>
      </c>
      <c r="BL29" s="111">
        <v>1</v>
      </c>
      <c r="BM29" s="110"/>
      <c r="BN29" s="125">
        <f t="shared" si="18"/>
        <v>-1.7091852883459263E-3</v>
      </c>
      <c r="BO29" s="111">
        <v>1</v>
      </c>
      <c r="BP29" s="110"/>
      <c r="BQ29" s="125">
        <f t="shared" si="19"/>
        <v>-0.17325053188431186</v>
      </c>
      <c r="BR29" s="111">
        <v>1</v>
      </c>
      <c r="BS29" s="110"/>
      <c r="BT29" s="125">
        <f t="shared" si="20"/>
        <v>1.5908588578807157</v>
      </c>
      <c r="BU29" s="111">
        <v>1</v>
      </c>
      <c r="BV29" s="110"/>
      <c r="BW29" s="125">
        <f t="shared" si="21"/>
        <v>-0.1540091525846258</v>
      </c>
      <c r="BX29" s="111">
        <v>1</v>
      </c>
      <c r="BY29" s="110">
        <v>191</v>
      </c>
      <c r="BZ29" s="125">
        <f t="shared" si="22"/>
        <v>34.270518450921124</v>
      </c>
      <c r="CA29" s="111">
        <v>1</v>
      </c>
      <c r="CB29" s="110"/>
      <c r="CC29" s="127">
        <f t="shared" si="23"/>
        <v>3.5089378099689528</v>
      </c>
      <c r="CD29" s="117">
        <v>1</v>
      </c>
      <c r="CE29" s="41">
        <v>28</v>
      </c>
      <c r="CF29" s="226"/>
      <c r="CG29" s="226"/>
      <c r="CH29" s="23"/>
      <c r="CI29" s="12">
        <f t="shared" si="24"/>
        <v>0</v>
      </c>
      <c r="CJ29" s="12">
        <f t="shared" si="25"/>
        <v>0.57184978506179496</v>
      </c>
      <c r="CK29" s="12">
        <f t="shared" si="26"/>
        <v>0</v>
      </c>
      <c r="CL29" s="12">
        <f t="shared" si="27"/>
        <v>0.36224096136883394</v>
      </c>
      <c r="CM29" s="12">
        <f t="shared" si="28"/>
        <v>0.22156582684564249</v>
      </c>
      <c r="CN29" s="12">
        <f t="shared" si="29"/>
        <v>0.41265378262787816</v>
      </c>
      <c r="CO29" s="188">
        <f t="shared" si="30"/>
        <v>-1.0977249769473623E-4</v>
      </c>
      <c r="CP29" s="12">
        <f t="shared" si="31"/>
        <v>0.16699048950377712</v>
      </c>
      <c r="CQ29" s="12">
        <f t="shared" si="32"/>
        <v>0.62425757512457036</v>
      </c>
      <c r="CR29" s="12">
        <f t="shared" si="33"/>
        <v>-3.7792980726406166E-3</v>
      </c>
      <c r="CS29" s="12">
        <f t="shared" si="34"/>
        <v>12.644690009255372</v>
      </c>
      <c r="CT29" s="40">
        <f t="shared" si="35"/>
        <v>-4.4214183833426253</v>
      </c>
      <c r="CU29" s="12">
        <f t="shared" si="36"/>
        <v>-9.0792320641274618</v>
      </c>
      <c r="CV29" s="40">
        <f t="shared" si="37"/>
        <v>-10.082520972566401</v>
      </c>
      <c r="CW29" s="188">
        <f>(AV29-AV$34)*AW29*$F29*10</f>
        <v>-3.9112186607467962</v>
      </c>
      <c r="CX29" s="212">
        <f t="shared" si="38"/>
        <v>0</v>
      </c>
      <c r="CY29" s="188">
        <f t="shared" si="39"/>
        <v>0</v>
      </c>
      <c r="CZ29" s="40">
        <f t="shared" si="40"/>
        <v>0</v>
      </c>
      <c r="DA29" s="203">
        <f>(BH29-BH$34)*BI29*$F29*10</f>
        <v>-7.2023199185664168</v>
      </c>
      <c r="DB29" s="203">
        <f t="shared" si="41"/>
        <v>0</v>
      </c>
      <c r="DC29" s="203">
        <f t="shared" si="42"/>
        <v>-1.9386822713911813</v>
      </c>
      <c r="DD29" s="79">
        <f t="shared" si="43"/>
        <v>0</v>
      </c>
      <c r="DE29" s="79">
        <f t="shared" si="44"/>
        <v>-5.4307194981913838E-2</v>
      </c>
      <c r="DF29" s="204">
        <f t="shared" si="45"/>
        <v>0</v>
      </c>
      <c r="DG29" s="213">
        <f>(CC29-CC$34)*CD29*$F29*10</f>
        <v>36.210716590992803</v>
      </c>
      <c r="DH29" s="11">
        <f t="shared" si="46"/>
        <v>100</v>
      </c>
      <c r="DJ29" s="220"/>
      <c r="DK29" s="221"/>
      <c r="DO29" s="222"/>
      <c r="DS29" s="222"/>
      <c r="DT29" s="222"/>
    </row>
    <row r="30" spans="1:124" s="219" customFormat="1" x14ac:dyDescent="0.2">
      <c r="A30" s="118">
        <v>29</v>
      </c>
      <c r="B30" s="102"/>
      <c r="C30" s="112">
        <v>5</v>
      </c>
      <c r="D30" s="113"/>
      <c r="E30" s="113"/>
      <c r="F30" s="187">
        <v>1.0634467292883132</v>
      </c>
      <c r="G30" s="114">
        <v>0.5</v>
      </c>
      <c r="H30" s="105"/>
      <c r="I30" s="125">
        <f t="shared" si="47"/>
        <v>-0.52204598370196864</v>
      </c>
      <c r="J30" s="111">
        <v>1</v>
      </c>
      <c r="K30" s="112"/>
      <c r="L30" s="125">
        <f t="shared" si="0"/>
        <v>0</v>
      </c>
      <c r="M30" s="111">
        <v>1</v>
      </c>
      <c r="N30" s="115"/>
      <c r="O30" s="125">
        <f t="shared" si="1"/>
        <v>5.8951437545302993E-2</v>
      </c>
      <c r="P30" s="111">
        <v>1</v>
      </c>
      <c r="Q30" s="111">
        <v>165</v>
      </c>
      <c r="R30" s="125">
        <f t="shared" si="2"/>
        <v>0.59377484728013297</v>
      </c>
      <c r="S30" s="105">
        <v>100</v>
      </c>
      <c r="T30" s="111">
        <v>541</v>
      </c>
      <c r="U30" s="125">
        <f t="shared" si="3"/>
        <v>4.9790606378353495</v>
      </c>
      <c r="V30" s="111">
        <v>5</v>
      </c>
      <c r="W30" s="116">
        <v>3299</v>
      </c>
      <c r="X30" s="127">
        <f t="shared" si="4"/>
        <v>0.8378405153245656</v>
      </c>
      <c r="Y30" s="111">
        <v>100</v>
      </c>
      <c r="Z30" s="105"/>
      <c r="AA30" s="125">
        <f t="shared" si="5"/>
        <v>-0.18002847438105554</v>
      </c>
      <c r="AB30" s="111">
        <v>1</v>
      </c>
      <c r="AC30" s="115">
        <v>451</v>
      </c>
      <c r="AD30" s="216">
        <f t="shared" si="6"/>
        <v>1.7843548456599492</v>
      </c>
      <c r="AE30" s="111">
        <v>100</v>
      </c>
      <c r="AF30" s="111"/>
      <c r="AG30" s="218">
        <f t="shared" si="7"/>
        <v>-0.62715950180795721</v>
      </c>
      <c r="AH30" s="217">
        <v>1</v>
      </c>
      <c r="AI30" s="116">
        <v>234</v>
      </c>
      <c r="AJ30" s="125">
        <f t="shared" si="8"/>
        <v>0.15392965009314222</v>
      </c>
      <c r="AK30" s="111">
        <v>1</v>
      </c>
      <c r="AL30" s="111"/>
      <c r="AM30" s="125">
        <f t="shared" si="9"/>
        <v>-8.695373767354958E-2</v>
      </c>
      <c r="AN30" s="111">
        <v>1</v>
      </c>
      <c r="AO30" s="111"/>
      <c r="AP30" s="125">
        <f t="shared" si="10"/>
        <v>-0.15444960693134965</v>
      </c>
      <c r="AQ30" s="111">
        <v>1</v>
      </c>
      <c r="AR30" s="111"/>
      <c r="AS30" s="125">
        <f t="shared" si="11"/>
        <v>0.24723247232472334</v>
      </c>
      <c r="AT30" s="111">
        <v>1</v>
      </c>
      <c r="AU30" s="116"/>
      <c r="AV30" s="125">
        <f t="shared" si="12"/>
        <v>-0.34575345203791208</v>
      </c>
      <c r="AW30" s="111">
        <v>1</v>
      </c>
      <c r="AX30" s="116"/>
      <c r="AY30" s="125">
        <f t="shared" si="13"/>
        <v>-6.1429082911360094E-2</v>
      </c>
      <c r="AZ30" s="111">
        <v>1</v>
      </c>
      <c r="BA30" s="116"/>
      <c r="BB30" s="125">
        <f t="shared" si="14"/>
        <v>-0.11095188253822315</v>
      </c>
      <c r="BC30" s="111">
        <v>1</v>
      </c>
      <c r="BD30" s="116"/>
      <c r="BE30" s="125">
        <f t="shared" si="15"/>
        <v>-0.39579822357097044</v>
      </c>
      <c r="BF30" s="111">
        <v>1</v>
      </c>
      <c r="BG30" s="116"/>
      <c r="BH30" s="125">
        <f t="shared" si="16"/>
        <v>-0.70993180101212061</v>
      </c>
      <c r="BI30" s="111">
        <v>1</v>
      </c>
      <c r="BJ30" s="110"/>
      <c r="BK30" s="125">
        <f t="shared" si="17"/>
        <v>18.677940046118376</v>
      </c>
      <c r="BL30" s="111">
        <v>1</v>
      </c>
      <c r="BM30" s="110"/>
      <c r="BN30" s="125">
        <f t="shared" si="18"/>
        <v>-1.7091852883459263E-3</v>
      </c>
      <c r="BO30" s="111">
        <v>1</v>
      </c>
      <c r="BP30" s="110"/>
      <c r="BQ30" s="125">
        <f t="shared" si="19"/>
        <v>-0.17325053188431186</v>
      </c>
      <c r="BR30" s="111">
        <v>1</v>
      </c>
      <c r="BS30" s="110"/>
      <c r="BT30" s="125">
        <f t="shared" si="20"/>
        <v>1.5908588578807157</v>
      </c>
      <c r="BU30" s="111">
        <v>1</v>
      </c>
      <c r="BV30" s="110"/>
      <c r="BW30" s="125">
        <f t="shared" si="21"/>
        <v>-0.1540091525846258</v>
      </c>
      <c r="BX30" s="111">
        <v>1</v>
      </c>
      <c r="BY30" s="110">
        <v>76</v>
      </c>
      <c r="BZ30" s="125">
        <f t="shared" si="22"/>
        <v>15.052472480465406</v>
      </c>
      <c r="CA30" s="111">
        <v>1</v>
      </c>
      <c r="CB30" s="110"/>
      <c r="CC30" s="127">
        <f t="shared" si="23"/>
        <v>3.5089378099689528</v>
      </c>
      <c r="CD30" s="117">
        <v>1</v>
      </c>
      <c r="CE30" s="41">
        <v>29</v>
      </c>
      <c r="CF30" s="215"/>
      <c r="CG30" s="226"/>
      <c r="CH30" s="23"/>
      <c r="CI30" s="12">
        <f t="shared" si="24"/>
        <v>0</v>
      </c>
      <c r="CJ30" s="12">
        <f t="shared" si="25"/>
        <v>0.58423636413641356</v>
      </c>
      <c r="CK30" s="12">
        <f t="shared" si="26"/>
        <v>0</v>
      </c>
      <c r="CL30" s="12">
        <f t="shared" si="27"/>
        <v>0.33007786099601383</v>
      </c>
      <c r="CM30" s="12">
        <f t="shared" si="28"/>
        <v>0.13397624239520248</v>
      </c>
      <c r="CN30" s="12">
        <f t="shared" si="29"/>
        <v>0.44889336672924274</v>
      </c>
      <c r="CO30" s="188">
        <f t="shared" si="30"/>
        <v>-1.1215023002660604E-4</v>
      </c>
      <c r="CP30" s="12">
        <f t="shared" si="31"/>
        <v>6.842075417633503E-2</v>
      </c>
      <c r="CQ30" s="12">
        <f t="shared" si="32"/>
        <v>0.99359307018612197</v>
      </c>
      <c r="CR30" s="12">
        <f t="shared" si="33"/>
        <v>-3.8611597356965149E-3</v>
      </c>
      <c r="CS30" s="12">
        <f t="shared" si="34"/>
        <v>17.942473485995709</v>
      </c>
      <c r="CT30" s="40">
        <f t="shared" si="35"/>
        <v>-4.5171887234876831</v>
      </c>
      <c r="CU30" s="12">
        <f t="shared" si="36"/>
        <v>-9.2758931958387816</v>
      </c>
      <c r="CV30" s="40">
        <f t="shared" si="37"/>
        <v>-10.300913890707831</v>
      </c>
      <c r="CW30" s="188">
        <f>(AV30-AV$34)*AW30*$F30*10</f>
        <v>-3.9959377958851068</v>
      </c>
      <c r="CX30" s="212">
        <f t="shared" si="38"/>
        <v>0</v>
      </c>
      <c r="CY30" s="188">
        <f t="shared" si="39"/>
        <v>0</v>
      </c>
      <c r="CZ30" s="40">
        <f t="shared" si="40"/>
        <v>0</v>
      </c>
      <c r="DA30" s="203">
        <f>(BH30-BH$34)*BI30*$F30*10</f>
        <v>-7.3583261067691161</v>
      </c>
      <c r="DB30" s="203">
        <f t="shared" si="41"/>
        <v>0</v>
      </c>
      <c r="DC30" s="203">
        <f t="shared" si="42"/>
        <v>-1.9806751896058015</v>
      </c>
      <c r="DD30" s="79">
        <f t="shared" si="43"/>
        <v>0</v>
      </c>
      <c r="DE30" s="79">
        <f t="shared" si="44"/>
        <v>-5.5483518524453108E-2</v>
      </c>
      <c r="DF30" s="204">
        <f t="shared" si="45"/>
        <v>0</v>
      </c>
      <c r="DG30" s="213">
        <f>(CC30-CC$34)*CD30*$F30*10</f>
        <v>36.995060515078521</v>
      </c>
      <c r="DH30" s="11">
        <f t="shared" si="46"/>
        <v>100</v>
      </c>
      <c r="DJ30" s="220"/>
      <c r="DK30" s="221"/>
      <c r="DO30" s="222"/>
      <c r="DS30" s="222"/>
      <c r="DT30" s="222"/>
    </row>
    <row r="31" spans="1:124" s="219" customFormat="1" x14ac:dyDescent="0.2">
      <c r="A31" s="118">
        <v>30</v>
      </c>
      <c r="B31" s="102"/>
      <c r="C31" s="112">
        <v>5</v>
      </c>
      <c r="D31" s="113"/>
      <c r="E31" s="112"/>
      <c r="F31" s="187">
        <v>1.0171116359124208</v>
      </c>
      <c r="G31" s="114">
        <v>0.5</v>
      </c>
      <c r="H31" s="105"/>
      <c r="I31" s="125">
        <f t="shared" si="47"/>
        <v>-0.52204598370196864</v>
      </c>
      <c r="J31" s="111">
        <v>1</v>
      </c>
      <c r="K31" s="112"/>
      <c r="L31" s="125">
        <f t="shared" si="0"/>
        <v>0</v>
      </c>
      <c r="M31" s="111">
        <v>1</v>
      </c>
      <c r="N31" s="115"/>
      <c r="O31" s="125">
        <f t="shared" si="1"/>
        <v>5.8951437545302993E-2</v>
      </c>
      <c r="P31" s="111">
        <v>1</v>
      </c>
      <c r="Q31" s="111">
        <v>173</v>
      </c>
      <c r="R31" s="125">
        <f t="shared" si="2"/>
        <v>0.62387278192572593</v>
      </c>
      <c r="S31" s="105">
        <v>100</v>
      </c>
      <c r="T31" s="111">
        <v>410</v>
      </c>
      <c r="U31" s="125">
        <f t="shared" si="3"/>
        <v>3.7520140149868286</v>
      </c>
      <c r="V31" s="111">
        <v>5</v>
      </c>
      <c r="W31" s="116">
        <v>3247</v>
      </c>
      <c r="X31" s="127">
        <f t="shared" si="4"/>
        <v>0.82442376023142061</v>
      </c>
      <c r="Y31" s="111">
        <v>100</v>
      </c>
      <c r="Z31" s="105"/>
      <c r="AA31" s="125">
        <f t="shared" si="5"/>
        <v>-0.18002847438105554</v>
      </c>
      <c r="AB31" s="111">
        <v>1</v>
      </c>
      <c r="AC31" s="115">
        <v>470</v>
      </c>
      <c r="AD31" s="216">
        <f t="shared" si="6"/>
        <v>1.8643186486447665</v>
      </c>
      <c r="AE31" s="111">
        <v>100</v>
      </c>
      <c r="AF31" s="111"/>
      <c r="AG31" s="218">
        <f t="shared" si="7"/>
        <v>-0.62715950180795721</v>
      </c>
      <c r="AH31" s="217">
        <v>1</v>
      </c>
      <c r="AI31" s="116">
        <v>256</v>
      </c>
      <c r="AJ31" s="125">
        <f t="shared" si="8"/>
        <v>0.19104805065055167</v>
      </c>
      <c r="AK31" s="111">
        <v>1</v>
      </c>
      <c r="AL31" s="111"/>
      <c r="AM31" s="125">
        <f t="shared" si="9"/>
        <v>-8.695373767354958E-2</v>
      </c>
      <c r="AN31" s="111">
        <v>1</v>
      </c>
      <c r="AO31" s="111"/>
      <c r="AP31" s="125">
        <f t="shared" si="10"/>
        <v>-0.15444960693134965</v>
      </c>
      <c r="AQ31" s="111">
        <v>1</v>
      </c>
      <c r="AR31" s="111"/>
      <c r="AS31" s="125">
        <f t="shared" si="11"/>
        <v>0.24723247232472334</v>
      </c>
      <c r="AT31" s="111">
        <v>1</v>
      </c>
      <c r="AU31" s="116"/>
      <c r="AV31" s="125">
        <f t="shared" si="12"/>
        <v>-0.34575345203791208</v>
      </c>
      <c r="AW31" s="111">
        <v>1</v>
      </c>
      <c r="AX31" s="116"/>
      <c r="AY31" s="125">
        <f t="shared" si="13"/>
        <v>-6.1429082911360094E-2</v>
      </c>
      <c r="AZ31" s="111">
        <v>1</v>
      </c>
      <c r="BA31" s="116"/>
      <c r="BB31" s="125">
        <f t="shared" si="14"/>
        <v>-0.11095188253822315</v>
      </c>
      <c r="BC31" s="111">
        <v>1</v>
      </c>
      <c r="BD31" s="116"/>
      <c r="BE31" s="125">
        <f t="shared" si="15"/>
        <v>-0.39579822357097044</v>
      </c>
      <c r="BF31" s="111">
        <v>1</v>
      </c>
      <c r="BG31" s="116"/>
      <c r="BH31" s="125">
        <f t="shared" si="16"/>
        <v>-0.70993180101212061</v>
      </c>
      <c r="BI31" s="111">
        <v>1</v>
      </c>
      <c r="BJ31" s="110"/>
      <c r="BK31" s="125">
        <f t="shared" si="17"/>
        <v>18.677940046118376</v>
      </c>
      <c r="BL31" s="111">
        <v>1</v>
      </c>
      <c r="BM31" s="110"/>
      <c r="BN31" s="125">
        <f t="shared" si="18"/>
        <v>-1.7091852883459263E-3</v>
      </c>
      <c r="BO31" s="111">
        <v>1</v>
      </c>
      <c r="BP31" s="110"/>
      <c r="BQ31" s="125">
        <f t="shared" si="19"/>
        <v>-0.17325053188431186</v>
      </c>
      <c r="BR31" s="111">
        <v>1</v>
      </c>
      <c r="BS31" s="110"/>
      <c r="BT31" s="125">
        <f t="shared" si="20"/>
        <v>1.5908588578807157</v>
      </c>
      <c r="BU31" s="111">
        <v>1</v>
      </c>
      <c r="BV31" s="110"/>
      <c r="BW31" s="125">
        <f t="shared" si="21"/>
        <v>-0.1540091525846258</v>
      </c>
      <c r="BX31" s="111">
        <v>1</v>
      </c>
      <c r="BY31" s="110">
        <v>18</v>
      </c>
      <c r="BZ31" s="125">
        <f t="shared" si="22"/>
        <v>5.3598927736268696</v>
      </c>
      <c r="CA31" s="111">
        <v>1</v>
      </c>
      <c r="CB31" s="110"/>
      <c r="CC31" s="127">
        <f t="shared" si="23"/>
        <v>3.5089378099689528</v>
      </c>
      <c r="CD31" s="117">
        <v>1</v>
      </c>
      <c r="CE31" s="41">
        <v>30</v>
      </c>
      <c r="CF31" s="226"/>
      <c r="CG31" s="226"/>
      <c r="CH31" s="23"/>
      <c r="CI31" s="12">
        <f t="shared" si="24"/>
        <v>0</v>
      </c>
      <c r="CJ31" s="12">
        <f t="shared" si="25"/>
        <v>0.5587807905375658</v>
      </c>
      <c r="CK31" s="12">
        <f t="shared" si="26"/>
        <v>0</v>
      </c>
      <c r="CL31" s="12">
        <f t="shared" si="27"/>
        <v>0.33100262507992501</v>
      </c>
      <c r="CM31" s="12">
        <f t="shared" si="28"/>
        <v>9.6937721936612986E-2</v>
      </c>
      <c r="CN31" s="12">
        <f t="shared" si="29"/>
        <v>0.42251161022104389</v>
      </c>
      <c r="CO31" s="188">
        <f t="shared" si="30"/>
        <v>-1.0726376863903075E-4</v>
      </c>
      <c r="CP31" s="12">
        <f t="shared" si="31"/>
        <v>1.6147437623693743E-2</v>
      </c>
      <c r="CQ31" s="12">
        <f t="shared" si="32"/>
        <v>0.99096760522445804</v>
      </c>
      <c r="CR31" s="12">
        <f t="shared" si="33"/>
        <v>-3.6929263940861986E-3</v>
      </c>
      <c r="CS31" s="12">
        <f t="shared" si="34"/>
        <v>19.048385634487786</v>
      </c>
      <c r="CT31" s="40">
        <f t="shared" si="35"/>
        <v>-4.3203717551009335</v>
      </c>
      <c r="CU31" s="12">
        <f t="shared" si="36"/>
        <v>-8.8717362545111911</v>
      </c>
      <c r="CV31" s="40">
        <f t="shared" si="37"/>
        <v>-9.8520961043177291</v>
      </c>
      <c r="CW31" s="188">
        <f>(AV31-AV$34)*AW31*$F31*10</f>
        <v>-3.8218320830202011</v>
      </c>
      <c r="CX31" s="212">
        <f t="shared" si="38"/>
        <v>0</v>
      </c>
      <c r="CY31" s="188">
        <f t="shared" si="39"/>
        <v>0</v>
      </c>
      <c r="CZ31" s="40">
        <f t="shared" si="40"/>
        <v>0</v>
      </c>
      <c r="DA31" s="203">
        <f>(BH31-BH$34)*BI31*$F31*10</f>
        <v>-7.0377188606726557</v>
      </c>
      <c r="DB31" s="203">
        <f t="shared" si="41"/>
        <v>0</v>
      </c>
      <c r="DC31" s="203">
        <f t="shared" si="42"/>
        <v>-1.8943758317441095</v>
      </c>
      <c r="DD31" s="79">
        <f t="shared" si="43"/>
        <v>0</v>
      </c>
      <c r="DE31" s="79">
        <f t="shared" si="44"/>
        <v>-5.3066064089876908E-2</v>
      </c>
      <c r="DF31" s="204">
        <f t="shared" si="45"/>
        <v>0</v>
      </c>
      <c r="DG31" s="213">
        <f>(CC31-CC$34)*CD31*$F31*10</f>
        <v>35.383160702701339</v>
      </c>
      <c r="DH31" s="11">
        <f t="shared" si="46"/>
        <v>100</v>
      </c>
      <c r="DJ31" s="220"/>
      <c r="DK31" s="221"/>
      <c r="DO31" s="222"/>
      <c r="DS31" s="222"/>
      <c r="DT31" s="222"/>
    </row>
    <row r="32" spans="1:124" s="223" customFormat="1" ht="15" customHeight="1" x14ac:dyDescent="0.2">
      <c r="A32" s="118">
        <v>77</v>
      </c>
      <c r="B32" s="102"/>
      <c r="C32" s="112">
        <v>5</v>
      </c>
      <c r="D32" s="113"/>
      <c r="E32" s="113"/>
      <c r="F32" s="187">
        <v>1.0289336406648064</v>
      </c>
      <c r="G32" s="114">
        <v>0.5</v>
      </c>
      <c r="H32" s="105"/>
      <c r="I32" s="125">
        <f t="shared" si="47"/>
        <v>-0.52204598370196864</v>
      </c>
      <c r="J32" s="111">
        <v>1</v>
      </c>
      <c r="K32" s="112"/>
      <c r="L32" s="125">
        <f t="shared" ref="L32" si="48">K32</f>
        <v>0</v>
      </c>
      <c r="M32" s="111">
        <v>1</v>
      </c>
      <c r="N32" s="115"/>
      <c r="O32" s="125">
        <f t="shared" si="1"/>
        <v>5.8951437545302993E-2</v>
      </c>
      <c r="P32" s="111">
        <v>1</v>
      </c>
      <c r="Q32" s="111">
        <v>504</v>
      </c>
      <c r="R32" s="125">
        <f t="shared" si="2"/>
        <v>1.8691748278871338</v>
      </c>
      <c r="S32" s="105">
        <v>1</v>
      </c>
      <c r="T32" s="111">
        <v>30</v>
      </c>
      <c r="U32" s="125">
        <f t="shared" si="3"/>
        <v>0.19264213191478383</v>
      </c>
      <c r="V32" s="111">
        <v>5</v>
      </c>
      <c r="W32" s="116">
        <v>277</v>
      </c>
      <c r="X32" s="127">
        <f t="shared" si="4"/>
        <v>5.8120632796023253E-2</v>
      </c>
      <c r="Y32" s="111">
        <v>100</v>
      </c>
      <c r="Z32" s="105"/>
      <c r="AA32" s="125">
        <f t="shared" si="5"/>
        <v>-0.18002847438105554</v>
      </c>
      <c r="AB32" s="111">
        <v>1</v>
      </c>
      <c r="AC32" s="115">
        <v>957</v>
      </c>
      <c r="AD32" s="216">
        <f t="shared" si="6"/>
        <v>3.9139171777819279</v>
      </c>
      <c r="AE32" s="111">
        <v>100</v>
      </c>
      <c r="AF32" s="111"/>
      <c r="AG32" s="218">
        <f t="shared" si="7"/>
        <v>-0.62715950180795721</v>
      </c>
      <c r="AH32" s="217">
        <v>1</v>
      </c>
      <c r="AI32" s="116">
        <v>1469</v>
      </c>
      <c r="AJ32" s="125">
        <f t="shared" si="8"/>
        <v>2.2376216813840806</v>
      </c>
      <c r="AK32" s="111">
        <v>1</v>
      </c>
      <c r="AL32" s="111"/>
      <c r="AM32" s="125">
        <f t="shared" si="9"/>
        <v>-8.695373767354958E-2</v>
      </c>
      <c r="AN32" s="111">
        <v>1</v>
      </c>
      <c r="AO32" s="111"/>
      <c r="AP32" s="125">
        <f t="shared" si="10"/>
        <v>-0.15444960693134965</v>
      </c>
      <c r="AQ32" s="111">
        <v>1</v>
      </c>
      <c r="AR32" s="111"/>
      <c r="AS32" s="125">
        <f t="shared" si="11"/>
        <v>0.24723247232472334</v>
      </c>
      <c r="AT32" s="111">
        <v>1</v>
      </c>
      <c r="AU32" s="116"/>
      <c r="AV32" s="125">
        <f t="shared" si="12"/>
        <v>-0.34575345203791208</v>
      </c>
      <c r="AW32" s="111">
        <v>1</v>
      </c>
      <c r="AX32" s="116"/>
      <c r="AY32" s="125">
        <f t="shared" si="13"/>
        <v>-6.1429082911360094E-2</v>
      </c>
      <c r="AZ32" s="111">
        <v>1</v>
      </c>
      <c r="BA32" s="116"/>
      <c r="BB32" s="125">
        <f t="shared" si="14"/>
        <v>-0.11095188253822315</v>
      </c>
      <c r="BC32" s="111">
        <v>1</v>
      </c>
      <c r="BD32" s="116"/>
      <c r="BE32" s="125">
        <f t="shared" si="15"/>
        <v>-0.39579822357097044</v>
      </c>
      <c r="BF32" s="111">
        <v>1</v>
      </c>
      <c r="BG32" s="116"/>
      <c r="BH32" s="125">
        <f t="shared" si="16"/>
        <v>-0.70993180101212061</v>
      </c>
      <c r="BI32" s="111">
        <v>1</v>
      </c>
      <c r="BJ32" s="110"/>
      <c r="BK32" s="125">
        <f t="shared" si="17"/>
        <v>18.677940046118376</v>
      </c>
      <c r="BL32" s="111">
        <v>1</v>
      </c>
      <c r="BM32" s="110"/>
      <c r="BN32" s="125">
        <f t="shared" si="18"/>
        <v>-1.7091852883459263E-3</v>
      </c>
      <c r="BO32" s="111">
        <v>1</v>
      </c>
      <c r="BP32" s="110"/>
      <c r="BQ32" s="125">
        <f t="shared" si="19"/>
        <v>-0.17325053188431186</v>
      </c>
      <c r="BR32" s="111">
        <v>1</v>
      </c>
      <c r="BS32" s="110"/>
      <c r="BT32" s="125">
        <f t="shared" si="20"/>
        <v>1.5908588578807157</v>
      </c>
      <c r="BU32" s="111">
        <v>1</v>
      </c>
      <c r="BV32" s="110"/>
      <c r="BW32" s="125">
        <f t="shared" si="21"/>
        <v>-0.1540091525846258</v>
      </c>
      <c r="BX32" s="111">
        <v>1</v>
      </c>
      <c r="BY32" s="110">
        <v>3</v>
      </c>
      <c r="BZ32" s="125">
        <f t="shared" si="22"/>
        <v>2.8531911253065592</v>
      </c>
      <c r="CA32" s="111">
        <v>1</v>
      </c>
      <c r="CB32" s="110"/>
      <c r="CC32" s="127">
        <f t="shared" si="23"/>
        <v>3.5089378099689528</v>
      </c>
      <c r="CD32" s="117">
        <v>1</v>
      </c>
      <c r="CE32" s="41">
        <v>77</v>
      </c>
      <c r="CF32" s="215"/>
      <c r="CG32" s="226"/>
      <c r="CH32" s="23"/>
      <c r="CI32" s="12">
        <f t="shared" si="24"/>
        <v>0</v>
      </c>
      <c r="CJ32" s="12">
        <f t="shared" si="25"/>
        <v>0.56527556350843144</v>
      </c>
      <c r="CK32" s="12">
        <f t="shared" si="26"/>
        <v>0</v>
      </c>
      <c r="CL32" s="12">
        <f>(R32-R$34)*$F32*S32*50/10000*94/78</f>
        <v>1.1756224370866692E-2</v>
      </c>
      <c r="CM32" s="12">
        <f t="shared" si="28"/>
        <v>6.5055034008875143E-3</v>
      </c>
      <c r="CN32" s="12">
        <f t="shared" si="29"/>
        <v>3.3184977557446572E-2</v>
      </c>
      <c r="CO32" s="188">
        <f t="shared" si="30"/>
        <v>-1.0851050767714219E-4</v>
      </c>
      <c r="CP32" s="12">
        <f t="shared" si="31"/>
        <v>3.4389728707555868E-3</v>
      </c>
      <c r="CQ32" s="12">
        <f t="shared" si="32"/>
        <v>2.0569361731642863</v>
      </c>
      <c r="CR32" s="12">
        <f t="shared" si="33"/>
        <v>-3.7358496994930172E-3</v>
      </c>
      <c r="CS32" s="12">
        <f t="shared" si="34"/>
        <v>124.55921003501693</v>
      </c>
      <c r="CT32" s="40">
        <f t="shared" si="35"/>
        <v>-4.3705879296264145</v>
      </c>
      <c r="CU32" s="12">
        <f t="shared" si="36"/>
        <v>-8.9748534586209026</v>
      </c>
      <c r="CV32" s="40">
        <f t="shared" si="37"/>
        <v>-9.9666081429709106</v>
      </c>
      <c r="CW32" s="188">
        <f>(AV32-AV$34)*AW32*$F32*10</f>
        <v>-3.8662536739773761</v>
      </c>
      <c r="CX32" s="212">
        <f t="shared" si="38"/>
        <v>0</v>
      </c>
      <c r="CY32" s="188">
        <f t="shared" si="39"/>
        <v>0</v>
      </c>
      <c r="CZ32" s="40">
        <f t="shared" si="40"/>
        <v>0</v>
      </c>
      <c r="DA32" s="203">
        <f>(BH32-BH$34)*BI32*$F32*10</f>
        <v>-7.1195190710715757</v>
      </c>
      <c r="DB32" s="203">
        <f t="shared" si="41"/>
        <v>0</v>
      </c>
      <c r="DC32" s="203">
        <f t="shared" si="42"/>
        <v>-1.9163943784748161</v>
      </c>
      <c r="DD32" s="79">
        <f t="shared" si="43"/>
        <v>0</v>
      </c>
      <c r="DE32" s="79">
        <f t="shared" si="44"/>
        <v>-5.3682857015756813E-2</v>
      </c>
      <c r="DF32" s="204">
        <f t="shared" si="45"/>
        <v>0</v>
      </c>
      <c r="DG32" s="213">
        <f>(CC32-CC$34)*CD32*$F32*10</f>
        <v>35.794423222185266</v>
      </c>
      <c r="DH32" s="11">
        <f t="shared" ref="DH32" si="49">(C32-(E32-D32))/C32*100</f>
        <v>100</v>
      </c>
    </row>
    <row r="33" spans="1:112" x14ac:dyDescent="0.2">
      <c r="A33" s="185"/>
      <c r="B33" s="103"/>
      <c r="C33" s="119"/>
      <c r="D33" s="120"/>
      <c r="E33" s="119"/>
      <c r="F33" s="187"/>
      <c r="G33" s="186"/>
      <c r="H33" s="121"/>
      <c r="I33" s="125">
        <f t="shared" si="47"/>
        <v>-0.52204598370196864</v>
      </c>
      <c r="J33" s="122"/>
      <c r="K33" s="121"/>
      <c r="L33" s="125">
        <f t="shared" ref="L33:L34" si="50">K33</f>
        <v>0</v>
      </c>
      <c r="M33" s="122"/>
      <c r="N33" s="123"/>
      <c r="O33" s="125">
        <f t="shared" si="1"/>
        <v>5.8951437545302993E-2</v>
      </c>
      <c r="P33" s="122"/>
      <c r="Q33" s="122"/>
      <c r="R33" s="125">
        <f t="shared" si="2"/>
        <v>-2.6995054785221479E-2</v>
      </c>
      <c r="S33" s="122"/>
      <c r="T33" s="121"/>
      <c r="U33" s="125">
        <f t="shared" si="3"/>
        <v>-8.8360911485640778E-2</v>
      </c>
      <c r="V33" s="122"/>
      <c r="W33" s="121"/>
      <c r="X33" s="127">
        <f t="shared" ref="X33:X34" si="51">(W33-W$37)/W$36</f>
        <v>-1.3349389527076094E-2</v>
      </c>
      <c r="Y33" s="122"/>
      <c r="Z33" s="122"/>
      <c r="AA33" s="125">
        <f t="shared" si="5"/>
        <v>-0.18002847438105554</v>
      </c>
      <c r="AB33" s="121"/>
      <c r="AC33" s="122"/>
      <c r="AD33" s="216">
        <f t="shared" ref="AD33:AD34" si="52">(AC33-AC$37)/AC$36</f>
        <v>-0.11373331992703169</v>
      </c>
      <c r="AE33" s="122"/>
      <c r="AF33" s="122"/>
      <c r="AG33" s="218">
        <f t="shared" si="7"/>
        <v>-0.62715950180795721</v>
      </c>
      <c r="AH33" s="122"/>
      <c r="AI33" s="124"/>
      <c r="AJ33" s="125">
        <f t="shared" ref="AJ33:AJ34" si="53">(AI33-AI$37)/AI$36</f>
        <v>-0.24087515583566715</v>
      </c>
      <c r="AK33" s="122"/>
      <c r="AL33" s="124"/>
      <c r="AM33" s="125">
        <f t="shared" si="9"/>
        <v>-8.695373767354958E-2</v>
      </c>
      <c r="AN33" s="122"/>
      <c r="AO33" s="122"/>
      <c r="AP33" s="125">
        <f t="shared" si="10"/>
        <v>-0.15444960693134965</v>
      </c>
      <c r="AQ33" s="122"/>
      <c r="AR33" s="122"/>
      <c r="AS33" s="125">
        <f t="shared" si="11"/>
        <v>0.24723247232472334</v>
      </c>
      <c r="AT33" s="122"/>
      <c r="AU33" s="124"/>
      <c r="AV33" s="125">
        <f t="shared" si="12"/>
        <v>-0.34575345203791208</v>
      </c>
      <c r="AW33" s="122"/>
      <c r="AX33" s="124"/>
      <c r="AY33" s="125">
        <f t="shared" si="13"/>
        <v>-6.1429082911360094E-2</v>
      </c>
      <c r="AZ33" s="122"/>
      <c r="BA33" s="124"/>
      <c r="BB33" s="125">
        <f t="shared" si="14"/>
        <v>-0.11095188253822315</v>
      </c>
      <c r="BC33" s="121"/>
      <c r="BD33" s="122"/>
      <c r="BE33" s="125">
        <f t="shared" si="15"/>
        <v>-0.39579822357097044</v>
      </c>
      <c r="BF33" s="124"/>
      <c r="BG33" s="124"/>
      <c r="BH33" s="125">
        <f t="shared" si="16"/>
        <v>-0.70993180101212061</v>
      </c>
      <c r="BI33" s="122"/>
      <c r="BJ33" s="124"/>
      <c r="BK33" s="125">
        <f t="shared" si="17"/>
        <v>18.677940046118376</v>
      </c>
      <c r="BL33" s="122"/>
      <c r="BM33" s="124"/>
      <c r="BN33" s="125">
        <f t="shared" si="18"/>
        <v>-1.7091852883459263E-3</v>
      </c>
      <c r="BO33" s="122"/>
      <c r="BP33" s="124"/>
      <c r="BQ33" s="125">
        <f t="shared" si="19"/>
        <v>-0.17325053188431186</v>
      </c>
      <c r="BR33" s="122"/>
      <c r="BS33" s="124"/>
      <c r="BT33" s="125">
        <f t="shared" si="20"/>
        <v>1.5908588578807157</v>
      </c>
      <c r="BU33" s="122"/>
      <c r="BV33" s="124"/>
      <c r="BW33" s="125">
        <f t="shared" si="21"/>
        <v>-0.1540091525846258</v>
      </c>
      <c r="BX33" s="122"/>
      <c r="BY33" s="124"/>
      <c r="BZ33" s="125">
        <f t="shared" si="22"/>
        <v>2.3518507956424965</v>
      </c>
      <c r="CA33" s="122"/>
      <c r="CB33" s="119"/>
      <c r="CC33" s="127">
        <f t="shared" si="23"/>
        <v>3.5089378099689528</v>
      </c>
      <c r="CD33" s="121"/>
      <c r="CE33" s="94"/>
      <c r="CF33" s="56"/>
      <c r="CG33" s="58"/>
      <c r="CH33" s="56"/>
      <c r="CI33" s="78"/>
      <c r="CJ33" s="78"/>
      <c r="CK33" s="95"/>
      <c r="CL33" s="78"/>
      <c r="CM33" s="78"/>
      <c r="CN33" s="78"/>
      <c r="CO33" s="78"/>
      <c r="CP33" s="78"/>
      <c r="CQ33" s="191"/>
      <c r="CR33" s="78"/>
      <c r="CS33" s="78"/>
      <c r="CT33" s="78"/>
      <c r="CU33" s="78"/>
      <c r="CV33" s="78"/>
      <c r="CW33" s="78"/>
      <c r="CX33" s="78"/>
      <c r="CY33" s="78"/>
      <c r="CZ33" s="78"/>
      <c r="DA33" s="95"/>
      <c r="DB33" s="95"/>
      <c r="DC33" s="95"/>
      <c r="DD33" s="95"/>
      <c r="DE33" s="95"/>
      <c r="DF33" s="95"/>
      <c r="DG33" s="198"/>
      <c r="DH33" s="196"/>
    </row>
    <row r="34" spans="1:112" x14ac:dyDescent="0.2">
      <c r="A34" s="58"/>
      <c r="B34" s="58"/>
      <c r="C34" s="58"/>
      <c r="D34" s="58"/>
      <c r="E34" s="58"/>
      <c r="F34" s="63"/>
      <c r="G34" s="63" t="s">
        <v>77</v>
      </c>
      <c r="H34" s="64">
        <v>0</v>
      </c>
      <c r="I34" s="125">
        <f t="shared" si="47"/>
        <v>-0.52204598370196864</v>
      </c>
      <c r="J34" s="65" t="s">
        <v>55</v>
      </c>
      <c r="K34" s="66">
        <v>-27.469000000000001</v>
      </c>
      <c r="L34" s="125">
        <f t="shared" si="50"/>
        <v>-27.469000000000001</v>
      </c>
      <c r="M34" s="65" t="s">
        <v>55</v>
      </c>
      <c r="N34" s="64">
        <v>0</v>
      </c>
      <c r="O34" s="125">
        <f t="shared" si="1"/>
        <v>5.8951437545302993E-2</v>
      </c>
      <c r="P34" s="65" t="s">
        <v>55</v>
      </c>
      <c r="Q34" s="64">
        <v>0</v>
      </c>
      <c r="R34" s="125">
        <f t="shared" si="2"/>
        <v>-2.6995054785221479E-2</v>
      </c>
      <c r="S34" s="65" t="s">
        <v>55</v>
      </c>
      <c r="T34" s="64">
        <v>3</v>
      </c>
      <c r="U34" s="125">
        <f t="shared" si="3"/>
        <v>-6.0260607145598319E-2</v>
      </c>
      <c r="V34" s="76" t="s">
        <v>55</v>
      </c>
      <c r="W34" s="64">
        <v>27</v>
      </c>
      <c r="X34" s="127">
        <f t="shared" si="51"/>
        <v>-6.3829974594815739E-3</v>
      </c>
      <c r="Y34" s="65" t="s">
        <v>55</v>
      </c>
      <c r="Z34" s="64">
        <v>27</v>
      </c>
      <c r="AA34" s="125">
        <f t="shared" si="5"/>
        <v>-0.15893663650372999</v>
      </c>
      <c r="AB34" s="65" t="s">
        <v>55</v>
      </c>
      <c r="AC34" s="64">
        <v>7</v>
      </c>
      <c r="AD34" s="216">
        <f t="shared" si="52"/>
        <v>-8.4272971458941082E-2</v>
      </c>
      <c r="AE34" s="92" t="s">
        <v>55</v>
      </c>
      <c r="AF34" s="64">
        <v>0</v>
      </c>
      <c r="AG34" s="227">
        <v>9.9000000000000005E-2</v>
      </c>
      <c r="AH34" s="65" t="s">
        <v>55</v>
      </c>
      <c r="AI34" s="64">
        <v>34</v>
      </c>
      <c r="AJ34" s="125">
        <f t="shared" si="53"/>
        <v>-0.18351035497421622</v>
      </c>
      <c r="AK34" s="65" t="s">
        <v>55</v>
      </c>
      <c r="AL34" s="64">
        <v>1</v>
      </c>
      <c r="AM34" s="228">
        <v>-2E-3</v>
      </c>
      <c r="AN34" s="65" t="s">
        <v>55</v>
      </c>
      <c r="AO34" s="64">
        <v>0</v>
      </c>
      <c r="AP34" s="228">
        <v>0.02</v>
      </c>
      <c r="AQ34" s="57" t="s">
        <v>55</v>
      </c>
      <c r="AR34" s="64">
        <v>21</v>
      </c>
      <c r="AS34" s="125">
        <f t="shared" si="11"/>
        <v>0.44095940959409602</v>
      </c>
      <c r="AT34" s="57" t="s">
        <v>55</v>
      </c>
      <c r="AU34" s="64">
        <v>0</v>
      </c>
      <c r="AV34" s="228">
        <v>0.03</v>
      </c>
      <c r="AW34" s="57" t="s">
        <v>55</v>
      </c>
      <c r="AX34" s="64">
        <v>0</v>
      </c>
      <c r="AY34" s="125">
        <f t="shared" si="13"/>
        <v>-6.1429082911360094E-2</v>
      </c>
      <c r="AZ34" s="57" t="s">
        <v>55</v>
      </c>
      <c r="BA34" s="64">
        <v>0</v>
      </c>
      <c r="BB34" s="125">
        <f t="shared" si="14"/>
        <v>-0.11095188253822315</v>
      </c>
      <c r="BC34" s="57" t="s">
        <v>55</v>
      </c>
      <c r="BD34" s="64">
        <v>0</v>
      </c>
      <c r="BE34" s="125">
        <f t="shared" si="15"/>
        <v>-0.39579822357097044</v>
      </c>
      <c r="BF34" s="57" t="s">
        <v>55</v>
      </c>
      <c r="BG34" s="64">
        <v>61</v>
      </c>
      <c r="BH34" s="228">
        <v>-1.7999999999999999E-2</v>
      </c>
      <c r="BI34" s="57" t="s">
        <v>55</v>
      </c>
      <c r="BJ34" s="205">
        <v>0</v>
      </c>
      <c r="BK34" s="125">
        <f t="shared" si="17"/>
        <v>18.677940046118376</v>
      </c>
      <c r="BL34" s="214"/>
      <c r="BM34" s="208">
        <v>0</v>
      </c>
      <c r="BN34" s="125">
        <f t="shared" si="18"/>
        <v>-1.7091852883459263E-3</v>
      </c>
      <c r="BO34" s="214"/>
      <c r="BP34" s="208">
        <v>4</v>
      </c>
      <c r="BQ34" s="126">
        <v>1.2999999999999999E-2</v>
      </c>
      <c r="BR34" s="57"/>
      <c r="BS34" s="57">
        <v>0</v>
      </c>
      <c r="BT34" s="125">
        <f t="shared" si="20"/>
        <v>1.5908588578807157</v>
      </c>
      <c r="BU34" s="57"/>
      <c r="BV34" s="57">
        <v>4</v>
      </c>
      <c r="BW34" s="125">
        <f t="shared" si="21"/>
        <v>-0.14879182321622536</v>
      </c>
      <c r="BX34" s="57"/>
      <c r="BY34" s="64">
        <v>-1</v>
      </c>
      <c r="BZ34" s="125">
        <f t="shared" si="22"/>
        <v>2.1847373524211426</v>
      </c>
      <c r="CA34" s="65" t="s">
        <v>55</v>
      </c>
      <c r="CB34" s="64">
        <v>-150</v>
      </c>
      <c r="CC34" s="199">
        <f t="shared" ref="CC34" si="54">(CB34-CC$37)/CC$36</f>
        <v>3.0149498697678054E-2</v>
      </c>
      <c r="CD34" s="93"/>
      <c r="CO34" s="3"/>
    </row>
    <row r="35" spans="1:112" x14ac:dyDescent="0.2">
      <c r="A35" s="4"/>
      <c r="B35" s="4"/>
      <c r="C35" s="4"/>
      <c r="D35" s="4"/>
      <c r="E35" s="4"/>
      <c r="F35" s="54"/>
      <c r="G35" s="5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71"/>
      <c r="CK35" s="2" t="s">
        <v>82</v>
      </c>
      <c r="CO35" s="3"/>
    </row>
    <row r="36" spans="1:112" x14ac:dyDescent="0.2">
      <c r="F36" s="54" t="s">
        <v>70</v>
      </c>
      <c r="G36" s="54"/>
      <c r="H36" s="62">
        <f>SLOPE(H45:H51,G45:G51)</f>
        <v>1.8763139931740618</v>
      </c>
      <c r="K36" s="62">
        <f>SLOPE(K45:K51,J45:J51)</f>
        <v>1.0340614334470992</v>
      </c>
      <c r="N36" s="62">
        <f>SLOPE(N45:N51,M45:M51)</f>
        <v>21.189419795221845</v>
      </c>
      <c r="Q36" s="62">
        <f>SLOPE(Q45:Q51,P45:P51)</f>
        <v>265.79896907216494</v>
      </c>
      <c r="T36" s="62">
        <f>SLOPE(T45:T51,S45:S51)</f>
        <v>106.76040955631397</v>
      </c>
      <c r="U36" s="1"/>
      <c r="W36" s="62">
        <f>SLOPE(W45:W51,V45:V51)</f>
        <v>3875.7508532423208</v>
      </c>
      <c r="Z36" s="62">
        <f>SLOPE(Z45:Z51,Y45:Y51)</f>
        <v>1280.1160409556312</v>
      </c>
      <c r="AC36" s="62">
        <f>SLOPE(AC45:AC51,AB45:AB51)</f>
        <v>237.60750853242317</v>
      </c>
      <c r="AF36" s="62">
        <f>SLOPE(AF45:AF51,AE45:AE51)</f>
        <v>29.732081911262796</v>
      </c>
      <c r="AI36" s="62">
        <f>SLOPE(AI45:AI51,AH45:AH51)</f>
        <v>592.69795221843003</v>
      </c>
      <c r="AL36" s="62">
        <f>SLOPE(AL45:AL51,AK45:AK51)</f>
        <v>906.09556313993176</v>
      </c>
      <c r="AO36" s="62">
        <f>SLOPE(AO45:AO51,AN45:AN51)</f>
        <v>1760.0204778156997</v>
      </c>
      <c r="AR36" s="62">
        <f>SLOPE(AR45:AR51,AQ45:AQ51)</f>
        <v>108.4</v>
      </c>
      <c r="AU36" s="62">
        <f>SLOPE(AU45:AU51,AT45:AT51)</f>
        <v>102.45221843003411</v>
      </c>
      <c r="AX36" s="62">
        <f>SLOPE(AX45:AX51,AW45:AW51)</f>
        <v>1167.7218430034129</v>
      </c>
      <c r="BA36" s="62">
        <f>SLOPE(BA45:BA51,AZ45:AZ51)</f>
        <v>348.90443686006824</v>
      </c>
      <c r="BD36" s="62">
        <f>SLOPE(BD45:BD51,BC45:BC51)</f>
        <v>284.53754266211604</v>
      </c>
      <c r="BG36" s="62">
        <f>SLOPE(BG45:BG51,BF45:BF51)</f>
        <v>164.89590443686004</v>
      </c>
      <c r="BJ36" s="62">
        <f>SLOPE(BJ45:BJ51,BI45:BI51)</f>
        <v>1.8585714285714285</v>
      </c>
      <c r="BM36" s="62">
        <f>SLOPE(BM45:BM51,BL45:BL51)</f>
        <v>26.957337883959042</v>
      </c>
      <c r="BP36" s="62">
        <f>SLOPE(BP45:BP51,BO45:BO51)</f>
        <v>29.677474402730375</v>
      </c>
      <c r="BS36" s="62">
        <f>SLOPE(BS45:BS51,BR45:BR51)</f>
        <v>48.898179749715581</v>
      </c>
      <c r="BV36" s="62">
        <f>SLOPE(BV45:BV51,BU45:BU51)</f>
        <v>766.6757679180887</v>
      </c>
      <c r="BY36" s="62">
        <f>SLOPE(BZ45:BZ51,BY45:BY51)</f>
        <v>5.983959044368599</v>
      </c>
      <c r="CB36" s="62"/>
      <c r="CC36" s="62">
        <f>SLOPE(CC45:CC51,CB45:CB51)</f>
        <v>43.118461538461531</v>
      </c>
      <c r="CD36" s="23"/>
      <c r="CE36" s="1" t="s">
        <v>1</v>
      </c>
      <c r="CK36" s="2" t="s">
        <v>78</v>
      </c>
      <c r="CO36" s="3"/>
    </row>
    <row r="37" spans="1:112" x14ac:dyDescent="0.2">
      <c r="F37" s="54" t="s">
        <v>71</v>
      </c>
      <c r="G37" s="54"/>
      <c r="H37" s="62">
        <f>INTERCEPT(H45:H51,G45:G51)</f>
        <v>0.9795221843003219</v>
      </c>
      <c r="K37" s="62">
        <f>INTERCEPT(K45:K51,J45:J51)</f>
        <v>-1.199658703071691</v>
      </c>
      <c r="N37" s="62">
        <f>INTERCEPT(N45:N51,M45:M51)</f>
        <v>-1.2491467576792274</v>
      </c>
      <c r="Q37" s="62">
        <f>INTERCEPT(Q45:Q51,P45:P51)</f>
        <v>7.1752577319584816</v>
      </c>
      <c r="T37" s="62">
        <f>INTERCEPT(T45:T51,S45:S51)</f>
        <v>9.4334470989762167</v>
      </c>
      <c r="U37" s="1"/>
      <c r="W37" s="62">
        <f>INTERCEPT(W45:W51,V45:V51)</f>
        <v>51.738907849829275</v>
      </c>
      <c r="Z37" s="62">
        <f>INTERCEPT(Z45:Z51,Y45:Y51)</f>
        <v>230.4573378839591</v>
      </c>
      <c r="AC37" s="62">
        <f>INTERCEPT(AC45:AC51,AB45:AB51)</f>
        <v>27.023890784982996</v>
      </c>
      <c r="AF37" s="62">
        <f>INTERCEPT(AF45:AF51,AE45:AE51)</f>
        <v>18.646757679180951</v>
      </c>
      <c r="AI37" s="62">
        <f>INTERCEPT(AI45:AI51,AH45:AH51)</f>
        <v>142.76621160409513</v>
      </c>
      <c r="AL37" s="62">
        <f>INTERCEPT(AL45:AL51,AK45:AK51)</f>
        <v>78.788395904436811</v>
      </c>
      <c r="AO37" s="62">
        <f>INTERCEPT(AO45:AO51,AN45:AN51)</f>
        <v>271.83447098976103</v>
      </c>
      <c r="AR37" s="62">
        <f>INTERCEPT(AR45:AR51,AQ45:AQ51)</f>
        <v>-26.800000000000011</v>
      </c>
      <c r="AU37" s="62">
        <f>INTERCEPT(AU45:AU51,AT45:AT51)</f>
        <v>35.423208191126491</v>
      </c>
      <c r="AX37" s="62">
        <f>INTERCEPT(AX45:AX51,AW45:AW51)</f>
        <v>71.732081911262867</v>
      </c>
      <c r="BA37" s="62">
        <f>INTERCEPT(BA45:BA51,AZ45:AZ51)</f>
        <v>38.711604095563189</v>
      </c>
      <c r="BD37" s="62">
        <f>INTERCEPT(BD45:BD51,BC45:BC51)</f>
        <v>112.61945392491475</v>
      </c>
      <c r="BG37" s="62">
        <f>INTERCEPT(BG45:BG51,BF45:BF51)</f>
        <v>117.06484641638258</v>
      </c>
      <c r="BJ37" s="62">
        <f>INTERCEPT(BJ45:BJ51,BI45:BI51)</f>
        <v>-34.714285714285722</v>
      </c>
      <c r="BM37" s="62">
        <f>INTERCEPT(BM45:BM51,BL45:BL51)</f>
        <v>4.60750853242331E-2</v>
      </c>
      <c r="BP37" s="62">
        <f>INTERCEPT(BP45:BP51,BO45:BO51)</f>
        <v>5.1416382252560879</v>
      </c>
      <c r="BS37" s="62">
        <f>INTERCEPT(BS45:BS51,BR45:BR51)</f>
        <v>-77.79010238907847</v>
      </c>
      <c r="BV37" s="62">
        <f>INTERCEPT(BV45:BV51,BU45:BU51)</f>
        <v>118.07508532423208</v>
      </c>
      <c r="BY37" s="62">
        <f>INTERCEPT(BZ45:BZ51,BY45:BY51)</f>
        <v>-14.073378839590404</v>
      </c>
      <c r="CB37" s="62"/>
      <c r="CC37" s="62">
        <f>INTERCEPT(CC45:CC51,CB45:CB51)</f>
        <v>-151.29999999999973</v>
      </c>
      <c r="CD37" s="23"/>
      <c r="CE37" s="4" t="s">
        <v>1</v>
      </c>
      <c r="CF37" s="1" t="s">
        <v>1</v>
      </c>
      <c r="CG37" s="1" t="s">
        <v>1</v>
      </c>
      <c r="CI37" s="1" t="s">
        <v>78</v>
      </c>
      <c r="CJ37" s="1"/>
      <c r="CK37" s="2" t="s">
        <v>78</v>
      </c>
      <c r="CO37" s="3"/>
    </row>
    <row r="38" spans="1:112" x14ac:dyDescent="0.2">
      <c r="A38" s="58"/>
      <c r="B38" s="58"/>
      <c r="C38" s="58"/>
      <c r="D38" s="58"/>
      <c r="E38" s="58"/>
      <c r="F38" s="63"/>
      <c r="G38" s="63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7" t="s">
        <v>1</v>
      </c>
      <c r="U38" s="57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13"/>
      <c r="CI38" s="4" t="s">
        <v>1</v>
      </c>
      <c r="CJ38" s="4"/>
      <c r="CK38" s="4" t="s">
        <v>78</v>
      </c>
      <c r="CL38" s="4" t="s">
        <v>78</v>
      </c>
      <c r="CM38" s="4" t="s">
        <v>1</v>
      </c>
      <c r="CN38" s="4" t="s">
        <v>1</v>
      </c>
      <c r="CO38" s="3"/>
    </row>
    <row r="39" spans="1:112" x14ac:dyDescent="0.2">
      <c r="F39" s="54"/>
      <c r="G39" s="54"/>
      <c r="CI39" s="1" t="s">
        <v>1</v>
      </c>
      <c r="CJ39" s="1"/>
      <c r="CL39" s="2" t="s">
        <v>1</v>
      </c>
      <c r="CM39" s="6" t="s">
        <v>1</v>
      </c>
      <c r="CO39" s="3"/>
    </row>
    <row r="40" spans="1:112" x14ac:dyDescent="0.2">
      <c r="F40" s="63"/>
      <c r="G40" s="63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I40" s="1" t="s">
        <v>1</v>
      </c>
      <c r="CJ40" s="1"/>
      <c r="CL40" s="6" t="s">
        <v>1</v>
      </c>
      <c r="CO40" s="3"/>
    </row>
    <row r="41" spans="1:112" ht="15.75" x14ac:dyDescent="0.3">
      <c r="B41" s="53"/>
      <c r="F41" s="88"/>
      <c r="G41" s="54"/>
      <c r="H41" s="45" t="s">
        <v>60</v>
      </c>
      <c r="I41" s="45"/>
      <c r="K41" s="45" t="s">
        <v>3</v>
      </c>
      <c r="L41" s="45"/>
      <c r="N41" s="45" t="s">
        <v>72</v>
      </c>
      <c r="O41" s="45"/>
      <c r="P41" s="1" t="s">
        <v>1</v>
      </c>
      <c r="Q41" s="2" t="s">
        <v>30</v>
      </c>
      <c r="S41" s="1"/>
      <c r="T41" s="2" t="s">
        <v>31</v>
      </c>
      <c r="V41" s="1"/>
      <c r="W41" s="2" t="s">
        <v>32</v>
      </c>
      <c r="Y41" s="1"/>
      <c r="Z41" s="2" t="s">
        <v>33</v>
      </c>
      <c r="AB41" s="1"/>
      <c r="AC41" s="2" t="s">
        <v>35</v>
      </c>
      <c r="AF41" s="2" t="s">
        <v>36</v>
      </c>
      <c r="AH41" s="5"/>
      <c r="AI41" s="2" t="s">
        <v>37</v>
      </c>
      <c r="AK41" s="1"/>
      <c r="AL41" s="2" t="s">
        <v>38</v>
      </c>
      <c r="AN41" s="1"/>
      <c r="AO41" s="2" t="s">
        <v>39</v>
      </c>
      <c r="AQ41" s="1"/>
      <c r="AR41" s="2" t="s">
        <v>40</v>
      </c>
      <c r="AT41" s="1"/>
      <c r="AU41" s="2" t="s">
        <v>41</v>
      </c>
      <c r="AW41" s="1"/>
      <c r="AX41" s="2" t="s">
        <v>42</v>
      </c>
      <c r="AZ41" s="1"/>
      <c r="BA41" s="2" t="s">
        <v>43</v>
      </c>
      <c r="BC41" s="1"/>
      <c r="BD41" s="2" t="s">
        <v>44</v>
      </c>
      <c r="BF41" s="1"/>
      <c r="BG41" s="2" t="s">
        <v>45</v>
      </c>
      <c r="BI41" s="230" t="s">
        <v>85</v>
      </c>
      <c r="BJ41" s="230"/>
      <c r="BL41" s="230" t="s">
        <v>105</v>
      </c>
      <c r="BM41" s="230"/>
      <c r="BO41" s="230" t="s">
        <v>106</v>
      </c>
      <c r="BP41" s="230"/>
      <c r="BR41" s="230" t="s">
        <v>107</v>
      </c>
      <c r="BS41" s="230"/>
      <c r="BU41" s="230" t="s">
        <v>108</v>
      </c>
      <c r="BV41" s="230"/>
      <c r="BY41" s="230" t="s">
        <v>34</v>
      </c>
      <c r="BZ41" s="231"/>
      <c r="CB41" s="232" t="s">
        <v>109</v>
      </c>
      <c r="CC41" s="231"/>
      <c r="CI41" s="1" t="s">
        <v>1</v>
      </c>
      <c r="CJ41" s="1"/>
      <c r="CL41" s="6" t="s">
        <v>1</v>
      </c>
      <c r="CO41" s="3"/>
    </row>
    <row r="42" spans="1:112" x14ac:dyDescent="0.2">
      <c r="B42" s="53"/>
      <c r="F42" s="89"/>
      <c r="G42" s="63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6"/>
      <c r="CB42" s="192"/>
      <c r="CC42" s="13"/>
      <c r="CI42" s="1" t="s">
        <v>1</v>
      </c>
      <c r="CJ42" s="1"/>
      <c r="CL42" s="2" t="s">
        <v>1</v>
      </c>
      <c r="CM42" s="6" t="s">
        <v>1</v>
      </c>
      <c r="CO42" s="3"/>
    </row>
    <row r="43" spans="1:112" x14ac:dyDescent="0.2">
      <c r="B43" s="53"/>
      <c r="F43" s="90"/>
      <c r="G43" s="54" t="s">
        <v>56</v>
      </c>
      <c r="H43" s="5" t="s">
        <v>50</v>
      </c>
      <c r="I43" s="5"/>
      <c r="J43" s="1" t="s">
        <v>56</v>
      </c>
      <c r="K43" s="5" t="s">
        <v>50</v>
      </c>
      <c r="L43" s="5"/>
      <c r="M43" s="1" t="s">
        <v>56</v>
      </c>
      <c r="N43" s="1" t="s">
        <v>50</v>
      </c>
      <c r="O43" s="1"/>
      <c r="P43" s="5" t="s">
        <v>56</v>
      </c>
      <c r="Q43" s="1"/>
      <c r="R43" s="1"/>
      <c r="S43" s="5" t="s">
        <v>56</v>
      </c>
      <c r="T43" s="1" t="s">
        <v>50</v>
      </c>
      <c r="U43" s="1"/>
      <c r="V43" s="5" t="s">
        <v>56</v>
      </c>
      <c r="W43" s="1" t="s">
        <v>50</v>
      </c>
      <c r="X43" s="1"/>
      <c r="Y43" s="5" t="s">
        <v>56</v>
      </c>
      <c r="Z43" s="1" t="s">
        <v>50</v>
      </c>
      <c r="AA43" s="1"/>
      <c r="AB43" s="5" t="s">
        <v>56</v>
      </c>
      <c r="AC43" s="1" t="s">
        <v>50</v>
      </c>
      <c r="AD43" s="1"/>
      <c r="AE43" s="1" t="s">
        <v>56</v>
      </c>
      <c r="AF43" s="1" t="s">
        <v>50</v>
      </c>
      <c r="AG43" s="1"/>
      <c r="AH43" s="5" t="s">
        <v>56</v>
      </c>
      <c r="AI43" s="1" t="s">
        <v>50</v>
      </c>
      <c r="AJ43" s="1"/>
      <c r="AK43" s="5" t="s">
        <v>56</v>
      </c>
      <c r="AL43" s="1" t="s">
        <v>50</v>
      </c>
      <c r="AM43" s="1"/>
      <c r="AN43" s="5" t="s">
        <v>56</v>
      </c>
      <c r="AO43" s="1" t="s">
        <v>50</v>
      </c>
      <c r="AP43" s="1"/>
      <c r="AQ43" s="5" t="s">
        <v>56</v>
      </c>
      <c r="AR43" s="1" t="s">
        <v>50</v>
      </c>
      <c r="AS43" s="1"/>
      <c r="AT43" s="5" t="s">
        <v>56</v>
      </c>
      <c r="AU43" s="1" t="s">
        <v>50</v>
      </c>
      <c r="AV43" s="1"/>
      <c r="AW43" s="5" t="s">
        <v>56</v>
      </c>
      <c r="AX43" s="1" t="s">
        <v>50</v>
      </c>
      <c r="AY43" s="1"/>
      <c r="AZ43" s="5" t="s">
        <v>56</v>
      </c>
      <c r="BA43" s="1" t="s">
        <v>50</v>
      </c>
      <c r="BB43" s="1"/>
      <c r="BC43" s="5" t="s">
        <v>56</v>
      </c>
      <c r="BD43" s="1" t="s">
        <v>50</v>
      </c>
      <c r="BE43" s="1"/>
      <c r="BF43" s="5" t="s">
        <v>56</v>
      </c>
      <c r="BG43" s="1" t="s">
        <v>50</v>
      </c>
      <c r="BH43" s="1"/>
      <c r="BI43" s="5" t="s">
        <v>56</v>
      </c>
      <c r="BJ43" s="1" t="s">
        <v>50</v>
      </c>
      <c r="BK43" s="5"/>
      <c r="BL43" s="5" t="s">
        <v>56</v>
      </c>
      <c r="BM43" s="1" t="s">
        <v>50</v>
      </c>
      <c r="BN43" s="5"/>
      <c r="BO43" s="5" t="s">
        <v>56</v>
      </c>
      <c r="BP43" s="1" t="s">
        <v>50</v>
      </c>
      <c r="BQ43" s="5"/>
      <c r="BR43" s="5" t="s">
        <v>56</v>
      </c>
      <c r="BS43" s="1" t="s">
        <v>50</v>
      </c>
      <c r="BT43" s="5"/>
      <c r="BU43" s="5" t="s">
        <v>56</v>
      </c>
      <c r="BV43" s="1" t="s">
        <v>50</v>
      </c>
      <c r="BW43" s="5"/>
      <c r="BX43" s="5"/>
      <c r="BY43" s="5" t="s">
        <v>86</v>
      </c>
      <c r="BZ43" s="96" t="s">
        <v>50</v>
      </c>
      <c r="CB43" s="193" t="s">
        <v>86</v>
      </c>
      <c r="CC43" s="96" t="s">
        <v>50</v>
      </c>
      <c r="CE43" s="1" t="s">
        <v>57</v>
      </c>
      <c r="CO43" s="3"/>
    </row>
    <row r="44" spans="1:112" x14ac:dyDescent="0.2">
      <c r="B44" s="53"/>
      <c r="F44" s="89"/>
      <c r="G44" s="63" t="s">
        <v>73</v>
      </c>
      <c r="H44" s="25"/>
      <c r="I44" s="25"/>
      <c r="J44" s="57" t="s">
        <v>73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6"/>
      <c r="CB44" s="27"/>
      <c r="CC44" s="26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67"/>
      <c r="CP44" s="25"/>
      <c r="CQ44" s="25"/>
      <c r="CR44" s="25"/>
      <c r="CS44" s="25"/>
      <c r="CT44" s="25"/>
      <c r="CU44" s="25"/>
      <c r="DG44" s="4"/>
      <c r="DH44" s="4"/>
    </row>
    <row r="45" spans="1:112" x14ac:dyDescent="0.2">
      <c r="B45" s="53"/>
      <c r="F45" s="90"/>
      <c r="G45" s="61">
        <v>0</v>
      </c>
      <c r="H45" s="61">
        <v>0</v>
      </c>
      <c r="I45" s="4"/>
      <c r="J45" s="61">
        <v>0</v>
      </c>
      <c r="K45" s="61">
        <v>0</v>
      </c>
      <c r="L45" s="4"/>
      <c r="M45" s="61">
        <v>0</v>
      </c>
      <c r="N45" s="61">
        <v>0</v>
      </c>
      <c r="O45" s="4"/>
      <c r="P45" s="61">
        <v>0</v>
      </c>
      <c r="Q45" s="61">
        <v>-9</v>
      </c>
      <c r="R45" s="61"/>
      <c r="S45" s="61">
        <v>0</v>
      </c>
      <c r="T45" s="61">
        <v>-4</v>
      </c>
      <c r="U45" s="61"/>
      <c r="V45" s="210">
        <v>0</v>
      </c>
      <c r="W45" s="61">
        <v>1</v>
      </c>
      <c r="X45" s="4"/>
      <c r="Y45" s="61">
        <v>0</v>
      </c>
      <c r="Z45" s="61">
        <v>22</v>
      </c>
      <c r="AA45" s="4"/>
      <c r="AB45" s="61">
        <v>0</v>
      </c>
      <c r="AC45" s="91">
        <v>0</v>
      </c>
      <c r="AD45" s="4"/>
      <c r="AE45" s="61">
        <v>0</v>
      </c>
      <c r="AF45" s="61">
        <v>0</v>
      </c>
      <c r="AG45" s="4"/>
      <c r="AH45" s="61">
        <v>0</v>
      </c>
      <c r="AI45" s="61">
        <v>17</v>
      </c>
      <c r="AJ45" s="4"/>
      <c r="AK45" s="61">
        <v>0</v>
      </c>
      <c r="AL45" s="61">
        <v>0</v>
      </c>
      <c r="AM45" s="4"/>
      <c r="AN45" s="61">
        <v>0</v>
      </c>
      <c r="AO45" s="61">
        <v>0</v>
      </c>
      <c r="AP45" s="4"/>
      <c r="AQ45" s="61">
        <v>0</v>
      </c>
      <c r="AR45" s="61">
        <v>2</v>
      </c>
      <c r="AS45" s="4"/>
      <c r="AT45" s="61">
        <v>0</v>
      </c>
      <c r="AU45" s="61">
        <v>0</v>
      </c>
      <c r="AV45" s="4"/>
      <c r="AW45" s="61">
        <v>0</v>
      </c>
      <c r="AX45" s="61">
        <v>0</v>
      </c>
      <c r="AY45" s="4"/>
      <c r="AZ45" s="61">
        <v>0</v>
      </c>
      <c r="BA45" s="61">
        <v>0</v>
      </c>
      <c r="BB45" s="4"/>
      <c r="BC45" s="61">
        <v>0</v>
      </c>
      <c r="BD45" s="61">
        <v>3</v>
      </c>
      <c r="BE45" s="4"/>
      <c r="BF45" s="61">
        <v>0</v>
      </c>
      <c r="BG45" s="61">
        <v>0</v>
      </c>
      <c r="BH45" s="4"/>
      <c r="BI45" s="61">
        <v>0</v>
      </c>
      <c r="BJ45" s="61">
        <v>0</v>
      </c>
      <c r="BK45" s="61"/>
      <c r="BL45" s="207">
        <v>0</v>
      </c>
      <c r="BM45" s="61">
        <v>2</v>
      </c>
      <c r="BN45" s="61"/>
      <c r="BO45" s="61">
        <v>0</v>
      </c>
      <c r="BP45" s="61">
        <v>2</v>
      </c>
      <c r="BQ45" s="61"/>
      <c r="BR45" s="61">
        <v>0</v>
      </c>
      <c r="BS45" s="61">
        <v>-2</v>
      </c>
      <c r="BT45" s="61"/>
      <c r="BU45" s="61">
        <v>0</v>
      </c>
      <c r="BV45" s="61">
        <v>0</v>
      </c>
      <c r="BW45" s="61"/>
      <c r="BX45" s="61"/>
      <c r="BY45" s="61">
        <v>0</v>
      </c>
      <c r="BZ45" s="97">
        <v>0</v>
      </c>
      <c r="CB45" s="194">
        <v>0</v>
      </c>
      <c r="CC45" s="202">
        <v>-5</v>
      </c>
      <c r="CE45" s="72"/>
      <c r="CF45" s="77"/>
      <c r="CG45" s="71"/>
      <c r="CH45" s="69"/>
      <c r="CI45" s="77"/>
      <c r="CJ45" s="77"/>
      <c r="CK45" s="77"/>
      <c r="CL45" s="77"/>
      <c r="CM45" s="77"/>
      <c r="CN45" s="77"/>
      <c r="CO45" s="80"/>
      <c r="CP45" s="71"/>
      <c r="CQ45" s="4"/>
      <c r="CR45" s="4"/>
      <c r="CS45" s="4"/>
      <c r="CT45" s="4"/>
      <c r="CU45" s="4"/>
      <c r="DG45" s="4"/>
      <c r="DH45" s="4"/>
    </row>
    <row r="46" spans="1:112" x14ac:dyDescent="0.2">
      <c r="B46" s="53"/>
      <c r="F46" s="90"/>
      <c r="G46" s="7">
        <v>25</v>
      </c>
      <c r="H46" s="7">
        <v>53</v>
      </c>
      <c r="I46" s="7"/>
      <c r="J46" s="7">
        <v>25</v>
      </c>
      <c r="K46" s="7">
        <v>26</v>
      </c>
      <c r="L46" s="7"/>
      <c r="M46" s="7">
        <v>2</v>
      </c>
      <c r="N46" s="7">
        <v>39</v>
      </c>
      <c r="O46" s="7"/>
      <c r="P46" s="7">
        <v>2</v>
      </c>
      <c r="Q46" s="7">
        <v>543</v>
      </c>
      <c r="R46" s="7"/>
      <c r="S46" s="7">
        <v>1.25</v>
      </c>
      <c r="T46" s="7">
        <v>143</v>
      </c>
      <c r="U46" s="7"/>
      <c r="V46" s="211">
        <v>0.1</v>
      </c>
      <c r="W46" s="7">
        <v>448</v>
      </c>
      <c r="X46" s="7"/>
      <c r="Y46" s="7">
        <v>0.5</v>
      </c>
      <c r="Z46" s="7">
        <v>783</v>
      </c>
      <c r="AA46" s="7"/>
      <c r="AB46" s="7">
        <v>1</v>
      </c>
      <c r="AC46" s="7">
        <v>251</v>
      </c>
      <c r="AD46" s="7"/>
      <c r="AE46" s="7">
        <v>5</v>
      </c>
      <c r="AF46" s="7">
        <v>162</v>
      </c>
      <c r="AG46" s="7"/>
      <c r="AH46" s="7">
        <v>1</v>
      </c>
      <c r="AI46" s="7">
        <v>670</v>
      </c>
      <c r="AJ46" s="7"/>
      <c r="AK46" s="7">
        <v>0.5</v>
      </c>
      <c r="AL46" s="7">
        <v>506</v>
      </c>
      <c r="AM46" s="7"/>
      <c r="AN46" s="7">
        <v>0.25</v>
      </c>
      <c r="AO46" s="7">
        <v>676</v>
      </c>
      <c r="AP46" s="7"/>
      <c r="AQ46" s="7">
        <v>0.5</v>
      </c>
      <c r="AR46" s="7">
        <v>0</v>
      </c>
      <c r="AS46" s="7"/>
      <c r="AT46" s="3">
        <v>2</v>
      </c>
      <c r="AU46" s="7">
        <v>224</v>
      </c>
      <c r="AV46" s="7"/>
      <c r="AW46" s="7">
        <v>0.2</v>
      </c>
      <c r="AX46" s="7">
        <v>295</v>
      </c>
      <c r="AY46" s="7"/>
      <c r="AZ46" s="7">
        <v>0.5</v>
      </c>
      <c r="BA46" s="7">
        <v>204</v>
      </c>
      <c r="BB46" s="7"/>
      <c r="BC46" s="7">
        <v>1</v>
      </c>
      <c r="BD46" s="7">
        <v>368</v>
      </c>
      <c r="BE46" s="7"/>
      <c r="BF46" s="7">
        <v>2</v>
      </c>
      <c r="BG46" s="7">
        <v>437</v>
      </c>
      <c r="BH46" s="7"/>
      <c r="BI46" s="6">
        <v>100</v>
      </c>
      <c r="BJ46" s="6">
        <v>158</v>
      </c>
      <c r="BK46" s="6"/>
      <c r="BL46" s="47">
        <v>1</v>
      </c>
      <c r="BM46" s="6">
        <v>33</v>
      </c>
      <c r="BN46" s="6"/>
      <c r="BO46" s="6">
        <v>5</v>
      </c>
      <c r="BP46" s="6">
        <v>159</v>
      </c>
      <c r="BQ46" s="6"/>
      <c r="BR46" s="6">
        <v>3</v>
      </c>
      <c r="BS46" s="6">
        <v>100</v>
      </c>
      <c r="BT46" s="6"/>
      <c r="BU46" s="6">
        <v>0.5</v>
      </c>
      <c r="BV46" s="6">
        <v>462</v>
      </c>
      <c r="BW46" s="6"/>
      <c r="BX46" s="6"/>
      <c r="BY46" s="7">
        <v>5</v>
      </c>
      <c r="BZ46" s="40">
        <v>18</v>
      </c>
      <c r="CB46" s="195">
        <v>10</v>
      </c>
      <c r="CC46" s="40">
        <v>282</v>
      </c>
      <c r="CE46" s="24"/>
      <c r="CF46" s="31" t="s">
        <v>6</v>
      </c>
      <c r="CG46" s="23"/>
      <c r="CH46" s="22"/>
      <c r="CI46" s="21"/>
      <c r="CJ46" s="21"/>
      <c r="CK46" s="31" t="s">
        <v>58</v>
      </c>
      <c r="CL46" s="21"/>
      <c r="CM46" s="21"/>
      <c r="CN46" s="21"/>
      <c r="CO46" s="50"/>
      <c r="CP46" s="23"/>
    </row>
    <row r="47" spans="1:112" x14ac:dyDescent="0.2">
      <c r="B47" s="53"/>
      <c r="F47" s="90"/>
      <c r="G47" s="7">
        <v>50</v>
      </c>
      <c r="H47" s="7">
        <v>98</v>
      </c>
      <c r="I47" s="7"/>
      <c r="J47" s="7">
        <v>50</v>
      </c>
      <c r="K47" s="7">
        <v>54</v>
      </c>
      <c r="L47" s="7"/>
      <c r="M47" s="7">
        <v>4</v>
      </c>
      <c r="N47" s="7">
        <v>85</v>
      </c>
      <c r="O47" s="7"/>
      <c r="P47" s="7">
        <v>4</v>
      </c>
      <c r="Q47" s="7">
        <v>1068</v>
      </c>
      <c r="R47" s="7"/>
      <c r="S47" s="7">
        <v>2.5</v>
      </c>
      <c r="T47" s="7">
        <v>277</v>
      </c>
      <c r="U47" s="7"/>
      <c r="V47" s="211">
        <v>0.2</v>
      </c>
      <c r="W47" s="7">
        <v>824</v>
      </c>
      <c r="X47" s="7"/>
      <c r="Y47" s="7">
        <v>1</v>
      </c>
      <c r="Z47" s="7">
        <v>1518</v>
      </c>
      <c r="AA47" s="7"/>
      <c r="AB47" s="7">
        <v>2</v>
      </c>
      <c r="AC47" s="7">
        <v>495</v>
      </c>
      <c r="AD47" s="7"/>
      <c r="AE47" s="7">
        <v>10</v>
      </c>
      <c r="AF47" s="7">
        <v>320</v>
      </c>
      <c r="AG47" s="7"/>
      <c r="AH47" s="7">
        <v>2</v>
      </c>
      <c r="AI47" s="7">
        <v>1391</v>
      </c>
      <c r="AJ47" s="7"/>
      <c r="AK47" s="7">
        <v>1</v>
      </c>
      <c r="AL47" s="7">
        <v>1009</v>
      </c>
      <c r="AM47" s="7"/>
      <c r="AN47" s="7">
        <v>0.5</v>
      </c>
      <c r="AO47" s="7">
        <v>1249</v>
      </c>
      <c r="AP47" s="7"/>
      <c r="AQ47" s="7">
        <v>1</v>
      </c>
      <c r="AR47" s="7">
        <v>65</v>
      </c>
      <c r="AS47" s="7"/>
      <c r="AT47" s="3">
        <v>4</v>
      </c>
      <c r="AU47" s="7">
        <v>455</v>
      </c>
      <c r="AV47" s="7"/>
      <c r="AW47" s="7">
        <v>0.4</v>
      </c>
      <c r="AX47" s="7">
        <v>563</v>
      </c>
      <c r="AY47" s="7"/>
      <c r="AZ47" s="7">
        <v>1</v>
      </c>
      <c r="BA47" s="7">
        <v>405</v>
      </c>
      <c r="BB47" s="7"/>
      <c r="BC47" s="7">
        <v>2</v>
      </c>
      <c r="BD47" s="7">
        <v>727</v>
      </c>
      <c r="BE47" s="7"/>
      <c r="BF47" s="7">
        <v>4</v>
      </c>
      <c r="BG47" s="7">
        <v>832</v>
      </c>
      <c r="BH47" s="7"/>
      <c r="BI47" s="6">
        <v>200</v>
      </c>
      <c r="BJ47" s="6">
        <v>270</v>
      </c>
      <c r="BK47" s="6"/>
      <c r="BL47" s="47">
        <v>2</v>
      </c>
      <c r="BM47" s="6">
        <v>52</v>
      </c>
      <c r="BN47" s="6"/>
      <c r="BO47" s="6">
        <v>10</v>
      </c>
      <c r="BP47" s="6">
        <v>296</v>
      </c>
      <c r="BQ47" s="6"/>
      <c r="BR47" s="6">
        <v>6</v>
      </c>
      <c r="BS47" s="6">
        <v>197</v>
      </c>
      <c r="BT47" s="6"/>
      <c r="BU47" s="6">
        <v>1</v>
      </c>
      <c r="BV47" s="6">
        <v>910</v>
      </c>
      <c r="BW47" s="6"/>
      <c r="BX47" s="6"/>
      <c r="BY47" s="7">
        <v>10</v>
      </c>
      <c r="BZ47" s="40">
        <v>37</v>
      </c>
      <c r="CB47" s="195">
        <v>25</v>
      </c>
      <c r="CC47" s="40">
        <v>907</v>
      </c>
      <c r="CE47" s="27" t="s">
        <v>1</v>
      </c>
      <c r="CF47" s="25" t="s">
        <v>1</v>
      </c>
      <c r="CG47" s="26" t="s">
        <v>1</v>
      </c>
      <c r="CH47" s="30" t="s">
        <v>8</v>
      </c>
      <c r="CI47" s="25" t="s">
        <v>1</v>
      </c>
      <c r="CJ47" s="25" t="s">
        <v>1</v>
      </c>
      <c r="CK47" s="25" t="s">
        <v>1</v>
      </c>
      <c r="CL47" s="25" t="s">
        <v>1</v>
      </c>
      <c r="CM47" s="25" t="s">
        <v>1</v>
      </c>
      <c r="CN47" s="25" t="s">
        <v>1</v>
      </c>
      <c r="CO47" s="67" t="s">
        <v>78</v>
      </c>
      <c r="CP47" s="26" t="s">
        <v>1</v>
      </c>
      <c r="CQ47" s="4"/>
      <c r="CR47" s="4"/>
      <c r="CS47" s="4"/>
      <c r="CT47" s="4"/>
      <c r="CU47" s="4"/>
      <c r="DG47" s="4"/>
      <c r="DH47" s="4"/>
    </row>
    <row r="48" spans="1:112" x14ac:dyDescent="0.2">
      <c r="A48" s="8"/>
      <c r="B48" s="53"/>
      <c r="C48" s="7"/>
      <c r="D48" s="44"/>
      <c r="E48" s="7"/>
      <c r="F48" s="90"/>
      <c r="G48" s="7">
        <v>100</v>
      </c>
      <c r="H48" s="7">
        <v>188</v>
      </c>
      <c r="I48" s="7"/>
      <c r="J48" s="7">
        <v>100</v>
      </c>
      <c r="K48" s="7">
        <v>98</v>
      </c>
      <c r="L48" s="7"/>
      <c r="M48" s="7">
        <v>8</v>
      </c>
      <c r="N48" s="7">
        <v>168</v>
      </c>
      <c r="O48" s="7"/>
      <c r="P48" s="7">
        <v>8</v>
      </c>
      <c r="Q48" s="7">
        <v>2200</v>
      </c>
      <c r="R48" s="7"/>
      <c r="S48" s="7">
        <v>5</v>
      </c>
      <c r="T48" s="7">
        <v>584</v>
      </c>
      <c r="U48" s="7"/>
      <c r="V48" s="211">
        <v>0.4</v>
      </c>
      <c r="W48" s="7">
        <v>1601</v>
      </c>
      <c r="X48" s="7"/>
      <c r="Y48" s="7">
        <v>2</v>
      </c>
      <c r="Z48" s="7">
        <v>3100</v>
      </c>
      <c r="AA48" s="7"/>
      <c r="AB48" s="7">
        <v>4</v>
      </c>
      <c r="AC48" s="7">
        <v>1025</v>
      </c>
      <c r="AD48" s="7"/>
      <c r="AE48" s="7">
        <v>20</v>
      </c>
      <c r="AF48" s="7">
        <v>630</v>
      </c>
      <c r="AG48" s="7"/>
      <c r="AH48" s="7">
        <v>4</v>
      </c>
      <c r="AI48" s="7">
        <v>2710</v>
      </c>
      <c r="AJ48" s="7"/>
      <c r="AK48" s="7">
        <v>2</v>
      </c>
      <c r="AL48" s="7">
        <v>1977</v>
      </c>
      <c r="AM48" s="7"/>
      <c r="AN48" s="7">
        <v>1</v>
      </c>
      <c r="AO48" s="7">
        <v>2280</v>
      </c>
      <c r="AP48" s="7"/>
      <c r="AQ48" s="7">
        <v>1.5</v>
      </c>
      <c r="AR48" s="7">
        <v>136</v>
      </c>
      <c r="AS48" s="7"/>
      <c r="AT48" s="3">
        <v>8</v>
      </c>
      <c r="AU48" s="7">
        <v>898</v>
      </c>
      <c r="AV48" s="7"/>
      <c r="AW48" s="7">
        <v>0.8</v>
      </c>
      <c r="AX48" s="7">
        <v>1071</v>
      </c>
      <c r="AY48" s="7"/>
      <c r="AZ48" s="7">
        <v>2</v>
      </c>
      <c r="BA48" s="7">
        <v>706</v>
      </c>
      <c r="BB48" s="7"/>
      <c r="BC48" s="7">
        <v>4</v>
      </c>
      <c r="BD48" s="7">
        <v>1245</v>
      </c>
      <c r="BE48" s="7"/>
      <c r="BF48" s="7">
        <v>8</v>
      </c>
      <c r="BG48" s="7">
        <v>1416</v>
      </c>
      <c r="BH48" s="7"/>
      <c r="BI48" s="6">
        <v>500</v>
      </c>
      <c r="BJ48" s="6">
        <v>920</v>
      </c>
      <c r="BK48" s="6"/>
      <c r="BL48" s="47">
        <v>4</v>
      </c>
      <c r="BM48" s="6">
        <v>105</v>
      </c>
      <c r="BN48" s="6"/>
      <c r="BO48" s="6">
        <v>20</v>
      </c>
      <c r="BP48" s="6">
        <v>608</v>
      </c>
      <c r="BQ48" s="6"/>
      <c r="BR48" s="6">
        <v>12</v>
      </c>
      <c r="BS48" s="6">
        <v>419</v>
      </c>
      <c r="BT48" s="6"/>
      <c r="BU48" s="6">
        <v>2</v>
      </c>
      <c r="BV48" s="6">
        <v>1795</v>
      </c>
      <c r="BW48" s="6"/>
      <c r="BX48" s="6"/>
      <c r="BY48" s="7">
        <v>20</v>
      </c>
      <c r="BZ48" s="40">
        <v>95</v>
      </c>
      <c r="CB48" s="195">
        <v>50</v>
      </c>
      <c r="CC48" s="40">
        <v>1798</v>
      </c>
      <c r="CE48" s="81" t="s">
        <v>26</v>
      </c>
      <c r="CF48" s="29" t="s">
        <v>27</v>
      </c>
      <c r="CG48" s="30" t="s">
        <v>28</v>
      </c>
      <c r="CH48" s="22"/>
      <c r="CI48" s="81" t="s">
        <v>60</v>
      </c>
      <c r="CJ48" s="81" t="s">
        <v>3</v>
      </c>
      <c r="CK48" s="82" t="s">
        <v>29</v>
      </c>
      <c r="CL48" s="81" t="s">
        <v>30</v>
      </c>
      <c r="CM48" s="81" t="s">
        <v>31</v>
      </c>
      <c r="CN48" s="81" t="s">
        <v>32</v>
      </c>
      <c r="CO48" s="83" t="s">
        <v>33</v>
      </c>
      <c r="CP48" s="9" t="s">
        <v>34</v>
      </c>
      <c r="CQ48" s="5"/>
      <c r="CR48" s="5"/>
      <c r="CS48" s="5"/>
      <c r="CT48" s="5"/>
      <c r="CU48" s="5"/>
      <c r="DG48" s="5"/>
      <c r="DH48" s="5"/>
    </row>
    <row r="49" spans="1:112" x14ac:dyDescent="0.2">
      <c r="A49" s="8"/>
      <c r="B49" s="53"/>
      <c r="C49" s="7"/>
      <c r="D49" s="44"/>
      <c r="E49" s="7"/>
      <c r="F49" s="90"/>
      <c r="G49" s="7">
        <v>150</v>
      </c>
      <c r="H49" s="7">
        <v>266</v>
      </c>
      <c r="I49" s="7"/>
      <c r="J49" s="7">
        <v>150</v>
      </c>
      <c r="K49" s="7">
        <v>145</v>
      </c>
      <c r="L49" s="7"/>
      <c r="M49" s="7">
        <v>12</v>
      </c>
      <c r="N49" s="7">
        <v>253</v>
      </c>
      <c r="O49" s="7"/>
      <c r="P49" s="7"/>
      <c r="Q49" s="7"/>
      <c r="R49" s="7"/>
      <c r="S49" s="7">
        <v>7.5</v>
      </c>
      <c r="T49" s="7">
        <v>783</v>
      </c>
      <c r="U49" s="7"/>
      <c r="V49" s="211">
        <v>0.6</v>
      </c>
      <c r="W49" s="7">
        <v>2488</v>
      </c>
      <c r="X49" s="7"/>
      <c r="Y49" s="7">
        <v>3</v>
      </c>
      <c r="Z49" s="7">
        <v>4287</v>
      </c>
      <c r="AA49" s="7"/>
      <c r="AB49" s="7">
        <v>6</v>
      </c>
      <c r="AC49" s="7">
        <v>1489</v>
      </c>
      <c r="AD49" s="7"/>
      <c r="AE49" s="7">
        <v>30</v>
      </c>
      <c r="AF49" s="7">
        <v>936</v>
      </c>
      <c r="AG49" s="7"/>
      <c r="AH49" s="7">
        <v>6</v>
      </c>
      <c r="AI49" s="7">
        <v>3751</v>
      </c>
      <c r="AJ49" s="7"/>
      <c r="AK49" s="7">
        <v>3</v>
      </c>
      <c r="AL49" s="7">
        <v>2843</v>
      </c>
      <c r="AM49" s="7"/>
      <c r="AN49" s="7">
        <v>1.5</v>
      </c>
      <c r="AO49" s="7">
        <v>3087</v>
      </c>
      <c r="AP49" s="7"/>
      <c r="AQ49" s="7">
        <v>2</v>
      </c>
      <c r="AR49" s="7">
        <v>205</v>
      </c>
      <c r="AS49" s="7"/>
      <c r="AT49" s="3">
        <v>12</v>
      </c>
      <c r="AU49" s="7">
        <v>1305</v>
      </c>
      <c r="AV49" s="7"/>
      <c r="AW49" s="7">
        <v>1.2</v>
      </c>
      <c r="AX49" s="7">
        <v>1528</v>
      </c>
      <c r="AY49" s="7"/>
      <c r="AZ49" s="7">
        <v>3</v>
      </c>
      <c r="BA49" s="7">
        <v>1215</v>
      </c>
      <c r="BB49" s="7"/>
      <c r="BC49" s="7">
        <v>6</v>
      </c>
      <c r="BD49" s="7">
        <v>2075</v>
      </c>
      <c r="BE49" s="7"/>
      <c r="BF49" s="7">
        <v>12</v>
      </c>
      <c r="BG49" s="7">
        <v>2338</v>
      </c>
      <c r="BH49" s="7"/>
      <c r="BI49" s="6"/>
      <c r="BJ49" s="6"/>
      <c r="BK49" s="6"/>
      <c r="BL49" s="6">
        <v>6</v>
      </c>
      <c r="BM49" s="6">
        <v>152</v>
      </c>
      <c r="BN49" s="6"/>
      <c r="BO49" s="6">
        <v>30</v>
      </c>
      <c r="BP49" s="6">
        <v>904</v>
      </c>
      <c r="BQ49" s="6"/>
      <c r="BR49" s="6">
        <v>18</v>
      </c>
      <c r="BS49" s="6">
        <v>719</v>
      </c>
      <c r="BT49" s="6"/>
      <c r="BU49" s="6">
        <v>3</v>
      </c>
      <c r="BV49" s="6">
        <v>2526</v>
      </c>
      <c r="BW49" s="6"/>
      <c r="BX49" s="6"/>
      <c r="BY49" s="7">
        <v>30</v>
      </c>
      <c r="BZ49" s="40">
        <v>155</v>
      </c>
      <c r="CB49" s="195">
        <v>75</v>
      </c>
      <c r="CC49" s="40">
        <v>2962</v>
      </c>
      <c r="CE49" s="32" t="s">
        <v>1</v>
      </c>
      <c r="CF49" s="21"/>
      <c r="CG49" s="22"/>
      <c r="CH49" s="22"/>
      <c r="CI49" s="22"/>
      <c r="CJ49" s="22"/>
      <c r="CK49" s="23"/>
      <c r="CL49" s="22"/>
      <c r="CM49" s="22"/>
      <c r="CN49" s="22"/>
      <c r="CO49" s="84"/>
      <c r="CP49" s="23"/>
      <c r="DG49" s="5"/>
      <c r="DH49" s="5"/>
    </row>
    <row r="50" spans="1:112" x14ac:dyDescent="0.2">
      <c r="A50" s="8"/>
      <c r="B50" s="53"/>
      <c r="C50" s="7"/>
      <c r="D50" s="44"/>
      <c r="E50" s="7"/>
      <c r="F50" s="90"/>
      <c r="G50" s="7">
        <v>200</v>
      </c>
      <c r="H50" s="7">
        <v>380</v>
      </c>
      <c r="I50" s="7"/>
      <c r="J50" s="7">
        <v>200</v>
      </c>
      <c r="K50" s="7">
        <v>210</v>
      </c>
      <c r="L50" s="7"/>
      <c r="M50" s="7">
        <v>16</v>
      </c>
      <c r="N50" s="7">
        <v>336</v>
      </c>
      <c r="O50" s="7"/>
      <c r="P50" s="7">
        <v>16</v>
      </c>
      <c r="Q50" s="7">
        <v>4132</v>
      </c>
      <c r="R50" s="7"/>
      <c r="S50" s="7">
        <v>10</v>
      </c>
      <c r="T50" s="7">
        <v>1073</v>
      </c>
      <c r="U50" s="7"/>
      <c r="V50" s="211">
        <v>0.8</v>
      </c>
      <c r="W50" s="7">
        <v>3160</v>
      </c>
      <c r="X50" s="7"/>
      <c r="Y50" s="7">
        <v>4</v>
      </c>
      <c r="Z50" s="7">
        <v>5397</v>
      </c>
      <c r="AA50" s="7"/>
      <c r="AB50" s="7">
        <v>8</v>
      </c>
      <c r="AC50" s="7">
        <v>1938</v>
      </c>
      <c r="AD50" s="7"/>
      <c r="AE50" s="7">
        <v>40</v>
      </c>
      <c r="AF50" s="7">
        <v>1208</v>
      </c>
      <c r="AG50" s="7"/>
      <c r="AH50" s="7">
        <v>8</v>
      </c>
      <c r="AI50" s="7">
        <v>4863</v>
      </c>
      <c r="AJ50" s="7"/>
      <c r="AK50" s="7">
        <v>4</v>
      </c>
      <c r="AL50" s="7">
        <v>3767</v>
      </c>
      <c r="AM50" s="7"/>
      <c r="AN50" s="7">
        <v>2</v>
      </c>
      <c r="AO50" s="7">
        <v>3829</v>
      </c>
      <c r="AP50" s="7"/>
      <c r="AQ50" s="7"/>
      <c r="AR50" s="7">
        <v>278</v>
      </c>
      <c r="AS50" s="7"/>
      <c r="AT50" s="3">
        <v>16</v>
      </c>
      <c r="AU50" s="7">
        <v>1677</v>
      </c>
      <c r="AV50" s="7"/>
      <c r="AW50" s="7">
        <v>1.6</v>
      </c>
      <c r="AX50" s="7">
        <v>1943</v>
      </c>
      <c r="AY50" s="7"/>
      <c r="AZ50" s="7">
        <v>4</v>
      </c>
      <c r="BA50" s="7">
        <v>1432</v>
      </c>
      <c r="BB50" s="7"/>
      <c r="BC50" s="7">
        <v>8</v>
      </c>
      <c r="BD50" s="7">
        <v>2394</v>
      </c>
      <c r="BE50" s="7"/>
      <c r="BF50" s="7">
        <v>16</v>
      </c>
      <c r="BG50" s="7">
        <v>2740</v>
      </c>
      <c r="BH50" s="7"/>
      <c r="BI50" s="6"/>
      <c r="BJ50" s="6"/>
      <c r="BK50" s="6"/>
      <c r="BL50" s="6">
        <v>8</v>
      </c>
      <c r="BM50" s="6">
        <v>215</v>
      </c>
      <c r="BN50" s="6"/>
      <c r="BO50" s="6">
        <v>40</v>
      </c>
      <c r="BP50" s="6">
        <v>1162</v>
      </c>
      <c r="BQ50" s="6"/>
      <c r="BR50" s="6">
        <v>24</v>
      </c>
      <c r="BS50" s="6">
        <v>1088</v>
      </c>
      <c r="BT50" s="6"/>
      <c r="BU50" s="6">
        <v>4</v>
      </c>
      <c r="BV50" s="6">
        <v>3205</v>
      </c>
      <c r="BW50" s="6"/>
      <c r="BX50" s="6"/>
      <c r="BY50" s="7">
        <v>40</v>
      </c>
      <c r="BZ50" s="40">
        <v>233</v>
      </c>
      <c r="CB50" s="195">
        <v>100</v>
      </c>
      <c r="CC50" s="40">
        <v>4359</v>
      </c>
      <c r="CE50" s="68" t="s">
        <v>1</v>
      </c>
      <c r="CF50" s="25" t="s">
        <v>1</v>
      </c>
      <c r="CG50" s="68" t="s">
        <v>1</v>
      </c>
      <c r="CH50" s="68" t="s">
        <v>1</v>
      </c>
      <c r="CI50" s="68" t="s">
        <v>1</v>
      </c>
      <c r="CJ50" s="68" t="s">
        <v>1</v>
      </c>
      <c r="CK50" s="26" t="s">
        <v>1</v>
      </c>
      <c r="CL50" s="68" t="s">
        <v>1</v>
      </c>
      <c r="CM50" s="68" t="s">
        <v>1</v>
      </c>
      <c r="CN50" s="68" t="s">
        <v>1</v>
      </c>
      <c r="CO50" s="85" t="s">
        <v>1</v>
      </c>
      <c r="CP50" s="26" t="s">
        <v>1</v>
      </c>
      <c r="CQ50" s="4" t="s">
        <v>1</v>
      </c>
      <c r="CR50" s="4" t="s">
        <v>1</v>
      </c>
      <c r="CS50" s="4" t="s">
        <v>78</v>
      </c>
      <c r="CT50" s="4"/>
      <c r="CU50" s="4"/>
      <c r="DG50" s="4"/>
      <c r="DH50" s="4"/>
    </row>
    <row r="51" spans="1:112" x14ac:dyDescent="0.2">
      <c r="A51" s="8"/>
      <c r="B51" s="53"/>
      <c r="C51" s="7"/>
      <c r="D51" s="44"/>
      <c r="E51" s="7"/>
      <c r="F51" s="90"/>
      <c r="G51" s="61">
        <v>250</v>
      </c>
      <c r="H51" s="7">
        <v>476</v>
      </c>
      <c r="I51" s="7"/>
      <c r="J51" s="7">
        <v>250</v>
      </c>
      <c r="K51" s="7">
        <v>260</v>
      </c>
      <c r="L51" s="7"/>
      <c r="M51" s="7">
        <v>20</v>
      </c>
      <c r="N51" s="7">
        <v>424</v>
      </c>
      <c r="O51" s="7"/>
      <c r="P51" s="7">
        <v>20</v>
      </c>
      <c r="Q51" s="7">
        <v>5399</v>
      </c>
      <c r="R51" s="7"/>
      <c r="S51" s="7">
        <v>12.5</v>
      </c>
      <c r="T51" s="7">
        <v>1347</v>
      </c>
      <c r="U51" s="7"/>
      <c r="V51" s="211">
        <v>1</v>
      </c>
      <c r="W51" s="7">
        <v>3855</v>
      </c>
      <c r="X51" s="7"/>
      <c r="Y51" s="7">
        <v>5</v>
      </c>
      <c r="Z51" s="7">
        <v>6348</v>
      </c>
      <c r="AA51" s="7"/>
      <c r="AB51" s="7">
        <v>10</v>
      </c>
      <c r="AC51" s="7">
        <v>2357</v>
      </c>
      <c r="AD51" s="7"/>
      <c r="AE51" s="7">
        <v>50</v>
      </c>
      <c r="AF51" s="7">
        <v>1483</v>
      </c>
      <c r="AG51" s="7"/>
      <c r="AH51" s="7">
        <v>10</v>
      </c>
      <c r="AI51" s="7">
        <v>5971</v>
      </c>
      <c r="AJ51" s="7"/>
      <c r="AK51" s="7">
        <v>5</v>
      </c>
      <c r="AL51" s="7">
        <v>4494</v>
      </c>
      <c r="AM51" s="7"/>
      <c r="AN51" s="7">
        <v>2.5</v>
      </c>
      <c r="AO51" s="7">
        <v>4422</v>
      </c>
      <c r="AP51" s="7"/>
      <c r="AQ51" s="7"/>
      <c r="AR51" s="7"/>
      <c r="AS51" s="7"/>
      <c r="AT51" s="3">
        <v>20</v>
      </c>
      <c r="AU51" s="7">
        <v>2041</v>
      </c>
      <c r="AV51" s="7"/>
      <c r="AW51" s="7">
        <v>2</v>
      </c>
      <c r="AX51" s="7">
        <v>2342</v>
      </c>
      <c r="AY51" s="7"/>
      <c r="AZ51" s="7">
        <v>5</v>
      </c>
      <c r="BA51" s="7">
        <v>1717</v>
      </c>
      <c r="BB51" s="7"/>
      <c r="BC51" s="7">
        <v>10</v>
      </c>
      <c r="BD51" s="7">
        <v>2797</v>
      </c>
      <c r="BE51" s="7"/>
      <c r="BF51" s="7">
        <v>20</v>
      </c>
      <c r="BG51" s="7">
        <v>3280</v>
      </c>
      <c r="BH51" s="7"/>
      <c r="BI51" s="6"/>
      <c r="BJ51" s="6"/>
      <c r="BK51" s="6"/>
      <c r="BL51" s="6">
        <v>10</v>
      </c>
      <c r="BM51" s="6">
        <v>277</v>
      </c>
      <c r="BN51" s="6"/>
      <c r="BO51" s="6">
        <v>50</v>
      </c>
      <c r="BP51" s="6">
        <v>1505</v>
      </c>
      <c r="BQ51" s="6"/>
      <c r="BR51" s="6">
        <v>30</v>
      </c>
      <c r="BS51" s="6">
        <v>1482</v>
      </c>
      <c r="BT51" s="6"/>
      <c r="BU51" s="6">
        <v>5</v>
      </c>
      <c r="BV51" s="6">
        <v>3812</v>
      </c>
      <c r="BW51" s="6"/>
      <c r="BX51" s="6"/>
      <c r="BY51" s="7">
        <v>50</v>
      </c>
      <c r="BZ51" s="40">
        <v>291</v>
      </c>
      <c r="CB51" s="195"/>
      <c r="CC51" s="40"/>
      <c r="CE51" s="22"/>
      <c r="CF51" s="21"/>
      <c r="CG51" s="22"/>
      <c r="CH51" s="22"/>
      <c r="CI51" s="240" t="s">
        <v>59</v>
      </c>
      <c r="CJ51" s="240"/>
      <c r="CK51" s="240"/>
      <c r="CL51" s="240"/>
      <c r="CM51" s="240"/>
      <c r="CN51" s="240"/>
      <c r="CO51" s="240"/>
      <c r="CP51" s="241"/>
      <c r="CQ51" s="1"/>
      <c r="DG51" s="5"/>
      <c r="DH51" s="1"/>
    </row>
    <row r="52" spans="1:112" x14ac:dyDescent="0.2">
      <c r="A52" s="8"/>
      <c r="B52" s="53"/>
      <c r="C52" s="7"/>
      <c r="D52" s="44"/>
      <c r="E52" s="7"/>
      <c r="F52" s="89"/>
      <c r="G52" s="63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6"/>
      <c r="CB52" s="192"/>
      <c r="CC52" s="13"/>
      <c r="CE52" s="22"/>
      <c r="CF52" s="21"/>
      <c r="CG52" s="22"/>
      <c r="CH52" s="22"/>
      <c r="CI52" s="21"/>
      <c r="CJ52" s="21"/>
      <c r="CK52" s="21"/>
      <c r="CL52" s="21"/>
      <c r="CM52" s="21"/>
      <c r="CN52" s="21"/>
      <c r="CO52" s="50"/>
      <c r="CP52" s="23"/>
      <c r="DG52" s="8"/>
      <c r="DH52" s="8"/>
    </row>
    <row r="53" spans="1:112" x14ac:dyDescent="0.2">
      <c r="A53" s="8"/>
      <c r="B53" s="53"/>
      <c r="C53" s="7"/>
      <c r="D53" s="44"/>
      <c r="E53" s="7"/>
      <c r="F53" s="54"/>
      <c r="G53" s="54"/>
      <c r="H53" s="15"/>
      <c r="I53" s="15"/>
      <c r="K53" s="15"/>
      <c r="L53" s="15"/>
      <c r="N53" s="15"/>
      <c r="O53" s="15"/>
      <c r="P53" s="15"/>
      <c r="Q53" s="15"/>
      <c r="R53" s="15"/>
      <c r="S53" s="8"/>
      <c r="T53" s="15"/>
      <c r="U53" s="15"/>
      <c r="V53" s="44"/>
      <c r="W53" s="15"/>
      <c r="X53" s="15"/>
      <c r="Y53" s="8"/>
      <c r="Z53" s="15"/>
      <c r="AA53" s="15"/>
      <c r="AB53" s="8"/>
      <c r="AC53" s="15"/>
      <c r="AD53" s="15"/>
      <c r="AE53" s="8"/>
      <c r="AF53" s="15"/>
      <c r="AG53" s="15"/>
      <c r="AH53" s="8"/>
      <c r="AI53" s="15"/>
      <c r="AJ53" s="15"/>
      <c r="AK53" s="8"/>
      <c r="AL53" s="15"/>
      <c r="AM53" s="15"/>
      <c r="AN53" s="8"/>
      <c r="AO53" s="15"/>
      <c r="AP53" s="15"/>
      <c r="AQ53" s="8"/>
      <c r="AR53" s="15"/>
      <c r="AS53" s="15"/>
      <c r="AT53" s="8"/>
      <c r="AU53" s="15"/>
      <c r="AV53" s="15"/>
      <c r="AW53" s="8"/>
      <c r="AX53" s="15"/>
      <c r="AY53" s="15"/>
      <c r="AZ53" s="8"/>
      <c r="BA53" s="15"/>
      <c r="BB53" s="15"/>
      <c r="BC53" s="8"/>
      <c r="BD53" s="15"/>
      <c r="BE53" s="15"/>
      <c r="BF53" s="8"/>
      <c r="BG53" s="15"/>
      <c r="BH53" s="15"/>
      <c r="BY53" s="15"/>
      <c r="BZ53" s="15"/>
      <c r="CE53" s="86">
        <v>1</v>
      </c>
      <c r="CF53" s="21"/>
      <c r="CG53" s="22"/>
      <c r="CH53" s="22"/>
      <c r="CI53" s="55" t="e">
        <f>#REF!*10000/12</f>
        <v>#REF!</v>
      </c>
      <c r="CJ53" s="79" t="e">
        <f>#REF!*10000/14</f>
        <v>#REF!</v>
      </c>
      <c r="CK53" s="55" t="e">
        <f>#REF!*10000/31</f>
        <v>#REF!</v>
      </c>
      <c r="CL53" s="79" t="e">
        <f>#REF!*10000/39</f>
        <v>#REF!</v>
      </c>
      <c r="CM53" s="55" t="e">
        <f>#REF!*10000/40</f>
        <v>#REF!</v>
      </c>
      <c r="CN53" s="79" t="e">
        <f>#REF!*10000/24</f>
        <v>#REF!</v>
      </c>
      <c r="CO53" s="79" t="e">
        <f>#REF!*10000/23</f>
        <v>#REF!</v>
      </c>
      <c r="CP53" s="12" t="e">
        <f>#REF!*10000/32</f>
        <v>#REF!</v>
      </c>
      <c r="CQ53" s="8"/>
      <c r="CR53" s="8"/>
      <c r="CS53" s="8"/>
      <c r="CT53" s="8"/>
      <c r="CU53" s="8"/>
      <c r="CV53" s="51"/>
      <c r="DG53" s="3"/>
    </row>
    <row r="54" spans="1:112" x14ac:dyDescent="0.2">
      <c r="B54" s="53"/>
      <c r="D54" s="44"/>
      <c r="F54" s="54"/>
      <c r="G54" s="54"/>
      <c r="P54" s="44"/>
      <c r="V54" s="44"/>
      <c r="AE54" s="44"/>
      <c r="CE54" s="86">
        <f t="shared" ref="CE54:CE86" si="55">CE53+1</f>
        <v>2</v>
      </c>
      <c r="CF54" s="21"/>
      <c r="CG54" s="22"/>
      <c r="CH54" s="22"/>
      <c r="CI54" s="55">
        <f>CI25*10000/12</f>
        <v>14827.216859145337</v>
      </c>
      <c r="CJ54" s="79">
        <f>CJ25*10000/14</f>
        <v>392.49208394698098</v>
      </c>
      <c r="CK54" s="55">
        <f>CK25*10000/31</f>
        <v>0</v>
      </c>
      <c r="CL54" s="79">
        <f>CL25*10000/39</f>
        <v>17.806650842438387</v>
      </c>
      <c r="CM54" s="55">
        <f>CM25*10000/40</f>
        <v>409.87734923035595</v>
      </c>
      <c r="CN54" s="79">
        <f>CN25*10000/24</f>
        <v>31.505517674211404</v>
      </c>
      <c r="CO54" s="79">
        <f>CO25*10000/23</f>
        <v>-4.5860911841493712E-2</v>
      </c>
      <c r="CP54" s="12">
        <f>CP25*10000/32</f>
        <v>0.26116652243127059</v>
      </c>
      <c r="CQ54" s="8"/>
      <c r="CR54" s="8"/>
      <c r="CS54" s="8"/>
      <c r="CT54" s="8"/>
      <c r="CU54" s="8"/>
      <c r="CV54" s="51"/>
      <c r="DG54" s="3"/>
    </row>
    <row r="55" spans="1:112" x14ac:dyDescent="0.2">
      <c r="B55" s="53"/>
      <c r="D55" s="44"/>
      <c r="F55" s="54"/>
      <c r="G55" s="54"/>
      <c r="P55" s="44"/>
      <c r="V55" s="44"/>
      <c r="AE55" s="44"/>
      <c r="CE55" s="86">
        <f t="shared" si="55"/>
        <v>3</v>
      </c>
      <c r="CF55" s="21"/>
      <c r="CG55" s="22"/>
      <c r="CH55" s="22"/>
      <c r="CI55" s="55">
        <f>CI26*10000/12</f>
        <v>0</v>
      </c>
      <c r="CJ55" s="79">
        <f>CJ26*10000/14</f>
        <v>393.37545338943283</v>
      </c>
      <c r="CK55" s="55">
        <f>CK26*10000/31</f>
        <v>0</v>
      </c>
      <c r="CL55" s="79">
        <f>CL26*10000/39</f>
        <v>3.4233224641015605</v>
      </c>
      <c r="CM55" s="55">
        <f>CM26*10000/40</f>
        <v>15.551708498723892</v>
      </c>
      <c r="CN55" s="79">
        <f>CN26*10000/24</f>
        <v>5.8734308008206115</v>
      </c>
      <c r="CO55" s="79">
        <f>CO26*10000/23</f>
        <v>-4.5964129536272068E-2</v>
      </c>
      <c r="CP55" s="12">
        <f>CP26*10000/32</f>
        <v>0.26175432161179718</v>
      </c>
      <c r="CQ55" s="8"/>
      <c r="CR55" s="8"/>
      <c r="CS55" s="8"/>
      <c r="CT55" s="8"/>
      <c r="CU55" s="8"/>
      <c r="CV55" s="51"/>
      <c r="DG55" s="3"/>
    </row>
    <row r="56" spans="1:112" x14ac:dyDescent="0.2">
      <c r="B56" s="53"/>
      <c r="F56" s="54"/>
      <c r="G56" s="54"/>
      <c r="CE56" s="86">
        <f t="shared" si="55"/>
        <v>4</v>
      </c>
      <c r="CF56" s="21"/>
      <c r="CG56" s="22"/>
      <c r="CH56" s="22"/>
      <c r="CI56" s="55" t="e">
        <f>#REF!*10000/12</f>
        <v>#REF!</v>
      </c>
      <c r="CJ56" s="79" t="e">
        <f>#REF!*10000/14</f>
        <v>#REF!</v>
      </c>
      <c r="CK56" s="55" t="e">
        <f>#REF!*10000/31</f>
        <v>#REF!</v>
      </c>
      <c r="CL56" s="79" t="e">
        <f>#REF!*10000/39</f>
        <v>#REF!</v>
      </c>
      <c r="CM56" s="55" t="e">
        <f>#REF!*10000/40</f>
        <v>#REF!</v>
      </c>
      <c r="CN56" s="79" t="e">
        <f>#REF!*10000/24</f>
        <v>#REF!</v>
      </c>
      <c r="CO56" s="79" t="e">
        <f>#REF!*10000/23</f>
        <v>#REF!</v>
      </c>
      <c r="CP56" s="12" t="e">
        <f>#REF!*10000/32</f>
        <v>#REF!</v>
      </c>
      <c r="CQ56" s="8"/>
      <c r="CR56" s="8"/>
      <c r="CS56" s="8"/>
      <c r="CT56" s="8"/>
      <c r="CU56" s="8"/>
      <c r="CV56" s="51"/>
      <c r="DG56" s="3"/>
    </row>
    <row r="57" spans="1:112" x14ac:dyDescent="0.2">
      <c r="B57" s="53"/>
      <c r="F57" s="54"/>
      <c r="G57" s="54"/>
      <c r="CE57" s="86">
        <f t="shared" si="55"/>
        <v>5</v>
      </c>
      <c r="CF57" s="21"/>
      <c r="CG57" s="22"/>
      <c r="CH57" s="22"/>
      <c r="CI57" s="55" t="e">
        <f>#REF!*10000/12</f>
        <v>#REF!</v>
      </c>
      <c r="CJ57" s="79" t="e">
        <f>#REF!*10000/14</f>
        <v>#REF!</v>
      </c>
      <c r="CK57" s="55" t="e">
        <f>#REF!*10000/31</f>
        <v>#REF!</v>
      </c>
      <c r="CL57" s="79" t="e">
        <f>#REF!*10000/39</f>
        <v>#REF!</v>
      </c>
      <c r="CM57" s="55" t="e">
        <f>#REF!*10000/40</f>
        <v>#REF!</v>
      </c>
      <c r="CN57" s="79" t="e">
        <f>#REF!*10000/24</f>
        <v>#REF!</v>
      </c>
      <c r="CO57" s="79" t="e">
        <f>#REF!*10000/23</f>
        <v>#REF!</v>
      </c>
      <c r="CP57" s="12" t="e">
        <f>#REF!*10000/32</f>
        <v>#REF!</v>
      </c>
      <c r="CQ57" s="8"/>
      <c r="CR57" s="8"/>
      <c r="CS57" s="8"/>
      <c r="CT57" s="8"/>
      <c r="CU57" s="8"/>
      <c r="CV57" s="51"/>
      <c r="DG57" s="3"/>
    </row>
    <row r="58" spans="1:112" x14ac:dyDescent="0.2">
      <c r="B58" s="53"/>
      <c r="F58" s="54"/>
      <c r="G58" s="54"/>
      <c r="CE58" s="86">
        <f t="shared" si="55"/>
        <v>6</v>
      </c>
      <c r="CF58" s="21"/>
      <c r="CG58" s="22"/>
      <c r="CH58" s="22"/>
      <c r="CI58" s="55" t="e">
        <f>#REF!*10000/12</f>
        <v>#REF!</v>
      </c>
      <c r="CJ58" s="79" t="e">
        <f>#REF!*10000/14</f>
        <v>#REF!</v>
      </c>
      <c r="CK58" s="55" t="e">
        <f>#REF!*10000/31</f>
        <v>#REF!</v>
      </c>
      <c r="CL58" s="79" t="e">
        <f>#REF!*10000/39</f>
        <v>#REF!</v>
      </c>
      <c r="CM58" s="55" t="e">
        <f>#REF!*10000/40</f>
        <v>#REF!</v>
      </c>
      <c r="CN58" s="79" t="e">
        <f>#REF!*10000/24</f>
        <v>#REF!</v>
      </c>
      <c r="CO58" s="79" t="e">
        <f>#REF!*10000/23</f>
        <v>#REF!</v>
      </c>
      <c r="CP58" s="12" t="e">
        <f>#REF!*10000/32</f>
        <v>#REF!</v>
      </c>
      <c r="CQ58" s="8"/>
      <c r="CR58" s="8"/>
      <c r="CS58" s="8"/>
      <c r="CT58" s="8"/>
      <c r="CU58" s="8"/>
      <c r="CV58" s="51"/>
      <c r="DG58" s="3"/>
    </row>
    <row r="59" spans="1:112" x14ac:dyDescent="0.2">
      <c r="B59" s="53"/>
      <c r="F59" s="54"/>
      <c r="G59" s="54"/>
      <c r="CE59" s="86">
        <f t="shared" si="55"/>
        <v>7</v>
      </c>
      <c r="CF59" s="21"/>
      <c r="CG59" s="22"/>
      <c r="CH59" s="22"/>
      <c r="CI59" s="55">
        <f>CI27*10000/12</f>
        <v>0</v>
      </c>
      <c r="CJ59" s="79">
        <f>CJ27*10000/14</f>
        <v>403.55926634992824</v>
      </c>
      <c r="CK59" s="55">
        <f>CK27*10000/31</f>
        <v>0</v>
      </c>
      <c r="CL59" s="79">
        <f>CL27*10000/39</f>
        <v>205.85561446638616</v>
      </c>
      <c r="CM59" s="55">
        <f>CM27*10000/40</f>
        <v>60.204963948557669</v>
      </c>
      <c r="CN59" s="79">
        <f>CN27*10000/24</f>
        <v>313.98851404130289</v>
      </c>
      <c r="CO59" s="79">
        <f>CO27*10000/23</f>
        <v>-4.7154061683934517E-2</v>
      </c>
      <c r="CP59" s="12">
        <f>CP27*10000/32</f>
        <v>518.26423202309104</v>
      </c>
      <c r="CQ59" s="8"/>
      <c r="CR59" s="8"/>
      <c r="CS59" s="8"/>
      <c r="CT59" s="8"/>
      <c r="CU59" s="8"/>
      <c r="CV59" s="51"/>
      <c r="DG59" s="3"/>
    </row>
    <row r="60" spans="1:112" x14ac:dyDescent="0.2">
      <c r="B60" s="53"/>
      <c r="F60" s="54"/>
      <c r="G60" s="54"/>
      <c r="CE60" s="86">
        <f t="shared" si="55"/>
        <v>8</v>
      </c>
      <c r="CF60" s="21"/>
      <c r="CG60" s="22"/>
      <c r="CH60" s="22"/>
      <c r="CI60" s="55" t="e">
        <f>#REF!*10000/12</f>
        <v>#REF!</v>
      </c>
      <c r="CJ60" s="79" t="e">
        <f>#REF!*10000/14</f>
        <v>#REF!</v>
      </c>
      <c r="CK60" s="55" t="e">
        <f>#REF!*10000/31</f>
        <v>#REF!</v>
      </c>
      <c r="CL60" s="79" t="e">
        <f>#REF!*10000/39</f>
        <v>#REF!</v>
      </c>
      <c r="CM60" s="55" t="e">
        <f>#REF!*10000/40</f>
        <v>#REF!</v>
      </c>
      <c r="CN60" s="79" t="e">
        <f>#REF!*10000/24</f>
        <v>#REF!</v>
      </c>
      <c r="CO60" s="79" t="e">
        <f>#REF!*10000/23</f>
        <v>#REF!</v>
      </c>
      <c r="CP60" s="12" t="e">
        <f>#REF!*10000/32</f>
        <v>#REF!</v>
      </c>
      <c r="CQ60" s="8"/>
      <c r="CR60" s="8"/>
      <c r="CS60" s="8"/>
      <c r="CT60" s="8"/>
      <c r="CU60" s="8"/>
      <c r="CV60" s="51"/>
      <c r="DG60" s="3"/>
    </row>
    <row r="61" spans="1:112" x14ac:dyDescent="0.2">
      <c r="B61" s="53"/>
      <c r="F61" s="54"/>
      <c r="G61" s="54"/>
      <c r="CE61" s="86">
        <f t="shared" si="55"/>
        <v>9</v>
      </c>
      <c r="CF61" s="21"/>
      <c r="CG61" s="22"/>
      <c r="CH61" s="22"/>
      <c r="CI61" s="55" t="e">
        <f>#REF!*10000/12</f>
        <v>#REF!</v>
      </c>
      <c r="CJ61" s="79" t="e">
        <f>#REF!*10000/14</f>
        <v>#REF!</v>
      </c>
      <c r="CK61" s="55" t="e">
        <f>#REF!*10000/31</f>
        <v>#REF!</v>
      </c>
      <c r="CL61" s="79" t="e">
        <f>#REF!*10000/39</f>
        <v>#REF!</v>
      </c>
      <c r="CM61" s="55" t="e">
        <f>#REF!*10000/40</f>
        <v>#REF!</v>
      </c>
      <c r="CN61" s="79" t="e">
        <f>#REF!*10000/24</f>
        <v>#REF!</v>
      </c>
      <c r="CO61" s="79" t="e">
        <f>#REF!*10000/23</f>
        <v>#REF!</v>
      </c>
      <c r="CP61" s="12" t="e">
        <f>#REF!*10000/32</f>
        <v>#REF!</v>
      </c>
      <c r="CQ61" s="8"/>
      <c r="CR61" s="8"/>
      <c r="CS61" s="8"/>
      <c r="CT61" s="8"/>
      <c r="CU61" s="8"/>
      <c r="CV61" s="51"/>
      <c r="DG61" s="3"/>
    </row>
    <row r="62" spans="1:112" x14ac:dyDescent="0.2">
      <c r="B62" s="53"/>
      <c r="F62" s="54"/>
      <c r="G62" s="54"/>
      <c r="CE62" s="86">
        <f t="shared" si="55"/>
        <v>10</v>
      </c>
      <c r="CF62" s="21"/>
      <c r="CG62" s="22"/>
      <c r="CH62" s="22"/>
      <c r="CI62" s="55" t="e">
        <f>#REF!*10000/12</f>
        <v>#REF!</v>
      </c>
      <c r="CJ62" s="79" t="e">
        <f>#REF!*10000/14</f>
        <v>#REF!</v>
      </c>
      <c r="CK62" s="55" t="e">
        <f>#REF!*10000/31</f>
        <v>#REF!</v>
      </c>
      <c r="CL62" s="79" t="e">
        <f>#REF!*10000/39</f>
        <v>#REF!</v>
      </c>
      <c r="CM62" s="55" t="e">
        <f>#REF!*10000/40</f>
        <v>#REF!</v>
      </c>
      <c r="CN62" s="79" t="e">
        <f>#REF!*10000/24</f>
        <v>#REF!</v>
      </c>
      <c r="CO62" s="79" t="e">
        <f>#REF!*10000/23</f>
        <v>#REF!</v>
      </c>
      <c r="CP62" s="12" t="e">
        <f>#REF!*10000/32</f>
        <v>#REF!</v>
      </c>
      <c r="CQ62" s="8"/>
      <c r="CR62" s="8"/>
      <c r="CS62" s="8"/>
      <c r="CT62" s="8"/>
      <c r="CU62" s="8"/>
      <c r="CV62" s="51"/>
      <c r="DG62" s="3"/>
    </row>
    <row r="63" spans="1:112" x14ac:dyDescent="0.2">
      <c r="B63" s="53"/>
      <c r="F63" s="54"/>
      <c r="G63" s="54"/>
      <c r="CE63" s="86">
        <f t="shared" si="55"/>
        <v>11</v>
      </c>
      <c r="CF63" s="21"/>
      <c r="CG63" s="22"/>
      <c r="CH63" s="22"/>
      <c r="CI63" s="55" t="e">
        <f>#REF!*10000/12</f>
        <v>#REF!</v>
      </c>
      <c r="CJ63" s="79" t="e">
        <f>#REF!*10000/14</f>
        <v>#REF!</v>
      </c>
      <c r="CK63" s="55" t="e">
        <f>#REF!*10000/31</f>
        <v>#REF!</v>
      </c>
      <c r="CL63" s="79" t="e">
        <f>#REF!*10000/39</f>
        <v>#REF!</v>
      </c>
      <c r="CM63" s="55" t="e">
        <f>#REF!*10000/40</f>
        <v>#REF!</v>
      </c>
      <c r="CN63" s="79" t="e">
        <f>#REF!*10000/24</f>
        <v>#REF!</v>
      </c>
      <c r="CO63" s="79" t="e">
        <f>#REF!*10000/23</f>
        <v>#REF!</v>
      </c>
      <c r="CP63" s="12" t="e">
        <f>#REF!*10000/32</f>
        <v>#REF!</v>
      </c>
      <c r="CQ63" s="8"/>
      <c r="CR63" s="8"/>
      <c r="CS63" s="8"/>
      <c r="CT63" s="8"/>
      <c r="CU63" s="8"/>
      <c r="CV63" s="51"/>
      <c r="DG63" s="3"/>
    </row>
    <row r="64" spans="1:112" x14ac:dyDescent="0.2">
      <c r="F64" s="54"/>
      <c r="G64" s="54"/>
      <c r="CE64" s="86">
        <f t="shared" si="55"/>
        <v>12</v>
      </c>
      <c r="CF64" s="21"/>
      <c r="CG64" s="22"/>
      <c r="CH64" s="22"/>
      <c r="CI64" s="55" t="e">
        <f>#REF!*10000/12</f>
        <v>#REF!</v>
      </c>
      <c r="CJ64" s="79" t="e">
        <f>#REF!*10000/14</f>
        <v>#REF!</v>
      </c>
      <c r="CK64" s="55" t="e">
        <f>#REF!*10000/31</f>
        <v>#REF!</v>
      </c>
      <c r="CL64" s="79" t="e">
        <f>#REF!*10000/39</f>
        <v>#REF!</v>
      </c>
      <c r="CM64" s="55" t="e">
        <f>#REF!*10000/40</f>
        <v>#REF!</v>
      </c>
      <c r="CN64" s="79" t="e">
        <f>#REF!*10000/24</f>
        <v>#REF!</v>
      </c>
      <c r="CO64" s="79" t="e">
        <f>#REF!*10000/23</f>
        <v>#REF!</v>
      </c>
      <c r="CP64" s="12" t="e">
        <f>#REF!*10000/32</f>
        <v>#REF!</v>
      </c>
      <c r="CQ64" s="8"/>
      <c r="CR64" s="8"/>
      <c r="CS64" s="8"/>
      <c r="CT64" s="8"/>
      <c r="CU64" s="8"/>
      <c r="CV64" s="51"/>
      <c r="DG64" s="3"/>
    </row>
    <row r="65" spans="6:112" x14ac:dyDescent="0.2">
      <c r="F65" s="54"/>
      <c r="G65" s="54"/>
      <c r="CE65" s="86">
        <f t="shared" si="55"/>
        <v>13</v>
      </c>
      <c r="CF65" s="21"/>
      <c r="CG65" s="22"/>
      <c r="CH65" s="22"/>
      <c r="CI65" s="55" t="e">
        <f>#REF!*10000/12</f>
        <v>#REF!</v>
      </c>
      <c r="CJ65" s="79" t="e">
        <f>#REF!*10000/14</f>
        <v>#REF!</v>
      </c>
      <c r="CK65" s="55" t="e">
        <f>#REF!*10000/31</f>
        <v>#REF!</v>
      </c>
      <c r="CL65" s="79" t="e">
        <f>#REF!*10000/39</f>
        <v>#REF!</v>
      </c>
      <c r="CM65" s="55" t="e">
        <f>#REF!*10000/40</f>
        <v>#REF!</v>
      </c>
      <c r="CN65" s="79" t="e">
        <f>#REF!*10000/24</f>
        <v>#REF!</v>
      </c>
      <c r="CO65" s="79" t="e">
        <f>#REF!*10000/23</f>
        <v>#REF!</v>
      </c>
      <c r="CP65" s="12" t="e">
        <f>#REF!*10000/32</f>
        <v>#REF!</v>
      </c>
      <c r="CQ65" s="8"/>
      <c r="CR65" s="8"/>
      <c r="CS65" s="8"/>
      <c r="CT65" s="8"/>
      <c r="CU65" s="8"/>
      <c r="CV65" s="51"/>
      <c r="DG65" s="3"/>
    </row>
    <row r="66" spans="6:112" x14ac:dyDescent="0.2">
      <c r="F66" s="54"/>
      <c r="G66" s="54"/>
      <c r="CE66" s="86">
        <f t="shared" si="55"/>
        <v>14</v>
      </c>
      <c r="CF66" s="21"/>
      <c r="CG66" s="22"/>
      <c r="CH66" s="22"/>
      <c r="CI66" s="55" t="e">
        <f>#REF!*10000/12</f>
        <v>#REF!</v>
      </c>
      <c r="CJ66" s="79" t="e">
        <f>#REF!*10000/14</f>
        <v>#REF!</v>
      </c>
      <c r="CK66" s="55" t="e">
        <f>#REF!*10000/31</f>
        <v>#REF!</v>
      </c>
      <c r="CL66" s="79" t="e">
        <f>#REF!*10000/39</f>
        <v>#REF!</v>
      </c>
      <c r="CM66" s="55" t="e">
        <f>#REF!*10000/40</f>
        <v>#REF!</v>
      </c>
      <c r="CN66" s="79" t="e">
        <f>#REF!*10000/24</f>
        <v>#REF!</v>
      </c>
      <c r="CO66" s="79" t="e">
        <f>#REF!*10000/23</f>
        <v>#REF!</v>
      </c>
      <c r="CP66" s="12" t="e">
        <f>#REF!*10000/32</f>
        <v>#REF!</v>
      </c>
      <c r="CQ66" s="8"/>
      <c r="CR66" s="8"/>
      <c r="CS66" s="8"/>
      <c r="CT66" s="8"/>
      <c r="CU66" s="8"/>
      <c r="CV66" s="51"/>
      <c r="DG66" s="3"/>
    </row>
    <row r="67" spans="6:112" x14ac:dyDescent="0.2">
      <c r="F67" s="54"/>
      <c r="G67" s="54"/>
      <c r="CE67" s="86">
        <f t="shared" si="55"/>
        <v>15</v>
      </c>
      <c r="CF67" s="21"/>
      <c r="CG67" s="22"/>
      <c r="CH67" s="22"/>
      <c r="CI67" s="55" t="e">
        <f>#REF!*10000/12</f>
        <v>#REF!</v>
      </c>
      <c r="CJ67" s="79" t="e">
        <f>#REF!*10000/14</f>
        <v>#REF!</v>
      </c>
      <c r="CK67" s="55" t="e">
        <f>#REF!*10000/31</f>
        <v>#REF!</v>
      </c>
      <c r="CL67" s="79" t="e">
        <f>#REF!*10000/39</f>
        <v>#REF!</v>
      </c>
      <c r="CM67" s="55" t="e">
        <f>#REF!*10000/40</f>
        <v>#REF!</v>
      </c>
      <c r="CN67" s="79" t="e">
        <f>#REF!*10000/24</f>
        <v>#REF!</v>
      </c>
      <c r="CO67" s="79" t="e">
        <f>#REF!*10000/23</f>
        <v>#REF!</v>
      </c>
      <c r="CP67" s="12" t="e">
        <f>#REF!*10000/32</f>
        <v>#REF!</v>
      </c>
      <c r="CQ67" s="8"/>
      <c r="CR67" s="8"/>
      <c r="CS67" s="8"/>
      <c r="CT67" s="8"/>
      <c r="CU67" s="8"/>
      <c r="CV67" s="51"/>
      <c r="DG67" s="3"/>
    </row>
    <row r="68" spans="6:112" x14ac:dyDescent="0.2">
      <c r="F68" s="54"/>
      <c r="G68" s="54"/>
      <c r="CE68" s="86">
        <f t="shared" si="55"/>
        <v>16</v>
      </c>
      <c r="CF68" s="21"/>
      <c r="CG68" s="22"/>
      <c r="CH68" s="22"/>
      <c r="CI68" s="55" t="e">
        <f>#REF!*10000/12</f>
        <v>#REF!</v>
      </c>
      <c r="CJ68" s="79" t="e">
        <f>#REF!*10000/14</f>
        <v>#REF!</v>
      </c>
      <c r="CK68" s="55" t="e">
        <f>#REF!*10000/31</f>
        <v>#REF!</v>
      </c>
      <c r="CL68" s="79" t="e">
        <f>#REF!*10000/39</f>
        <v>#REF!</v>
      </c>
      <c r="CM68" s="55" t="e">
        <f>#REF!*10000/40</f>
        <v>#REF!</v>
      </c>
      <c r="CN68" s="79" t="e">
        <f>#REF!*10000/24</f>
        <v>#REF!</v>
      </c>
      <c r="CO68" s="79" t="e">
        <f>#REF!*10000/23</f>
        <v>#REF!</v>
      </c>
      <c r="CP68" s="12" t="e">
        <f>#REF!*10000/32</f>
        <v>#REF!</v>
      </c>
      <c r="CQ68" s="8"/>
      <c r="CR68" s="8"/>
      <c r="CS68" s="8"/>
      <c r="CT68" s="8"/>
      <c r="CU68" s="8"/>
      <c r="CV68" s="51"/>
      <c r="DG68" s="3"/>
    </row>
    <row r="69" spans="6:112" x14ac:dyDescent="0.2">
      <c r="F69" s="54"/>
      <c r="G69" s="54"/>
      <c r="CE69" s="86">
        <f t="shared" si="55"/>
        <v>17</v>
      </c>
      <c r="CF69" s="21"/>
      <c r="CG69" s="22"/>
      <c r="CH69" s="22"/>
      <c r="CI69" s="55" t="e">
        <f>#REF!*10000/12</f>
        <v>#REF!</v>
      </c>
      <c r="CJ69" s="79" t="e">
        <f>#REF!*10000/14</f>
        <v>#REF!</v>
      </c>
      <c r="CK69" s="55" t="e">
        <f>#REF!*10000/31</f>
        <v>#REF!</v>
      </c>
      <c r="CL69" s="79" t="e">
        <f>#REF!*10000/39</f>
        <v>#REF!</v>
      </c>
      <c r="CM69" s="55" t="e">
        <f>#REF!*10000/40</f>
        <v>#REF!</v>
      </c>
      <c r="CN69" s="79" t="e">
        <f>#REF!*10000/24</f>
        <v>#REF!</v>
      </c>
      <c r="CO69" s="79" t="e">
        <f>#REF!*10000/23</f>
        <v>#REF!</v>
      </c>
      <c r="CP69" s="12" t="e">
        <f>#REF!*10000/32</f>
        <v>#REF!</v>
      </c>
      <c r="CQ69" s="8"/>
      <c r="CR69" s="8"/>
      <c r="CS69" s="8"/>
      <c r="CT69" s="8"/>
      <c r="CU69" s="8"/>
      <c r="CV69" s="51"/>
      <c r="DG69" s="3"/>
    </row>
    <row r="70" spans="6:112" x14ac:dyDescent="0.2">
      <c r="F70" s="54"/>
      <c r="G70" s="54"/>
      <c r="CE70" s="86">
        <f t="shared" si="55"/>
        <v>18</v>
      </c>
      <c r="CF70" s="21"/>
      <c r="CG70" s="22"/>
      <c r="CH70" s="22"/>
      <c r="CI70" s="55" t="e">
        <f>#REF!*10000/12</f>
        <v>#REF!</v>
      </c>
      <c r="CJ70" s="79" t="e">
        <f>#REF!*10000/14</f>
        <v>#REF!</v>
      </c>
      <c r="CK70" s="55" t="e">
        <f>#REF!*10000/31</f>
        <v>#REF!</v>
      </c>
      <c r="CL70" s="79" t="e">
        <f>#REF!*10000/39</f>
        <v>#REF!</v>
      </c>
      <c r="CM70" s="55" t="e">
        <f>#REF!*10000/40</f>
        <v>#REF!</v>
      </c>
      <c r="CN70" s="79" t="e">
        <f>#REF!*10000/24</f>
        <v>#REF!</v>
      </c>
      <c r="CO70" s="79" t="e">
        <f>#REF!*10000/23</f>
        <v>#REF!</v>
      </c>
      <c r="CP70" s="12" t="e">
        <f>#REF!*10000/32</f>
        <v>#REF!</v>
      </c>
      <c r="CQ70" s="8"/>
      <c r="CR70" s="8"/>
      <c r="CS70" s="8"/>
      <c r="CT70" s="8"/>
      <c r="CU70" s="8"/>
      <c r="CV70" s="51"/>
      <c r="DG70" s="3"/>
    </row>
    <row r="71" spans="6:112" x14ac:dyDescent="0.2">
      <c r="F71" s="54"/>
      <c r="G71" s="54"/>
      <c r="CE71" s="86">
        <f t="shared" si="55"/>
        <v>19</v>
      </c>
      <c r="CF71" s="21"/>
      <c r="CG71" s="22"/>
      <c r="CH71" s="22"/>
      <c r="CI71" s="55" t="e">
        <f>#REF!*10000/12</f>
        <v>#REF!</v>
      </c>
      <c r="CJ71" s="79" t="e">
        <f>#REF!*10000/14</f>
        <v>#REF!</v>
      </c>
      <c r="CK71" s="55" t="e">
        <f>#REF!*10000/31</f>
        <v>#REF!</v>
      </c>
      <c r="CL71" s="79" t="e">
        <f>#REF!*10000/39</f>
        <v>#REF!</v>
      </c>
      <c r="CM71" s="55" t="e">
        <f>#REF!*10000/40</f>
        <v>#REF!</v>
      </c>
      <c r="CN71" s="79" t="e">
        <f>#REF!*10000/24</f>
        <v>#REF!</v>
      </c>
      <c r="CO71" s="79" t="e">
        <f>#REF!*10000/23</f>
        <v>#REF!</v>
      </c>
      <c r="CP71" s="12" t="e">
        <f>#REF!*10000/32</f>
        <v>#REF!</v>
      </c>
      <c r="CQ71" s="8"/>
      <c r="CR71" s="8"/>
      <c r="CS71" s="8"/>
      <c r="CT71" s="8"/>
      <c r="CU71" s="8"/>
      <c r="CV71" s="51"/>
      <c r="DG71" s="3"/>
    </row>
    <row r="72" spans="6:112" x14ac:dyDescent="0.2">
      <c r="F72" s="54"/>
      <c r="G72" s="54"/>
      <c r="CE72" s="86">
        <f t="shared" si="55"/>
        <v>20</v>
      </c>
      <c r="CF72" s="21"/>
      <c r="CG72" s="22"/>
      <c r="CH72" s="22"/>
      <c r="CI72" s="55" t="e">
        <f>#REF!*10000/12</f>
        <v>#REF!</v>
      </c>
      <c r="CJ72" s="79" t="e">
        <f>#REF!*10000/14</f>
        <v>#REF!</v>
      </c>
      <c r="CK72" s="55" t="e">
        <f>#REF!*10000/31</f>
        <v>#REF!</v>
      </c>
      <c r="CL72" s="79" t="e">
        <f>#REF!*10000/39</f>
        <v>#REF!</v>
      </c>
      <c r="CM72" s="55" t="e">
        <f>#REF!*10000/40</f>
        <v>#REF!</v>
      </c>
      <c r="CN72" s="79" t="e">
        <f>#REF!*10000/24</f>
        <v>#REF!</v>
      </c>
      <c r="CO72" s="79" t="e">
        <f>#REF!*10000/23</f>
        <v>#REF!</v>
      </c>
      <c r="CP72" s="12" t="e">
        <f>#REF!*10000/32</f>
        <v>#REF!</v>
      </c>
      <c r="CQ72" s="8"/>
      <c r="CR72" s="8"/>
      <c r="CS72" s="8"/>
      <c r="CT72" s="8"/>
      <c r="CU72" s="8"/>
      <c r="CV72" s="51"/>
      <c r="DG72" s="3"/>
    </row>
    <row r="73" spans="6:112" x14ac:dyDescent="0.2">
      <c r="F73" s="54"/>
      <c r="G73" s="54"/>
      <c r="CE73" s="86">
        <f t="shared" si="55"/>
        <v>21</v>
      </c>
      <c r="CF73" s="21"/>
      <c r="CG73" s="22"/>
      <c r="CH73" s="22"/>
      <c r="CI73" s="55" t="e">
        <f>#REF!*10000/12</f>
        <v>#REF!</v>
      </c>
      <c r="CJ73" s="79" t="e">
        <f>#REF!*10000/14</f>
        <v>#REF!</v>
      </c>
      <c r="CK73" s="55" t="e">
        <f>#REF!*10000/31</f>
        <v>#REF!</v>
      </c>
      <c r="CL73" s="79" t="e">
        <f>#REF!*10000/39</f>
        <v>#REF!</v>
      </c>
      <c r="CM73" s="55" t="e">
        <f>#REF!*10000/40</f>
        <v>#REF!</v>
      </c>
      <c r="CN73" s="79" t="e">
        <f>#REF!*10000/24</f>
        <v>#REF!</v>
      </c>
      <c r="CO73" s="79" t="e">
        <f>#REF!*10000/23</f>
        <v>#REF!</v>
      </c>
      <c r="CP73" s="12" t="e">
        <f>#REF!*10000/32</f>
        <v>#REF!</v>
      </c>
      <c r="CQ73" s="8"/>
      <c r="CR73" s="8"/>
      <c r="CS73" s="8"/>
      <c r="CT73" s="8"/>
      <c r="CU73" s="8"/>
      <c r="CV73" s="51"/>
      <c r="DG73" s="3"/>
    </row>
    <row r="74" spans="6:112" x14ac:dyDescent="0.2">
      <c r="F74" s="54"/>
      <c r="G74" s="54"/>
      <c r="CE74" s="86">
        <f t="shared" si="55"/>
        <v>22</v>
      </c>
      <c r="CF74" s="21"/>
      <c r="CG74" s="22"/>
      <c r="CH74" s="22"/>
      <c r="CI74" s="55" t="e">
        <f>#REF!*10000/12</f>
        <v>#REF!</v>
      </c>
      <c r="CJ74" s="79" t="e">
        <f>#REF!*10000/14</f>
        <v>#REF!</v>
      </c>
      <c r="CK74" s="55" t="e">
        <f>#REF!*10000/31</f>
        <v>#REF!</v>
      </c>
      <c r="CL74" s="79" t="e">
        <f>#REF!*10000/39</f>
        <v>#REF!</v>
      </c>
      <c r="CM74" s="55" t="e">
        <f>#REF!*10000/40</f>
        <v>#REF!</v>
      </c>
      <c r="CN74" s="79" t="e">
        <f>#REF!*10000/24</f>
        <v>#REF!</v>
      </c>
      <c r="CO74" s="79" t="e">
        <f>#REF!*10000/23</f>
        <v>#REF!</v>
      </c>
      <c r="CP74" s="12" t="e">
        <f>#REF!*10000/32</f>
        <v>#REF!</v>
      </c>
      <c r="CQ74" s="8"/>
      <c r="CR74" s="8"/>
      <c r="CS74" s="8"/>
      <c r="CT74" s="8"/>
      <c r="CU74" s="8"/>
      <c r="CV74" s="51"/>
      <c r="DG74" s="3"/>
    </row>
    <row r="75" spans="6:112" x14ac:dyDescent="0.2">
      <c r="F75" s="54"/>
      <c r="G75" s="54"/>
      <c r="CE75" s="86">
        <f t="shared" si="55"/>
        <v>23</v>
      </c>
      <c r="CF75" s="21"/>
      <c r="CG75" s="22"/>
      <c r="CH75" s="22"/>
      <c r="CI75" s="55" t="e">
        <f>#REF!*10000/12</f>
        <v>#REF!</v>
      </c>
      <c r="CJ75" s="79" t="e">
        <f>#REF!*10000/14</f>
        <v>#REF!</v>
      </c>
      <c r="CK75" s="55" t="e">
        <f>#REF!*10000/31</f>
        <v>#REF!</v>
      </c>
      <c r="CL75" s="79" t="e">
        <f>#REF!*10000/39</f>
        <v>#REF!</v>
      </c>
      <c r="CM75" s="55" t="e">
        <f>#REF!*10000/40</f>
        <v>#REF!</v>
      </c>
      <c r="CN75" s="79" t="e">
        <f>#REF!*10000/24</f>
        <v>#REF!</v>
      </c>
      <c r="CO75" s="79" t="e">
        <f>#REF!*10000/23</f>
        <v>#REF!</v>
      </c>
      <c r="CP75" s="12" t="e">
        <f>#REF!*10000/32</f>
        <v>#REF!</v>
      </c>
      <c r="CQ75" s="8"/>
      <c r="CR75" s="8"/>
      <c r="CS75" s="8"/>
      <c r="CT75" s="8"/>
      <c r="CU75" s="8"/>
      <c r="CV75" s="51"/>
      <c r="DG75" s="3"/>
    </row>
    <row r="76" spans="6:112" x14ac:dyDescent="0.2">
      <c r="F76" s="54"/>
      <c r="G76" s="54"/>
      <c r="CE76" s="86">
        <f t="shared" si="55"/>
        <v>24</v>
      </c>
      <c r="CF76" s="21"/>
      <c r="CG76" s="22"/>
      <c r="CH76" s="22"/>
      <c r="CI76" s="55" t="e">
        <f>#REF!*10000/12</f>
        <v>#REF!</v>
      </c>
      <c r="CJ76" s="79" t="e">
        <f>#REF!*10000/14</f>
        <v>#REF!</v>
      </c>
      <c r="CK76" s="55" t="e">
        <f>#REF!*10000/31</f>
        <v>#REF!</v>
      </c>
      <c r="CL76" s="79" t="e">
        <f>#REF!*10000/39</f>
        <v>#REF!</v>
      </c>
      <c r="CM76" s="55" t="e">
        <f>#REF!*10000/40</f>
        <v>#REF!</v>
      </c>
      <c r="CN76" s="79" t="e">
        <f>#REF!*10000/24</f>
        <v>#REF!</v>
      </c>
      <c r="CO76" s="79" t="e">
        <f>#REF!*10000/23</f>
        <v>#REF!</v>
      </c>
      <c r="CP76" s="12" t="e">
        <f>#REF!*10000/32</f>
        <v>#REF!</v>
      </c>
      <c r="CQ76" s="7"/>
      <c r="CR76" s="3"/>
      <c r="CS76" s="8"/>
      <c r="CT76" s="8"/>
      <c r="CU76" s="7"/>
      <c r="DG76" s="3"/>
    </row>
    <row r="77" spans="6:112" x14ac:dyDescent="0.2">
      <c r="F77" s="54"/>
      <c r="G77" s="54"/>
      <c r="CE77" s="86">
        <f t="shared" si="55"/>
        <v>25</v>
      </c>
      <c r="CF77" s="21"/>
      <c r="CG77" s="22"/>
      <c r="CH77" s="22"/>
      <c r="CI77" s="55" t="e">
        <f>#REF!*10000/12</f>
        <v>#REF!</v>
      </c>
      <c r="CJ77" s="79" t="e">
        <f>#REF!*10000/14</f>
        <v>#REF!</v>
      </c>
      <c r="CK77" s="55" t="e">
        <f>#REF!*10000/31</f>
        <v>#REF!</v>
      </c>
      <c r="CL77" s="79" t="e">
        <f>#REF!*10000/39</f>
        <v>#REF!</v>
      </c>
      <c r="CM77" s="55" t="e">
        <f>#REF!*10000/40</f>
        <v>#REF!</v>
      </c>
      <c r="CN77" s="79" t="e">
        <f>#REF!*10000/24</f>
        <v>#REF!</v>
      </c>
      <c r="CO77" s="79" t="e">
        <f>#REF!*10000/23</f>
        <v>#REF!</v>
      </c>
      <c r="CP77" s="12" t="e">
        <f>#REF!*10000/32</f>
        <v>#REF!</v>
      </c>
      <c r="CQ77" s="7"/>
      <c r="CR77" s="3"/>
      <c r="CS77" s="8"/>
      <c r="CT77" s="8"/>
      <c r="CU77" s="7"/>
      <c r="DG77" s="3"/>
    </row>
    <row r="78" spans="6:112" x14ac:dyDescent="0.2">
      <c r="F78" s="54"/>
      <c r="G78" s="54"/>
      <c r="CE78" s="86">
        <f t="shared" si="55"/>
        <v>26</v>
      </c>
      <c r="CF78" s="21"/>
      <c r="CG78" s="22"/>
      <c r="CH78" s="22"/>
      <c r="CI78" s="55" t="e">
        <f>#REF!*10000/12</f>
        <v>#REF!</v>
      </c>
      <c r="CJ78" s="79" t="e">
        <f>#REF!*10000/14</f>
        <v>#REF!</v>
      </c>
      <c r="CK78" s="55" t="e">
        <f>#REF!*10000/31</f>
        <v>#REF!</v>
      </c>
      <c r="CL78" s="79" t="e">
        <f>#REF!*10000/39</f>
        <v>#REF!</v>
      </c>
      <c r="CM78" s="55" t="e">
        <f>#REF!*10000/40</f>
        <v>#REF!</v>
      </c>
      <c r="CN78" s="79" t="e">
        <f>#REF!*10000/24</f>
        <v>#REF!</v>
      </c>
      <c r="CO78" s="79" t="e">
        <f>#REF!*10000/23</f>
        <v>#REF!</v>
      </c>
      <c r="CP78" s="12" t="e">
        <f>#REF!*10000/32</f>
        <v>#REF!</v>
      </c>
      <c r="CQ78" s="7"/>
      <c r="CR78" s="3"/>
      <c r="CS78" s="8"/>
      <c r="CT78" s="8"/>
      <c r="CU78" s="7"/>
      <c r="DG78" s="3"/>
    </row>
    <row r="79" spans="6:112" x14ac:dyDescent="0.2">
      <c r="F79" s="54"/>
      <c r="G79" s="54"/>
      <c r="CE79" s="86">
        <f t="shared" si="55"/>
        <v>27</v>
      </c>
      <c r="CF79" s="21"/>
      <c r="CG79" s="22"/>
      <c r="CH79" s="22"/>
      <c r="CI79" s="55">
        <f>CI28*10000/12</f>
        <v>0</v>
      </c>
      <c r="CJ79" s="79">
        <f>CJ28*10000/14</f>
        <v>463.23960771875954</v>
      </c>
      <c r="CK79" s="55">
        <f>CK28*10000/31</f>
        <v>0</v>
      </c>
      <c r="CL79" s="79">
        <f>CL28*10000/39</f>
        <v>47.829106410869976</v>
      </c>
      <c r="CM79" s="55">
        <f>CM28*10000/40</f>
        <v>827.91829594532442</v>
      </c>
      <c r="CN79" s="79">
        <f>CN28*10000/24</f>
        <v>250.64606034568922</v>
      </c>
      <c r="CO79" s="79">
        <f>CO28*10000/23</f>
        <v>-5.412743767323458E-2</v>
      </c>
      <c r="CP79" s="12">
        <f>CP28*10000/32</f>
        <v>265.08841023744679</v>
      </c>
      <c r="CQ79" s="7"/>
      <c r="CR79" s="3"/>
      <c r="CS79" s="8"/>
      <c r="CT79" s="8"/>
      <c r="CU79" s="7"/>
      <c r="DG79" s="3"/>
    </row>
    <row r="80" spans="6:112" x14ac:dyDescent="0.2">
      <c r="F80" s="54"/>
      <c r="G80" s="54"/>
      <c r="CE80" s="86">
        <f t="shared" si="55"/>
        <v>28</v>
      </c>
      <c r="CF80" s="21"/>
      <c r="CG80" s="22"/>
      <c r="CH80" s="22"/>
      <c r="CI80" s="55">
        <f>CI29*10000/12</f>
        <v>0</v>
      </c>
      <c r="CJ80" s="79">
        <f>CJ29*10000/14</f>
        <v>408.46413218699638</v>
      </c>
      <c r="CK80" s="55">
        <f>CK29*10000/31</f>
        <v>0</v>
      </c>
      <c r="CL80" s="79">
        <f>CL29*10000/39</f>
        <v>92.8822977868805</v>
      </c>
      <c r="CM80" s="55">
        <f>CM29*10000/40</f>
        <v>55.391456711410626</v>
      </c>
      <c r="CN80" s="79">
        <f>CN29*10000/24</f>
        <v>171.93907609494923</v>
      </c>
      <c r="CO80" s="79">
        <f>CO29*10000/23</f>
        <v>-4.7727172910754879E-2</v>
      </c>
      <c r="CP80" s="12">
        <f>CP29*10000/32</f>
        <v>52.18452796993035</v>
      </c>
      <c r="CQ80" s="3"/>
      <c r="CR80" s="3"/>
      <c r="CS80" s="3"/>
      <c r="CT80" s="3"/>
      <c r="CU80" s="3"/>
      <c r="DG80" s="3"/>
      <c r="DH80" s="3"/>
    </row>
    <row r="81" spans="6:129" x14ac:dyDescent="0.2">
      <c r="F81" s="54"/>
      <c r="G81" s="54"/>
      <c r="CE81" s="86">
        <f t="shared" si="55"/>
        <v>29</v>
      </c>
      <c r="CF81" s="21"/>
      <c r="CG81" s="22"/>
      <c r="CH81" s="22"/>
      <c r="CI81" s="55">
        <f>CI30*10000/12</f>
        <v>0</v>
      </c>
      <c r="CJ81" s="79">
        <f>CJ30*10000/14</f>
        <v>417.31168866886679</v>
      </c>
      <c r="CK81" s="55">
        <f>CK30*10000/31</f>
        <v>0</v>
      </c>
      <c r="CL81" s="79">
        <f>CL30*10000/39</f>
        <v>84.635348973336875</v>
      </c>
      <c r="CM81" s="55">
        <f>CM30*10000/40</f>
        <v>33.494060598800623</v>
      </c>
      <c r="CN81" s="79">
        <f>CN30*10000/24</f>
        <v>187.03890280385113</v>
      </c>
      <c r="CO81" s="79">
        <f>CO30*10000/23</f>
        <v>-4.8760969576785239E-2</v>
      </c>
      <c r="CP81" s="12">
        <f>CP30*10000/32</f>
        <v>21.381485680104696</v>
      </c>
      <c r="CQ81" s="3"/>
      <c r="CR81" s="3"/>
      <c r="CS81" s="3"/>
      <c r="CT81" s="3"/>
      <c r="CU81" s="3"/>
      <c r="DG81" s="3"/>
      <c r="DH81" s="3"/>
    </row>
    <row r="82" spans="6:129" x14ac:dyDescent="0.2">
      <c r="F82" s="54"/>
      <c r="G82" s="54"/>
      <c r="CE82" s="86">
        <f t="shared" si="55"/>
        <v>30</v>
      </c>
      <c r="CF82" s="21"/>
      <c r="CG82" s="22"/>
      <c r="CH82" s="22"/>
      <c r="CI82" s="55">
        <f>CI31*10000/12</f>
        <v>0</v>
      </c>
      <c r="CJ82" s="79">
        <f>CJ31*10000/14</f>
        <v>399.12913609826131</v>
      </c>
      <c r="CK82" s="55">
        <f>CK31*10000/31</f>
        <v>0</v>
      </c>
      <c r="CL82" s="79">
        <f>CL31*10000/39</f>
        <v>84.872467969211542</v>
      </c>
      <c r="CM82" s="55">
        <f>CM31*10000/40</f>
        <v>24.234430484153247</v>
      </c>
      <c r="CN82" s="79">
        <f>CN31*10000/24</f>
        <v>176.04650425876829</v>
      </c>
      <c r="CO82" s="79">
        <f>CO31*10000/23</f>
        <v>-4.6636421147404676E-2</v>
      </c>
      <c r="CP82" s="12">
        <f>CP31*10000/32</f>
        <v>5.0460742574042943</v>
      </c>
      <c r="CQ82" s="3"/>
      <c r="CR82" s="3"/>
      <c r="CS82" s="3"/>
      <c r="CT82" s="3"/>
      <c r="CU82" s="3"/>
      <c r="DG82" s="3"/>
      <c r="DH82" s="3"/>
    </row>
    <row r="83" spans="6:129" x14ac:dyDescent="0.2">
      <c r="F83" s="21"/>
      <c r="G83" s="21"/>
      <c r="CE83" s="86">
        <f t="shared" si="55"/>
        <v>31</v>
      </c>
      <c r="CF83" s="21"/>
      <c r="CG83" s="22"/>
      <c r="CH83" s="22"/>
      <c r="CI83" s="55" t="e">
        <f>#REF!*10000/12</f>
        <v>#REF!</v>
      </c>
      <c r="CJ83" s="79" t="e">
        <f>#REF!*10000/14</f>
        <v>#REF!</v>
      </c>
      <c r="CK83" s="55" t="e">
        <f>#REF!*10000/31</f>
        <v>#REF!</v>
      </c>
      <c r="CL83" s="79" t="e">
        <f>#REF!*10000/39</f>
        <v>#REF!</v>
      </c>
      <c r="CM83" s="55" t="e">
        <f>#REF!*10000/40</f>
        <v>#REF!</v>
      </c>
      <c r="CN83" s="79" t="e">
        <f>#REF!*10000/24</f>
        <v>#REF!</v>
      </c>
      <c r="CO83" s="79" t="e">
        <f>#REF!*10000/23</f>
        <v>#REF!</v>
      </c>
      <c r="CP83" s="12" t="e">
        <f>#REF!*10000/32</f>
        <v>#REF!</v>
      </c>
      <c r="CQ83" s="3"/>
      <c r="CR83" s="3"/>
      <c r="CS83" s="3"/>
      <c r="CT83" s="3"/>
      <c r="CU83" s="3"/>
      <c r="DG83" s="3"/>
      <c r="DH83" s="3"/>
    </row>
    <row r="84" spans="6:129" x14ac:dyDescent="0.2">
      <c r="F84" s="21"/>
      <c r="G84" s="21"/>
      <c r="CE84" s="86">
        <f t="shared" si="55"/>
        <v>32</v>
      </c>
      <c r="CF84" s="21"/>
      <c r="CG84" s="22"/>
      <c r="CH84" s="22"/>
      <c r="CI84" s="55" t="e">
        <f>#REF!*10000/12</f>
        <v>#REF!</v>
      </c>
      <c r="CJ84" s="79" t="e">
        <f>#REF!*10000/14</f>
        <v>#REF!</v>
      </c>
      <c r="CK84" s="55" t="e">
        <f>#REF!*10000/31</f>
        <v>#REF!</v>
      </c>
      <c r="CL84" s="79" t="e">
        <f>#REF!*10000/39</f>
        <v>#REF!</v>
      </c>
      <c r="CM84" s="55" t="e">
        <f>#REF!*10000/40</f>
        <v>#REF!</v>
      </c>
      <c r="CN84" s="79" t="e">
        <f>#REF!*10000/24</f>
        <v>#REF!</v>
      </c>
      <c r="CO84" s="79" t="e">
        <f>#REF!*10000/23</f>
        <v>#REF!</v>
      </c>
      <c r="CP84" s="12" t="e">
        <f>#REF!*10000/32</f>
        <v>#REF!</v>
      </c>
      <c r="CQ84" s="3"/>
      <c r="CR84" s="3"/>
      <c r="CS84" s="3"/>
      <c r="CT84" s="3"/>
      <c r="CU84" s="3"/>
      <c r="DG84" s="3"/>
      <c r="DH84" s="3"/>
    </row>
    <row r="85" spans="6:129" x14ac:dyDescent="0.2">
      <c r="F85" s="21"/>
      <c r="G85" s="21"/>
      <c r="CE85" s="86">
        <f t="shared" si="55"/>
        <v>33</v>
      </c>
      <c r="CF85" s="21"/>
      <c r="CG85" s="22"/>
      <c r="CH85" s="22"/>
      <c r="CI85" s="55" t="e">
        <f>#REF!*10000/12</f>
        <v>#REF!</v>
      </c>
      <c r="CJ85" s="79" t="e">
        <f>#REF!*10000/14</f>
        <v>#REF!</v>
      </c>
      <c r="CK85" s="55" t="e">
        <f>#REF!*10000/31</f>
        <v>#REF!</v>
      </c>
      <c r="CL85" s="79" t="e">
        <f>#REF!*10000/39</f>
        <v>#REF!</v>
      </c>
      <c r="CM85" s="55" t="e">
        <f>#REF!*10000/40</f>
        <v>#REF!</v>
      </c>
      <c r="CN85" s="79" t="e">
        <f>#REF!*10000/24</f>
        <v>#REF!</v>
      </c>
      <c r="CO85" s="79" t="e">
        <f>#REF!*10000/23</f>
        <v>#REF!</v>
      </c>
      <c r="CP85" s="12" t="e">
        <f>#REF!*10000/32</f>
        <v>#REF!</v>
      </c>
      <c r="CQ85" s="3"/>
      <c r="CR85" s="3"/>
      <c r="CS85" s="3"/>
      <c r="CT85" s="3"/>
      <c r="CU85" s="3"/>
      <c r="DG85" s="3"/>
      <c r="DH85" s="3"/>
    </row>
    <row r="86" spans="6:129" x14ac:dyDescent="0.2">
      <c r="F86" s="21"/>
      <c r="G86" s="21"/>
      <c r="CE86" s="86">
        <f t="shared" si="55"/>
        <v>34</v>
      </c>
      <c r="CF86" s="21"/>
      <c r="CG86" s="22"/>
      <c r="CH86" s="22"/>
      <c r="CI86" s="55" t="e">
        <f>#REF!*10000/12</f>
        <v>#REF!</v>
      </c>
      <c r="CJ86" s="79" t="e">
        <f>#REF!*10000/14</f>
        <v>#REF!</v>
      </c>
      <c r="CK86" s="55" t="e">
        <f>#REF!*10000/31</f>
        <v>#REF!</v>
      </c>
      <c r="CL86" s="79" t="e">
        <f>#REF!*10000/39</f>
        <v>#REF!</v>
      </c>
      <c r="CM86" s="55" t="e">
        <f>#REF!*10000/40</f>
        <v>#REF!</v>
      </c>
      <c r="CN86" s="79" t="e">
        <f>#REF!*10000/24</f>
        <v>#REF!</v>
      </c>
      <c r="CO86" s="79" t="e">
        <f>#REF!*10000/23</f>
        <v>#REF!</v>
      </c>
      <c r="CP86" s="12" t="e">
        <f>#REF!*10000/32</f>
        <v>#REF!</v>
      </c>
      <c r="CQ86" s="3"/>
      <c r="CR86" s="3"/>
      <c r="CS86" s="3"/>
      <c r="CT86" s="3"/>
      <c r="CU86" s="3"/>
      <c r="DG86" s="3"/>
      <c r="DH86" s="3"/>
    </row>
    <row r="87" spans="6:129" x14ac:dyDescent="0.2">
      <c r="CE87" s="86">
        <v>35</v>
      </c>
      <c r="CF87" s="21"/>
      <c r="CG87" s="22"/>
      <c r="CH87" s="22"/>
      <c r="CI87" s="55" t="e">
        <f>#REF!*10000/12</f>
        <v>#REF!</v>
      </c>
      <c r="CJ87" s="79" t="e">
        <f>#REF!*10000/14</f>
        <v>#REF!</v>
      </c>
      <c r="CK87" s="55" t="e">
        <f>#REF!*10000/31</f>
        <v>#REF!</v>
      </c>
      <c r="CL87" s="79" t="e">
        <f>#REF!*10000/39</f>
        <v>#REF!</v>
      </c>
      <c r="CM87" s="55" t="e">
        <f>#REF!*10000/40</f>
        <v>#REF!</v>
      </c>
      <c r="CN87" s="79" t="e">
        <f>#REF!*10000/24</f>
        <v>#REF!</v>
      </c>
      <c r="CO87" s="79" t="e">
        <f>#REF!*10000/23</f>
        <v>#REF!</v>
      </c>
      <c r="CP87" s="12" t="e">
        <f>#REF!*10000/32</f>
        <v>#REF!</v>
      </c>
      <c r="CQ87" s="3"/>
      <c r="CR87" s="3"/>
      <c r="CS87" s="3"/>
      <c r="CT87" s="3"/>
      <c r="CU87" s="3"/>
      <c r="DG87" s="3"/>
      <c r="DH87" s="3"/>
    </row>
    <row r="88" spans="6:129" x14ac:dyDescent="0.2">
      <c r="CE88" s="86">
        <v>36</v>
      </c>
      <c r="CF88" s="21"/>
      <c r="CG88" s="22"/>
      <c r="CH88" s="22"/>
      <c r="CI88" s="55" t="e">
        <f>#REF!*10000/12</f>
        <v>#REF!</v>
      </c>
      <c r="CJ88" s="79" t="e">
        <f>#REF!*10000/14</f>
        <v>#REF!</v>
      </c>
      <c r="CK88" s="55" t="e">
        <f>#REF!*10000/31</f>
        <v>#REF!</v>
      </c>
      <c r="CL88" s="79" t="e">
        <f>#REF!*10000/39</f>
        <v>#REF!</v>
      </c>
      <c r="CM88" s="55" t="e">
        <f>#REF!*10000/40</f>
        <v>#REF!</v>
      </c>
      <c r="CN88" s="79" t="e">
        <f>#REF!*10000/24</f>
        <v>#REF!</v>
      </c>
      <c r="CO88" s="79" t="e">
        <f>#REF!*10000/23</f>
        <v>#REF!</v>
      </c>
      <c r="CP88" s="12" t="e">
        <f>#REF!*10000/32</f>
        <v>#REF!</v>
      </c>
      <c r="CQ88" s="3"/>
      <c r="CR88" s="3"/>
      <c r="CS88" s="3"/>
      <c r="CT88" s="3"/>
      <c r="CU88" s="3"/>
      <c r="DG88" s="3"/>
      <c r="DH88" s="3"/>
    </row>
    <row r="89" spans="6:129" x14ac:dyDescent="0.2">
      <c r="CE89" s="86">
        <v>37</v>
      </c>
      <c r="CF89" s="21"/>
      <c r="CG89" s="22"/>
      <c r="CH89" s="22"/>
      <c r="CI89" s="55" t="e">
        <f>#REF!*10000/12</f>
        <v>#REF!</v>
      </c>
      <c r="CJ89" s="79" t="e">
        <f>#REF!*10000/14</f>
        <v>#REF!</v>
      </c>
      <c r="CK89" s="55" t="e">
        <f>#REF!*10000/31</f>
        <v>#REF!</v>
      </c>
      <c r="CL89" s="79" t="e">
        <f>#REF!*10000/39</f>
        <v>#REF!</v>
      </c>
      <c r="CM89" s="55" t="e">
        <f>#REF!*10000/40</f>
        <v>#REF!</v>
      </c>
      <c r="CN89" s="79" t="e">
        <f>#REF!*10000/24</f>
        <v>#REF!</v>
      </c>
      <c r="CO89" s="79" t="e">
        <f>#REF!*10000/23</f>
        <v>#REF!</v>
      </c>
      <c r="CP89" s="12" t="e">
        <f>#REF!*10000/32</f>
        <v>#REF!</v>
      </c>
      <c r="CQ89" s="3"/>
      <c r="CR89" s="3"/>
      <c r="CS89" s="3"/>
      <c r="CT89" s="3"/>
      <c r="CU89" s="3"/>
      <c r="DG89" s="3"/>
      <c r="DH89" s="3"/>
    </row>
    <row r="90" spans="6:129" x14ac:dyDescent="0.2">
      <c r="CE90" s="86">
        <v>38</v>
      </c>
      <c r="CF90" s="21"/>
      <c r="CG90" s="22"/>
      <c r="CH90" s="22"/>
      <c r="CI90" s="55" t="e">
        <f>#REF!*10000/12</f>
        <v>#REF!</v>
      </c>
      <c r="CJ90" s="79" t="e">
        <f>#REF!*10000/14</f>
        <v>#REF!</v>
      </c>
      <c r="CK90" s="55" t="e">
        <f>#REF!*10000/31</f>
        <v>#REF!</v>
      </c>
      <c r="CL90" s="79" t="e">
        <f>#REF!*10000/39</f>
        <v>#REF!</v>
      </c>
      <c r="CM90" s="55" t="e">
        <f>#REF!*10000/40</f>
        <v>#REF!</v>
      </c>
      <c r="CN90" s="79" t="e">
        <f>#REF!*10000/24</f>
        <v>#REF!</v>
      </c>
      <c r="CO90" s="79" t="e">
        <f>#REF!*10000/23</f>
        <v>#REF!</v>
      </c>
      <c r="CP90" s="12" t="e">
        <f>#REF!*10000/32</f>
        <v>#REF!</v>
      </c>
      <c r="CQ90" s="3"/>
      <c r="CR90" s="3"/>
      <c r="CS90" s="3"/>
      <c r="CT90" s="3"/>
      <c r="CU90" s="3"/>
      <c r="DG90" s="3"/>
      <c r="DH90" s="3"/>
    </row>
    <row r="91" spans="6:129" x14ac:dyDescent="0.2">
      <c r="CE91" s="86">
        <v>39</v>
      </c>
      <c r="CF91" s="21"/>
      <c r="CG91" s="22"/>
      <c r="CH91" s="22"/>
      <c r="CI91" s="55" t="e">
        <f>#REF!*10000/12</f>
        <v>#REF!</v>
      </c>
      <c r="CJ91" s="79" t="e">
        <f>#REF!*10000/14</f>
        <v>#REF!</v>
      </c>
      <c r="CK91" s="55" t="e">
        <f>#REF!*10000/31</f>
        <v>#REF!</v>
      </c>
      <c r="CL91" s="79" t="e">
        <f>#REF!*10000/39</f>
        <v>#REF!</v>
      </c>
      <c r="CM91" s="55" t="e">
        <f>#REF!*10000/40</f>
        <v>#REF!</v>
      </c>
      <c r="CN91" s="79" t="e">
        <f>#REF!*10000/24</f>
        <v>#REF!</v>
      </c>
      <c r="CO91" s="79" t="e">
        <f>#REF!*10000/23</f>
        <v>#REF!</v>
      </c>
      <c r="CP91" s="12" t="e">
        <f>#REF!*10000/32</f>
        <v>#REF!</v>
      </c>
      <c r="CQ91" s="3"/>
      <c r="CR91" s="3"/>
      <c r="CS91" s="3"/>
      <c r="CT91" s="3"/>
      <c r="CU91" s="3"/>
      <c r="DG91" s="3"/>
      <c r="DH91" s="3"/>
    </row>
    <row r="92" spans="6:129" x14ac:dyDescent="0.2">
      <c r="CE92" s="87">
        <v>40</v>
      </c>
      <c r="CF92" s="21"/>
      <c r="CG92" s="22"/>
      <c r="CH92" s="22"/>
      <c r="CI92" s="55" t="e">
        <f>#REF!*10000/12</f>
        <v>#REF!</v>
      </c>
      <c r="CJ92" s="79" t="e">
        <f>#REF!*10000/14</f>
        <v>#REF!</v>
      </c>
      <c r="CK92" s="55" t="e">
        <f>#REF!*10000/31</f>
        <v>#REF!</v>
      </c>
      <c r="CL92" s="79" t="e">
        <f>#REF!*10000/39</f>
        <v>#REF!</v>
      </c>
      <c r="CM92" s="55" t="e">
        <f>#REF!*10000/40</f>
        <v>#REF!</v>
      </c>
      <c r="CN92" s="79" t="e">
        <f>#REF!*10000/24</f>
        <v>#REF!</v>
      </c>
      <c r="CO92" s="79" t="e">
        <f>#REF!*10000/23</f>
        <v>#REF!</v>
      </c>
      <c r="CP92" s="12" t="e">
        <f>#REF!*10000/32</f>
        <v>#REF!</v>
      </c>
      <c r="CQ92" s="3"/>
      <c r="CR92" s="3"/>
      <c r="CS92" s="3"/>
      <c r="CT92" s="3"/>
      <c r="CU92" s="3"/>
      <c r="DG92" s="3"/>
      <c r="DH92" s="3"/>
      <c r="DS92" s="46"/>
      <c r="DT92" s="46"/>
      <c r="DU92" s="46"/>
      <c r="DV92" s="46"/>
      <c r="DW92" s="46"/>
      <c r="DX92" s="46"/>
      <c r="DY92" s="46"/>
    </row>
    <row r="93" spans="6:129" x14ac:dyDescent="0.2">
      <c r="CE93" s="87">
        <v>41</v>
      </c>
      <c r="CF93" s="34"/>
      <c r="CG93" s="35"/>
      <c r="CH93" s="35"/>
      <c r="CI93" s="55" t="e">
        <f>#REF!*10000/12</f>
        <v>#REF!</v>
      </c>
      <c r="CJ93" s="79" t="e">
        <f>#REF!*10000/14</f>
        <v>#REF!</v>
      </c>
      <c r="CK93" s="55" t="e">
        <f>#REF!*10000/31</f>
        <v>#REF!</v>
      </c>
      <c r="CL93" s="79" t="e">
        <f>#REF!*10000/39</f>
        <v>#REF!</v>
      </c>
      <c r="CM93" s="55" t="e">
        <f>#REF!*10000/40</f>
        <v>#REF!</v>
      </c>
      <c r="CN93" s="79" t="e">
        <f>#REF!*10000/24</f>
        <v>#REF!</v>
      </c>
      <c r="CO93" s="79" t="e">
        <f>#REF!*10000/23</f>
        <v>#REF!</v>
      </c>
      <c r="CP93" s="12" t="e">
        <f>#REF!*10000/32</f>
        <v>#REF!</v>
      </c>
      <c r="CQ93" s="4"/>
      <c r="CR93" s="4"/>
      <c r="CS93" s="4"/>
      <c r="CT93" s="4"/>
      <c r="CU93" s="4"/>
      <c r="DG93" s="4"/>
      <c r="DH93" s="4"/>
      <c r="DS93" s="46"/>
      <c r="DT93" s="46"/>
      <c r="DU93" s="46"/>
      <c r="DV93" s="46"/>
      <c r="DW93" s="46"/>
      <c r="DX93" s="46"/>
      <c r="DY93" s="46"/>
    </row>
    <row r="94" spans="6:129" x14ac:dyDescent="0.2">
      <c r="CE94" s="22">
        <v>42</v>
      </c>
      <c r="CF94" s="21"/>
      <c r="CG94" s="22"/>
      <c r="CH94" s="22"/>
      <c r="CI94" s="55" t="e">
        <f>#REF!*10000/12</f>
        <v>#REF!</v>
      </c>
      <c r="CJ94" s="79" t="e">
        <f>#REF!*10000/14</f>
        <v>#REF!</v>
      </c>
      <c r="CK94" s="55" t="e">
        <f>#REF!*10000/31</f>
        <v>#REF!</v>
      </c>
      <c r="CL94" s="79" t="e">
        <f>#REF!*10000/39</f>
        <v>#REF!</v>
      </c>
      <c r="CM94" s="55" t="e">
        <f>#REF!*10000/40</f>
        <v>#REF!</v>
      </c>
      <c r="CN94" s="79" t="e">
        <f>#REF!*10000/24</f>
        <v>#REF!</v>
      </c>
      <c r="CO94" s="79" t="e">
        <f>#REF!*10000/23</f>
        <v>#REF!</v>
      </c>
      <c r="CP94" s="12" t="e">
        <f>#REF!*10000/32</f>
        <v>#REF!</v>
      </c>
      <c r="DS94" s="46"/>
      <c r="DT94" s="46"/>
      <c r="DU94" s="46"/>
      <c r="DV94" s="46"/>
      <c r="DW94" s="46"/>
      <c r="DX94" s="46"/>
      <c r="DY94" s="46"/>
    </row>
    <row r="95" spans="6:129" x14ac:dyDescent="0.2">
      <c r="CE95" s="22">
        <v>43</v>
      </c>
      <c r="CF95" s="21"/>
      <c r="CG95" s="22"/>
      <c r="CH95" s="22"/>
      <c r="CI95" s="55" t="e">
        <f>#REF!*10000/12</f>
        <v>#REF!</v>
      </c>
      <c r="CJ95" s="79" t="e">
        <f>#REF!*10000/14</f>
        <v>#REF!</v>
      </c>
      <c r="CK95" s="55" t="e">
        <f>#REF!*10000/31</f>
        <v>#REF!</v>
      </c>
      <c r="CL95" s="79" t="e">
        <f>#REF!*10000/39</f>
        <v>#REF!</v>
      </c>
      <c r="CM95" s="55" t="e">
        <f>#REF!*10000/40</f>
        <v>#REF!</v>
      </c>
      <c r="CN95" s="79" t="e">
        <f>#REF!*10000/24</f>
        <v>#REF!</v>
      </c>
      <c r="CO95" s="79" t="e">
        <f>#REF!*10000/23</f>
        <v>#REF!</v>
      </c>
      <c r="CP95" s="12" t="e">
        <f>#REF!*10000/32</f>
        <v>#REF!</v>
      </c>
      <c r="DS95" s="46"/>
      <c r="DT95" s="46"/>
      <c r="DU95" s="46"/>
      <c r="DV95" s="46"/>
      <c r="DW95" s="46"/>
      <c r="DX95" s="46"/>
      <c r="DY95" s="46"/>
    </row>
    <row r="96" spans="6:129" x14ac:dyDescent="0.2">
      <c r="CE96" s="22">
        <v>44</v>
      </c>
      <c r="CF96" s="21"/>
      <c r="CG96" s="22"/>
      <c r="CH96" s="22"/>
      <c r="CI96" s="55" t="e">
        <f>#REF!*10000/12</f>
        <v>#REF!</v>
      </c>
      <c r="CJ96" s="79" t="e">
        <f>#REF!*10000/14</f>
        <v>#REF!</v>
      </c>
      <c r="CK96" s="55" t="e">
        <f>#REF!*10000/31</f>
        <v>#REF!</v>
      </c>
      <c r="CL96" s="79" t="e">
        <f>#REF!*10000/39</f>
        <v>#REF!</v>
      </c>
      <c r="CM96" s="55" t="e">
        <f>#REF!*10000/40</f>
        <v>#REF!</v>
      </c>
      <c r="CN96" s="79" t="e">
        <f>#REF!*10000/24</f>
        <v>#REF!</v>
      </c>
      <c r="CO96" s="79" t="e">
        <f>#REF!*10000/23</f>
        <v>#REF!</v>
      </c>
      <c r="CP96" s="12" t="e">
        <f>#REF!*10000/32</f>
        <v>#REF!</v>
      </c>
      <c r="DS96" s="46"/>
      <c r="DT96" s="46"/>
      <c r="DU96" s="46"/>
      <c r="DV96" s="46"/>
      <c r="DW96" s="46"/>
      <c r="DX96" s="46"/>
      <c r="DY96" s="46"/>
    </row>
    <row r="97" spans="82:129" x14ac:dyDescent="0.2">
      <c r="CD97" s="23"/>
      <c r="CE97" s="56"/>
      <c r="CF97" s="58"/>
      <c r="CG97" s="56"/>
      <c r="CH97" s="56"/>
      <c r="CI97" s="58"/>
      <c r="CJ97" s="56"/>
      <c r="CK97" s="58"/>
      <c r="CL97" s="56"/>
      <c r="CM97" s="58"/>
      <c r="CN97" s="56"/>
      <c r="CO97" s="56"/>
      <c r="CP97" s="13"/>
      <c r="CQ97" s="24"/>
      <c r="CR97" s="21"/>
      <c r="CS97" s="21"/>
      <c r="CT97" s="21"/>
      <c r="CU97" s="21"/>
      <c r="CV97" s="21"/>
      <c r="DS97" s="46"/>
      <c r="DT97" s="46"/>
      <c r="DU97" s="46"/>
      <c r="DV97" s="46"/>
      <c r="DW97" s="46"/>
      <c r="DX97" s="46"/>
      <c r="DY97" s="46"/>
    </row>
    <row r="98" spans="82:129" x14ac:dyDescent="0.2">
      <c r="DS98" s="46"/>
      <c r="DT98" s="46"/>
      <c r="DU98" s="46"/>
      <c r="DV98" s="46"/>
      <c r="DW98" s="46"/>
      <c r="DX98" s="46"/>
      <c r="DY98" s="46"/>
    </row>
    <row r="99" spans="82:129" x14ac:dyDescent="0.2">
      <c r="DS99" s="46"/>
      <c r="DT99" s="46"/>
      <c r="DU99" s="46"/>
      <c r="DV99" s="46"/>
      <c r="DW99" s="46"/>
      <c r="DX99" s="46"/>
      <c r="DY99" s="46"/>
    </row>
    <row r="100" spans="82:129" x14ac:dyDescent="0.2">
      <c r="DS100" s="46"/>
      <c r="DT100" s="46"/>
      <c r="DU100" s="46"/>
      <c r="DV100" s="46"/>
      <c r="DW100" s="46"/>
      <c r="DX100" s="46"/>
      <c r="DY100" s="46"/>
    </row>
    <row r="101" spans="82:129" x14ac:dyDescent="0.2">
      <c r="DK101" s="47"/>
      <c r="DM101" s="42"/>
      <c r="DN101" s="42"/>
      <c r="DO101" s="42"/>
      <c r="DQ101" s="3"/>
      <c r="DS101" s="46"/>
      <c r="DT101" s="46"/>
      <c r="DU101" s="46"/>
      <c r="DV101" s="46"/>
      <c r="DW101" s="46"/>
      <c r="DX101" s="46"/>
      <c r="DY101" s="46"/>
    </row>
    <row r="102" spans="82:129" x14ac:dyDescent="0.2"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DK102" s="47"/>
      <c r="DM102" s="42"/>
      <c r="DN102" s="42"/>
      <c r="DO102" s="42"/>
      <c r="DQ102" s="3"/>
      <c r="DS102" s="46"/>
      <c r="DT102" s="46"/>
      <c r="DU102" s="46"/>
      <c r="DV102" s="46"/>
      <c r="DW102" s="46"/>
      <c r="DX102" s="46"/>
      <c r="DY102" s="46"/>
    </row>
    <row r="103" spans="82:129" x14ac:dyDescent="0.2">
      <c r="DK103" s="47"/>
      <c r="DM103" s="42"/>
      <c r="DN103" s="42"/>
      <c r="DO103" s="42"/>
      <c r="DQ103" s="3"/>
      <c r="DS103" s="46"/>
      <c r="DT103" s="46"/>
      <c r="DU103" s="46"/>
      <c r="DV103" s="46"/>
      <c r="DW103" s="46"/>
      <c r="DX103" s="46"/>
      <c r="DY103" s="46"/>
    </row>
    <row r="104" spans="82:129" x14ac:dyDescent="0.2">
      <c r="DK104" s="47"/>
      <c r="DM104" s="42"/>
      <c r="DN104" s="42"/>
      <c r="DO104" s="42"/>
      <c r="DQ104" s="3"/>
      <c r="DS104" s="46"/>
      <c r="DT104" s="46"/>
      <c r="DU104" s="46"/>
      <c r="DV104" s="46"/>
      <c r="DW104" s="46"/>
      <c r="DX104" s="46"/>
      <c r="DY104" s="46"/>
    </row>
    <row r="105" spans="82:129" x14ac:dyDescent="0.2">
      <c r="DK105" s="47"/>
      <c r="DM105" s="42"/>
      <c r="DN105" s="42"/>
      <c r="DO105" s="42"/>
      <c r="DQ105" s="3"/>
      <c r="DS105" s="46"/>
      <c r="DT105" s="46"/>
      <c r="DU105" s="46"/>
      <c r="DV105" s="46"/>
      <c r="DW105" s="46"/>
      <c r="DX105" s="46"/>
      <c r="DY105" s="46"/>
    </row>
    <row r="106" spans="82:129" x14ac:dyDescent="0.2">
      <c r="DK106" s="47"/>
      <c r="DM106" s="42"/>
      <c r="DN106" s="42"/>
      <c r="DO106" s="42"/>
      <c r="DQ106" s="3"/>
      <c r="DS106" s="46"/>
      <c r="DT106" s="46"/>
      <c r="DU106" s="46"/>
      <c r="DV106" s="46"/>
      <c r="DW106" s="46"/>
      <c r="DX106" s="46"/>
      <c r="DY106" s="46"/>
    </row>
    <row r="107" spans="82:129" x14ac:dyDescent="0.2">
      <c r="DK107" s="47"/>
      <c r="DM107" s="42"/>
      <c r="DN107" s="42"/>
      <c r="DO107" s="42"/>
      <c r="DQ107" s="3"/>
      <c r="DS107" s="46"/>
      <c r="DT107" s="46"/>
      <c r="DU107" s="46"/>
      <c r="DV107" s="46"/>
      <c r="DW107" s="46"/>
      <c r="DX107" s="46"/>
      <c r="DY107" s="46"/>
    </row>
    <row r="108" spans="82:129" x14ac:dyDescent="0.2">
      <c r="DK108" s="47"/>
      <c r="DM108" s="42"/>
      <c r="DN108" s="42"/>
      <c r="DO108" s="42"/>
      <c r="DQ108" s="3"/>
      <c r="DS108" s="46"/>
      <c r="DT108" s="46"/>
      <c r="DU108" s="46"/>
      <c r="DV108" s="46"/>
      <c r="DW108" s="46"/>
      <c r="DX108" s="46"/>
      <c r="DY108" s="46"/>
    </row>
    <row r="109" spans="82:129" x14ac:dyDescent="0.2">
      <c r="DK109" s="47"/>
      <c r="DM109" s="42"/>
      <c r="DN109" s="42"/>
      <c r="DO109" s="42"/>
      <c r="DQ109" s="3"/>
      <c r="DS109" s="46"/>
      <c r="DT109" s="46"/>
      <c r="DU109" s="46"/>
      <c r="DV109" s="46"/>
      <c r="DW109" s="46"/>
      <c r="DX109" s="46"/>
      <c r="DY109" s="46"/>
    </row>
    <row r="110" spans="82:129" x14ac:dyDescent="0.2">
      <c r="DK110" s="47"/>
      <c r="DM110" s="42"/>
      <c r="DN110" s="42"/>
      <c r="DO110" s="42"/>
      <c r="DQ110" s="3"/>
      <c r="DS110" s="46"/>
      <c r="DT110" s="46"/>
      <c r="DU110" s="46"/>
      <c r="DV110" s="46"/>
      <c r="DW110" s="46"/>
      <c r="DX110" s="46"/>
      <c r="DY110" s="46"/>
    </row>
    <row r="111" spans="82:129" x14ac:dyDescent="0.2">
      <c r="DK111" s="47"/>
      <c r="DM111" s="42"/>
      <c r="DN111" s="42"/>
      <c r="DO111" s="42"/>
      <c r="DQ111" s="3"/>
      <c r="DS111" s="46"/>
      <c r="DT111" s="46"/>
      <c r="DU111" s="46"/>
      <c r="DV111" s="46"/>
      <c r="DW111" s="46"/>
      <c r="DX111" s="46"/>
      <c r="DY111" s="46"/>
    </row>
    <row r="112" spans="82:129" x14ac:dyDescent="0.2">
      <c r="DK112" s="47"/>
      <c r="DM112" s="42"/>
      <c r="DN112" s="42"/>
      <c r="DO112" s="42"/>
      <c r="DQ112" s="3"/>
      <c r="DS112" s="46"/>
      <c r="DT112" s="46"/>
      <c r="DU112" s="46"/>
      <c r="DV112" s="46"/>
      <c r="DW112" s="46"/>
      <c r="DX112" s="46"/>
      <c r="DY112" s="46"/>
    </row>
    <row r="113" spans="115:129" x14ac:dyDescent="0.2">
      <c r="DK113" s="47"/>
      <c r="DM113" s="42"/>
      <c r="DN113" s="42"/>
      <c r="DO113" s="42"/>
      <c r="DQ113" s="3"/>
      <c r="DS113" s="46"/>
      <c r="DT113" s="46"/>
      <c r="DU113" s="46"/>
      <c r="DV113" s="46"/>
      <c r="DW113" s="46"/>
      <c r="DX113" s="46"/>
      <c r="DY113" s="46"/>
    </row>
    <row r="114" spans="115:129" x14ac:dyDescent="0.2">
      <c r="DK114" s="47"/>
      <c r="DM114" s="42"/>
      <c r="DN114" s="42"/>
      <c r="DO114" s="42"/>
      <c r="DQ114" s="3"/>
      <c r="DS114" s="46"/>
      <c r="DT114" s="46"/>
      <c r="DU114" s="46"/>
      <c r="DV114" s="46"/>
      <c r="DW114" s="46"/>
      <c r="DX114" s="46"/>
      <c r="DY114" s="46"/>
    </row>
    <row r="115" spans="115:129" x14ac:dyDescent="0.2">
      <c r="DK115" s="47"/>
      <c r="DM115" s="42"/>
      <c r="DN115" s="42"/>
      <c r="DO115" s="42"/>
      <c r="DQ115" s="3"/>
      <c r="DS115" s="46"/>
      <c r="DT115" s="46"/>
      <c r="DU115" s="46"/>
      <c r="DV115" s="46"/>
      <c r="DW115" s="46"/>
      <c r="DX115" s="46"/>
      <c r="DY115" s="46"/>
    </row>
    <row r="116" spans="115:129" x14ac:dyDescent="0.2">
      <c r="DK116" s="47"/>
      <c r="DM116" s="42"/>
      <c r="DN116" s="42"/>
      <c r="DO116" s="42"/>
      <c r="DQ116" s="3"/>
      <c r="DS116" s="46"/>
      <c r="DT116" s="46"/>
      <c r="DU116" s="46"/>
      <c r="DV116" s="46"/>
      <c r="DW116" s="46"/>
      <c r="DX116" s="46"/>
      <c r="DY116" s="46"/>
    </row>
    <row r="117" spans="115:129" x14ac:dyDescent="0.2">
      <c r="DK117" s="47"/>
      <c r="DM117" s="42"/>
      <c r="DN117" s="42"/>
      <c r="DO117" s="42"/>
      <c r="DQ117" s="3"/>
      <c r="DS117" s="46"/>
      <c r="DT117" s="46"/>
      <c r="DU117" s="46"/>
      <c r="DV117" s="46"/>
      <c r="DW117" s="46"/>
      <c r="DX117" s="46"/>
      <c r="DY117" s="46"/>
    </row>
    <row r="118" spans="115:129" x14ac:dyDescent="0.2">
      <c r="DK118" s="47"/>
      <c r="DM118" s="42"/>
      <c r="DN118" s="42"/>
      <c r="DO118" s="42"/>
      <c r="DQ118" s="3"/>
      <c r="DS118" s="46"/>
      <c r="DT118" s="46"/>
      <c r="DU118" s="46"/>
      <c r="DV118" s="46"/>
      <c r="DW118" s="46"/>
      <c r="DX118" s="46"/>
      <c r="DY118" s="46"/>
    </row>
    <row r="119" spans="115:129" x14ac:dyDescent="0.2">
      <c r="DK119" s="47"/>
      <c r="DM119" s="42"/>
      <c r="DN119" s="42"/>
      <c r="DO119" s="42"/>
      <c r="DQ119" s="3"/>
      <c r="DS119" s="46"/>
      <c r="DT119" s="46"/>
      <c r="DU119" s="46"/>
      <c r="DV119" s="46"/>
      <c r="DW119" s="46"/>
      <c r="DX119" s="46"/>
      <c r="DY119" s="46"/>
    </row>
    <row r="120" spans="115:129" x14ac:dyDescent="0.2">
      <c r="DK120" s="47"/>
      <c r="DM120" s="42"/>
      <c r="DN120" s="42"/>
      <c r="DO120" s="42"/>
      <c r="DQ120" s="3"/>
      <c r="DS120" s="46"/>
      <c r="DT120" s="46"/>
      <c r="DU120" s="46"/>
      <c r="DV120" s="46"/>
      <c r="DW120" s="46"/>
      <c r="DX120" s="46"/>
      <c r="DY120" s="46"/>
    </row>
    <row r="121" spans="115:129" x14ac:dyDescent="0.2">
      <c r="DK121" s="47"/>
      <c r="DM121" s="42"/>
      <c r="DN121" s="42"/>
      <c r="DO121" s="42"/>
      <c r="DQ121" s="3"/>
      <c r="DS121" s="46"/>
      <c r="DT121" s="46"/>
      <c r="DU121" s="46"/>
      <c r="DV121" s="46"/>
      <c r="DW121" s="46"/>
      <c r="DX121" s="46"/>
      <c r="DY121" s="46"/>
    </row>
    <row r="122" spans="115:129" x14ac:dyDescent="0.2">
      <c r="DK122" s="47"/>
      <c r="DM122" s="42"/>
      <c r="DN122" s="42"/>
      <c r="DO122" s="42"/>
      <c r="DQ122" s="3"/>
      <c r="DS122" s="46"/>
      <c r="DT122" s="46"/>
      <c r="DU122" s="46"/>
      <c r="DV122" s="46"/>
      <c r="DW122" s="46"/>
      <c r="DX122" s="46"/>
      <c r="DY122" s="46"/>
    </row>
    <row r="123" spans="115:129" x14ac:dyDescent="0.2">
      <c r="DK123" s="47"/>
      <c r="DM123" s="42"/>
      <c r="DN123" s="42"/>
      <c r="DO123" s="42"/>
      <c r="DQ123" s="3"/>
      <c r="DS123" s="46"/>
      <c r="DT123" s="46"/>
      <c r="DU123" s="46"/>
      <c r="DV123" s="46"/>
      <c r="DW123" s="46"/>
      <c r="DX123" s="46"/>
      <c r="DY123" s="46"/>
    </row>
    <row r="124" spans="115:129" x14ac:dyDescent="0.2">
      <c r="DK124" s="47"/>
      <c r="DM124" s="42"/>
      <c r="DN124" s="42"/>
      <c r="DO124" s="42"/>
      <c r="DQ124" s="3"/>
      <c r="DS124" s="46"/>
      <c r="DT124" s="46"/>
      <c r="DU124" s="46"/>
      <c r="DV124" s="46"/>
      <c r="DW124" s="46"/>
      <c r="DX124" s="46"/>
      <c r="DY124" s="46"/>
    </row>
    <row r="125" spans="115:129" x14ac:dyDescent="0.2">
      <c r="DK125" s="47"/>
      <c r="DM125" s="42"/>
      <c r="DN125" s="42"/>
      <c r="DO125" s="42"/>
      <c r="DQ125" s="3"/>
      <c r="DS125" s="46"/>
      <c r="DT125" s="46"/>
      <c r="DU125" s="46"/>
      <c r="DV125" s="46"/>
      <c r="DW125" s="46"/>
      <c r="DX125" s="46"/>
      <c r="DY125" s="46"/>
    </row>
    <row r="126" spans="115:129" x14ac:dyDescent="0.2">
      <c r="DK126" s="47"/>
      <c r="DM126" s="42"/>
      <c r="DN126" s="42"/>
      <c r="DO126" s="42"/>
      <c r="DQ126" s="3"/>
      <c r="DS126" s="46"/>
      <c r="DT126" s="46"/>
      <c r="DU126" s="46"/>
      <c r="DV126" s="46"/>
      <c r="DW126" s="46"/>
      <c r="DX126" s="46"/>
      <c r="DY126" s="46"/>
    </row>
    <row r="127" spans="115:129" x14ac:dyDescent="0.2">
      <c r="DK127" s="47"/>
      <c r="DM127" s="42"/>
      <c r="DN127" s="42"/>
      <c r="DO127" s="42"/>
      <c r="DQ127" s="3"/>
      <c r="DS127" s="46"/>
      <c r="DT127" s="46"/>
      <c r="DU127" s="46"/>
      <c r="DV127" s="46"/>
      <c r="DW127" s="46"/>
      <c r="DX127" s="46"/>
      <c r="DY127" s="46"/>
    </row>
    <row r="128" spans="115:129" x14ac:dyDescent="0.2">
      <c r="DK128" s="47"/>
      <c r="DM128" s="42"/>
      <c r="DN128" s="42"/>
      <c r="DO128" s="42"/>
      <c r="DQ128" s="3"/>
      <c r="DS128" s="46"/>
      <c r="DT128" s="46"/>
      <c r="DU128" s="46"/>
      <c r="DV128" s="46"/>
      <c r="DW128" s="46"/>
      <c r="DX128" s="46"/>
      <c r="DY128" s="46"/>
    </row>
    <row r="129" spans="115:129" x14ac:dyDescent="0.2">
      <c r="DK129" s="47"/>
      <c r="DM129" s="42"/>
      <c r="DN129" s="42"/>
      <c r="DO129" s="42"/>
      <c r="DQ129" s="3"/>
      <c r="DS129" s="46"/>
      <c r="DT129" s="46"/>
      <c r="DU129" s="46"/>
      <c r="DV129" s="46"/>
      <c r="DW129" s="46"/>
      <c r="DX129" s="46"/>
      <c r="DY129" s="46"/>
    </row>
    <row r="130" spans="115:129" x14ac:dyDescent="0.2">
      <c r="DK130" s="47"/>
      <c r="DM130" s="42"/>
      <c r="DN130" s="42"/>
      <c r="DO130" s="42"/>
      <c r="DQ130" s="3"/>
      <c r="DS130" s="46"/>
      <c r="DT130" s="46"/>
      <c r="DU130" s="46"/>
      <c r="DV130" s="46"/>
      <c r="DW130" s="46"/>
      <c r="DX130" s="46"/>
      <c r="DY130" s="46"/>
    </row>
    <row r="131" spans="115:129" x14ac:dyDescent="0.2">
      <c r="DK131" s="47"/>
      <c r="DM131" s="42"/>
      <c r="DN131" s="42"/>
      <c r="DO131" s="42"/>
      <c r="DQ131" s="3"/>
      <c r="DS131" s="46"/>
      <c r="DT131" s="46"/>
      <c r="DU131" s="46"/>
      <c r="DV131" s="46"/>
      <c r="DW131" s="46"/>
      <c r="DX131" s="46"/>
      <c r="DY131" s="46"/>
    </row>
    <row r="132" spans="115:129" x14ac:dyDescent="0.2">
      <c r="DK132" s="47"/>
      <c r="DM132" s="42"/>
      <c r="DN132" s="42"/>
      <c r="DO132" s="42"/>
      <c r="DQ132" s="3"/>
      <c r="DS132" s="46"/>
      <c r="DT132" s="46"/>
      <c r="DU132" s="46"/>
      <c r="DV132" s="46"/>
      <c r="DW132" s="46"/>
      <c r="DX132" s="46"/>
      <c r="DY132" s="46"/>
    </row>
    <row r="133" spans="115:129" x14ac:dyDescent="0.2">
      <c r="DK133" s="47"/>
      <c r="DM133" s="42"/>
      <c r="DN133" s="42"/>
      <c r="DO133" s="42"/>
      <c r="DQ133" s="3"/>
      <c r="DS133" s="46"/>
      <c r="DT133" s="46"/>
      <c r="DU133" s="46"/>
      <c r="DV133" s="46"/>
      <c r="DW133" s="46"/>
      <c r="DX133" s="46"/>
      <c r="DY133" s="46"/>
    </row>
    <row r="134" spans="115:129" x14ac:dyDescent="0.2">
      <c r="DK134" s="47"/>
      <c r="DM134" s="42"/>
      <c r="DN134" s="42"/>
      <c r="DO134" s="42"/>
      <c r="DQ134" s="3"/>
      <c r="DS134" s="46"/>
      <c r="DT134" s="46"/>
      <c r="DU134" s="46"/>
      <c r="DV134" s="46"/>
      <c r="DW134" s="46"/>
      <c r="DX134" s="46"/>
      <c r="DY134" s="46"/>
    </row>
    <row r="135" spans="115:129" x14ac:dyDescent="0.2">
      <c r="DS135" s="46"/>
      <c r="DT135" s="46"/>
      <c r="DU135" s="46"/>
      <c r="DV135" s="46"/>
      <c r="DW135" s="46"/>
      <c r="DX135" s="46"/>
      <c r="DY135" s="46"/>
    </row>
    <row r="136" spans="115:129" x14ac:dyDescent="0.2">
      <c r="DS136" s="46"/>
      <c r="DT136" s="46"/>
      <c r="DU136" s="46"/>
      <c r="DV136" s="46"/>
      <c r="DW136" s="46"/>
      <c r="DX136" s="46"/>
      <c r="DY136" s="46"/>
    </row>
    <row r="137" spans="115:129" x14ac:dyDescent="0.2">
      <c r="DS137" s="46"/>
      <c r="DT137" s="46"/>
      <c r="DU137" s="46"/>
      <c r="DV137" s="46"/>
      <c r="DW137" s="46"/>
      <c r="DX137" s="46"/>
      <c r="DY137" s="46"/>
    </row>
    <row r="138" spans="115:129" x14ac:dyDescent="0.2">
      <c r="DS138" s="46"/>
      <c r="DT138" s="46"/>
      <c r="DU138" s="46"/>
      <c r="DV138" s="46"/>
      <c r="DW138" s="46"/>
      <c r="DX138" s="46"/>
      <c r="DY138" s="46"/>
    </row>
    <row r="142" spans="115:129" x14ac:dyDescent="0.2">
      <c r="DS142" s="46"/>
      <c r="DT142" s="46"/>
      <c r="DU142" s="46"/>
      <c r="DV142" s="46"/>
      <c r="DW142" s="46"/>
      <c r="DX142" s="46"/>
      <c r="DY142" s="46"/>
    </row>
    <row r="143" spans="115:129" x14ac:dyDescent="0.2">
      <c r="DS143" s="46"/>
      <c r="DT143" s="46"/>
      <c r="DU143" s="46"/>
      <c r="DV143" s="46"/>
      <c r="DW143" s="46"/>
      <c r="DX143" s="46"/>
      <c r="DY143" s="46"/>
    </row>
    <row r="144" spans="115:129" x14ac:dyDescent="0.2">
      <c r="DS144" s="46"/>
      <c r="DT144" s="46"/>
      <c r="DU144" s="46"/>
      <c r="DV144" s="46"/>
      <c r="DW144" s="46"/>
      <c r="DX144" s="46"/>
      <c r="DY144" s="46"/>
    </row>
    <row r="145" spans="115:129" x14ac:dyDescent="0.2">
      <c r="DS145" s="46"/>
      <c r="DT145" s="46"/>
      <c r="DU145" s="46"/>
      <c r="DV145" s="46"/>
      <c r="DW145" s="46"/>
      <c r="DX145" s="46"/>
      <c r="DY145" s="46"/>
    </row>
    <row r="146" spans="115:129" x14ac:dyDescent="0.2">
      <c r="DS146" s="46"/>
      <c r="DT146" s="46"/>
      <c r="DU146" s="46"/>
      <c r="DV146" s="46"/>
      <c r="DW146" s="46"/>
      <c r="DX146" s="46"/>
      <c r="DY146" s="46"/>
    </row>
    <row r="147" spans="115:129" x14ac:dyDescent="0.2">
      <c r="DS147" s="46"/>
      <c r="DT147" s="46"/>
      <c r="DU147" s="46"/>
      <c r="DV147" s="46"/>
      <c r="DW147" s="46"/>
      <c r="DX147" s="46"/>
      <c r="DY147" s="46"/>
    </row>
    <row r="148" spans="115:129" x14ac:dyDescent="0.2">
      <c r="DK148" s="4"/>
      <c r="DL148" s="4"/>
      <c r="DM148" s="4"/>
      <c r="DN148" s="4"/>
      <c r="DO148" s="4"/>
      <c r="DP148" s="4"/>
      <c r="DQ148" s="4"/>
      <c r="DR148" s="1"/>
      <c r="DS148" s="46"/>
      <c r="DT148" s="46"/>
      <c r="DU148" s="46"/>
      <c r="DV148" s="46"/>
      <c r="DW148" s="46"/>
      <c r="DX148" s="46"/>
      <c r="DY148" s="46"/>
    </row>
    <row r="149" spans="115:129" x14ac:dyDescent="0.2">
      <c r="DN149" s="49"/>
      <c r="DO149" s="5"/>
      <c r="DP149" s="49"/>
      <c r="DQ149" s="5"/>
      <c r="DR149" s="49"/>
      <c r="DS149" s="46"/>
      <c r="DT149" s="46"/>
      <c r="DU149" s="46"/>
      <c r="DV149" s="46"/>
      <c r="DW149" s="46"/>
      <c r="DX149" s="46"/>
      <c r="DY149" s="46"/>
    </row>
    <row r="150" spans="115:129" x14ac:dyDescent="0.2">
      <c r="DK150" s="4"/>
      <c r="DL150" s="4"/>
      <c r="DM150" s="4"/>
      <c r="DN150" s="49"/>
      <c r="DO150" s="1"/>
      <c r="DP150" s="49"/>
      <c r="DQ150" s="5"/>
      <c r="DR150" s="49"/>
    </row>
    <row r="151" spans="115:129" x14ac:dyDescent="0.2">
      <c r="DK151" s="5"/>
      <c r="DL151" s="49"/>
      <c r="DM151" s="5"/>
      <c r="DN151" s="49"/>
      <c r="DO151" s="1"/>
      <c r="DP151" s="49"/>
      <c r="DQ151" s="5"/>
      <c r="DR151" s="49"/>
    </row>
    <row r="152" spans="115:129" x14ac:dyDescent="0.2">
      <c r="DK152" s="4"/>
      <c r="DL152" s="49"/>
      <c r="DM152" s="4"/>
      <c r="DN152" s="49"/>
      <c r="DO152" s="4"/>
      <c r="DP152" s="49"/>
      <c r="DQ152" s="4"/>
      <c r="DR152" s="49"/>
    </row>
    <row r="153" spans="115:129" x14ac:dyDescent="0.2">
      <c r="DL153" s="49"/>
      <c r="DN153" s="49"/>
      <c r="DP153" s="49"/>
      <c r="DR153" s="49"/>
    </row>
    <row r="154" spans="115:129" x14ac:dyDescent="0.2">
      <c r="DL154" s="49"/>
      <c r="DN154" s="49"/>
      <c r="DP154" s="49"/>
      <c r="DR154" s="49"/>
    </row>
    <row r="155" spans="115:129" x14ac:dyDescent="0.2">
      <c r="DL155" s="49"/>
      <c r="DN155" s="49"/>
      <c r="DP155" s="49"/>
      <c r="DR155" s="49"/>
    </row>
    <row r="156" spans="115:129" x14ac:dyDescent="0.2">
      <c r="DL156" s="49"/>
      <c r="DN156" s="49"/>
      <c r="DP156" s="49"/>
      <c r="DR156" s="49"/>
    </row>
    <row r="157" spans="115:129" x14ac:dyDescent="0.2">
      <c r="DL157" s="49"/>
      <c r="DN157" s="49"/>
      <c r="DP157" s="49"/>
      <c r="DR157" s="49"/>
    </row>
    <row r="158" spans="115:129" x14ac:dyDescent="0.2">
      <c r="DL158" s="49"/>
      <c r="DN158" s="49"/>
      <c r="DP158" s="49"/>
      <c r="DR158" s="49"/>
    </row>
    <row r="159" spans="115:129" x14ac:dyDescent="0.2">
      <c r="DL159" s="49"/>
      <c r="DN159" s="49"/>
      <c r="DP159" s="49"/>
      <c r="DR159" s="49"/>
    </row>
    <row r="160" spans="115:129" x14ac:dyDescent="0.2">
      <c r="DL160" s="49"/>
      <c r="DN160" s="49"/>
      <c r="DP160" s="49"/>
      <c r="DR160" s="49"/>
    </row>
    <row r="161" spans="116:122" x14ac:dyDescent="0.2">
      <c r="DL161" s="49"/>
      <c r="DN161" s="49"/>
      <c r="DP161" s="49"/>
      <c r="DR161" s="49"/>
    </row>
    <row r="162" spans="116:122" x14ac:dyDescent="0.2">
      <c r="DL162" s="49"/>
      <c r="DN162" s="49"/>
      <c r="DP162" s="49"/>
      <c r="DR162" s="49"/>
    </row>
    <row r="163" spans="116:122" x14ac:dyDescent="0.2">
      <c r="DL163" s="49"/>
      <c r="DN163" s="49"/>
      <c r="DP163" s="49"/>
      <c r="DR163" s="49"/>
    </row>
    <row r="164" spans="116:122" x14ac:dyDescent="0.2">
      <c r="DL164" s="49"/>
      <c r="DN164" s="49"/>
      <c r="DP164" s="49"/>
      <c r="DR164" s="49"/>
    </row>
    <row r="165" spans="116:122" x14ac:dyDescent="0.2">
      <c r="DL165" s="49"/>
      <c r="DN165" s="49"/>
      <c r="DP165" s="49"/>
      <c r="DR165" s="49"/>
    </row>
    <row r="166" spans="116:122" x14ac:dyDescent="0.2">
      <c r="DL166" s="49"/>
      <c r="DN166" s="49"/>
      <c r="DP166" s="49"/>
      <c r="DR166" s="49"/>
    </row>
    <row r="167" spans="116:122" x14ac:dyDescent="0.2">
      <c r="DL167" s="49"/>
      <c r="DN167" s="49"/>
      <c r="DP167" s="49"/>
      <c r="DR167" s="49"/>
    </row>
    <row r="168" spans="116:122" x14ac:dyDescent="0.2">
      <c r="DL168" s="49"/>
      <c r="DN168" s="49"/>
      <c r="DP168" s="49"/>
      <c r="DR168" s="49"/>
    </row>
    <row r="169" spans="116:122" x14ac:dyDescent="0.2">
      <c r="DL169" s="49"/>
      <c r="DN169" s="49"/>
      <c r="DP169" s="49"/>
      <c r="DR169" s="49"/>
    </row>
    <row r="170" spans="116:122" x14ac:dyDescent="0.2">
      <c r="DL170" s="49"/>
      <c r="DN170" s="49"/>
      <c r="DP170" s="49"/>
      <c r="DR170" s="49"/>
    </row>
    <row r="171" spans="116:122" x14ac:dyDescent="0.2">
      <c r="DL171" s="49"/>
      <c r="DN171" s="49"/>
      <c r="DP171" s="49"/>
      <c r="DR171" s="49"/>
    </row>
    <row r="172" spans="116:122" x14ac:dyDescent="0.2">
      <c r="DL172" s="49"/>
      <c r="DN172" s="49"/>
      <c r="DP172" s="49"/>
      <c r="DR172" s="49"/>
    </row>
    <row r="173" spans="116:122" x14ac:dyDescent="0.2">
      <c r="DL173" s="49"/>
      <c r="DN173" s="49"/>
      <c r="DP173" s="49"/>
      <c r="DR173" s="49"/>
    </row>
    <row r="174" spans="116:122" x14ac:dyDescent="0.2">
      <c r="DL174" s="49"/>
      <c r="DN174" s="49"/>
      <c r="DP174" s="49"/>
      <c r="DR174" s="49"/>
    </row>
    <row r="175" spans="116:122" x14ac:dyDescent="0.2">
      <c r="DL175" s="49"/>
      <c r="DN175" s="49"/>
      <c r="DP175" s="49"/>
      <c r="DR175" s="49"/>
    </row>
    <row r="176" spans="116:122" x14ac:dyDescent="0.2">
      <c r="DL176" s="49"/>
      <c r="DN176" s="49"/>
      <c r="DP176" s="49"/>
      <c r="DR176" s="49"/>
    </row>
    <row r="177" spans="115:122" x14ac:dyDescent="0.2">
      <c r="DL177" s="49"/>
      <c r="DN177" s="49"/>
      <c r="DP177" s="49"/>
      <c r="DR177" s="49"/>
    </row>
    <row r="178" spans="115:122" x14ac:dyDescent="0.2">
      <c r="DL178" s="49"/>
      <c r="DN178" s="49"/>
      <c r="DP178" s="49"/>
      <c r="DR178" s="49"/>
    </row>
    <row r="179" spans="115:122" x14ac:dyDescent="0.2">
      <c r="DL179" s="49"/>
      <c r="DN179" s="49"/>
      <c r="DP179" s="49"/>
      <c r="DR179" s="49"/>
    </row>
    <row r="180" spans="115:122" x14ac:dyDescent="0.2">
      <c r="DL180" s="49"/>
      <c r="DN180" s="49"/>
      <c r="DP180" s="49"/>
      <c r="DR180" s="49"/>
    </row>
    <row r="181" spans="115:122" x14ac:dyDescent="0.2">
      <c r="DL181" s="49"/>
      <c r="DN181" s="49"/>
      <c r="DP181" s="49"/>
      <c r="DR181" s="49"/>
    </row>
    <row r="182" spans="115:122" x14ac:dyDescent="0.2">
      <c r="DL182" s="49"/>
      <c r="DN182" s="49"/>
      <c r="DP182" s="49"/>
      <c r="DR182" s="49"/>
    </row>
    <row r="183" spans="115:122" x14ac:dyDescent="0.2">
      <c r="DL183" s="49"/>
      <c r="DN183" s="49"/>
      <c r="DP183" s="49"/>
      <c r="DR183" s="49"/>
    </row>
    <row r="184" spans="115:122" x14ac:dyDescent="0.2">
      <c r="DL184" s="49"/>
      <c r="DN184" s="49"/>
      <c r="DP184" s="49"/>
      <c r="DR184" s="49"/>
    </row>
    <row r="185" spans="115:122" x14ac:dyDescent="0.2">
      <c r="DL185" s="49"/>
      <c r="DN185" s="49"/>
      <c r="DP185" s="49"/>
      <c r="DR185" s="49"/>
    </row>
    <row r="186" spans="115:122" x14ac:dyDescent="0.2">
      <c r="DL186" s="49"/>
      <c r="DN186" s="49"/>
      <c r="DP186" s="49"/>
      <c r="DR186" s="49"/>
    </row>
    <row r="187" spans="115:122" x14ac:dyDescent="0.2">
      <c r="DK187" s="4"/>
      <c r="DL187" s="4"/>
      <c r="DM187" s="4"/>
      <c r="DN187" s="4"/>
      <c r="DO187" s="4"/>
      <c r="DP187" s="4"/>
      <c r="DQ187" s="4"/>
      <c r="DR187" s="1"/>
    </row>
  </sheetData>
  <mergeCells count="20">
    <mergeCell ref="CI51:CP51"/>
    <mergeCell ref="DJ23:DK23"/>
    <mergeCell ref="CB20:CD20"/>
    <mergeCell ref="CI23:CP23"/>
    <mergeCell ref="CQ23:DA23"/>
    <mergeCell ref="BY41:BZ41"/>
    <mergeCell ref="CB41:CC41"/>
    <mergeCell ref="C19:F19"/>
    <mergeCell ref="H19:J19"/>
    <mergeCell ref="K19:M19"/>
    <mergeCell ref="CB19:CD19"/>
    <mergeCell ref="BM19:BO19"/>
    <mergeCell ref="BP19:BR19"/>
    <mergeCell ref="BS19:BU19"/>
    <mergeCell ref="BV19:BX19"/>
    <mergeCell ref="BI41:BJ41"/>
    <mergeCell ref="BL41:BM41"/>
    <mergeCell ref="BO41:BP41"/>
    <mergeCell ref="BR41:BS41"/>
    <mergeCell ref="BU41:BV41"/>
  </mergeCells>
  <phoneticPr fontId="0" type="noConversion"/>
  <pageMargins left="0.75" right="0.75" top="1" bottom="1" header="0.5" footer="0.5"/>
  <pageSetup paperSize="39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t-form</vt:lpstr>
      <vt:lpstr>FORM1</vt:lpstr>
      <vt:lpstr>FORM2</vt:lpstr>
      <vt:lpstr>FORM3</vt:lpstr>
      <vt:lpstr>FORM4</vt:lpstr>
      <vt:lpstr>FORM4B</vt:lpstr>
      <vt:lpstr>'t-form'!Print_Area</vt:lpstr>
      <vt:lpstr>'t-form'!Print_Area_MI</vt:lpstr>
    </vt:vector>
  </TitlesOfParts>
  <Company>personal 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hunters</dc:creator>
  <cp:lastModifiedBy>Balittanah</cp:lastModifiedBy>
  <cp:lastPrinted>1998-06-03T08:02:01Z</cp:lastPrinted>
  <dcterms:created xsi:type="dcterms:W3CDTF">1996-11-22T07:08:00Z</dcterms:created>
  <dcterms:modified xsi:type="dcterms:W3CDTF">2019-07-18T10:34:16Z</dcterms:modified>
</cp:coreProperties>
</file>