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7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8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0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1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6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7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18.xml" ContentType="application/vnd.openxmlformats-officedocument.themeOverride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9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20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22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23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24.xml" ContentType="application/vnd.openxmlformats-officedocument.themeOverride+xml"/>
  <Override PartName="/xl/drawings/drawing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25.xml" ContentType="application/vnd.openxmlformats-officedocument.themeOverrid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26.xml" ContentType="application/vnd.openxmlformats-officedocument.themeOverrid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27.xml" ContentType="application/vnd.openxmlformats-officedocument.themeOverride+xml"/>
  <Override PartName="/xl/drawings/drawing1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28.xml" ContentType="application/vnd.openxmlformats-officedocument.themeOverrid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29.xml" ContentType="application/vnd.openxmlformats-officedocument.themeOverrid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30.xml" ContentType="application/vnd.openxmlformats-officedocument.themeOverride+xml"/>
  <Override PartName="/xl/drawings/drawing11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31.xml" ContentType="application/vnd.openxmlformats-officedocument.themeOverrid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32.xml" ContentType="application/vnd.openxmlformats-officedocument.themeOverrid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theme/themeOverride33.xml" ContentType="application/vnd.openxmlformats-officedocument.themeOverride+xml"/>
  <Override PartName="/xl/drawings/drawing12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34.xml" ContentType="application/vnd.openxmlformats-officedocument.themeOverrid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35.xml" ContentType="application/vnd.openxmlformats-officedocument.themeOverrid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36.xml" ContentType="application/vnd.openxmlformats-officedocument.themeOverride+xml"/>
  <Override PartName="/xl/drawings/drawing13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7.xml" ContentType="application/vnd.openxmlformats-officedocument.themeOverrid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8.xml" ContentType="application/vnd.openxmlformats-officedocument.themeOverrid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9.xml" ContentType="application/vnd.openxmlformats-officedocument.themeOverride+xml"/>
  <Override PartName="/xl/drawings/drawing14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theme/themeOverride40.xml" ContentType="application/vnd.openxmlformats-officedocument.themeOverrid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theme/themeOverride41.xml" ContentType="application/vnd.openxmlformats-officedocument.themeOverrid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theme/themeOverride42.xml" ContentType="application/vnd.openxmlformats-officedocument.themeOverride+xml"/>
  <Override PartName="/xl/drawings/drawing15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theme/themeOverride43.xml" ContentType="application/vnd.openxmlformats-officedocument.themeOverrid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44.xml" ContentType="application/vnd.openxmlformats-officedocument.themeOverrid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theme/themeOverride45.xml" ContentType="application/vnd.openxmlformats-officedocument.themeOverride+xml"/>
  <Override PartName="/xl/drawings/drawing16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theme/themeOverride46.xml" ContentType="application/vnd.openxmlformats-officedocument.themeOverrid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theme/themeOverride47.xml" ContentType="application/vnd.openxmlformats-officedocument.themeOverrid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theme/themeOverride48.xml" ContentType="application/vnd.openxmlformats-officedocument.themeOverride+xml"/>
  <Override PartName="/xl/drawings/drawing17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theme/themeOverride49.xml" ContentType="application/vnd.openxmlformats-officedocument.themeOverrid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50.xml" ContentType="application/vnd.openxmlformats-officedocument.themeOverrid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theme/themeOverride51.xml" ContentType="application/vnd.openxmlformats-officedocument.themeOverride+xml"/>
  <Override PartName="/xl/drawings/drawing18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theme/themeOverride52.xml" ContentType="application/vnd.openxmlformats-officedocument.themeOverrid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theme/themeOverride53.xml" ContentType="application/vnd.openxmlformats-officedocument.themeOverrid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theme/themeOverride54.xml" ContentType="application/vnd.openxmlformats-officedocument.themeOverride+xml"/>
  <Override PartName="/xl/drawings/drawing1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theme/themeOverride55.xml" ContentType="application/vnd.openxmlformats-officedocument.themeOverrid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theme/themeOverride56.xml" ContentType="application/vnd.openxmlformats-officedocument.themeOverrid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theme/themeOverride57.xml" ContentType="application/vnd.openxmlformats-officedocument.themeOverride+xml"/>
  <Override PartName="/xl/drawings/drawing2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theme/themeOverride58.xml" ContentType="application/vnd.openxmlformats-officedocument.themeOverrid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theme/themeOverride59.xml" ContentType="application/vnd.openxmlformats-officedocument.themeOverrid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theme/themeOverride60.xml" ContentType="application/vnd.openxmlformats-officedocument.themeOverride+xml"/>
  <Override PartName="/xl/drawings/drawing21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theme/themeOverride61.xml" ContentType="application/vnd.openxmlformats-officedocument.themeOverrid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theme/themeOverride62.xml" ContentType="application/vnd.openxmlformats-officedocument.themeOverrid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theme/themeOverride6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240" yWindow="105" windowWidth="14805" windowHeight="8010" firstSheet="1" activeTab="4"/>
  </bookViews>
  <sheets>
    <sheet name="NRB" sheetId="1" state="hidden" r:id="rId1"/>
    <sheet name="Overall" sheetId="33" r:id="rId2"/>
    <sheet name="Fade O²4 - T" sheetId="44" r:id="rId3"/>
    <sheet name="Fade D" sheetId="45" state="hidden" r:id="rId4"/>
    <sheet name="Momentum S§5" sheetId="40" r:id="rId5"/>
    <sheet name="H|L1 BO" sheetId="36" state="hidden" r:id="rId6"/>
    <sheet name="H|L2 WT" sheetId="46" state="hidden" r:id="rId7"/>
    <sheet name="Cotação" sheetId="41" state="hidden" r:id="rId8"/>
    <sheet name="Gift" sheetId="34" state="hidden" r:id="rId9"/>
    <sheet name="LOM DOS" sheetId="17" state="hidden" r:id="rId10"/>
    <sheet name="BO" sheetId="18" state="hidden" r:id="rId11"/>
    <sheet name="Gift - Implícito 1 Barra" sheetId="28" state="hidden" r:id="rId12"/>
    <sheet name="Gift - Implícito 2 Barras" sheetId="29" state="hidden" r:id="rId13"/>
    <sheet name="Gift - Temporário" sheetId="30" state="hidden" r:id="rId14"/>
    <sheet name="Gift - Explícito" sheetId="31" state="hidden" r:id="rId15"/>
    <sheet name="Gift - Spinning Top" sheetId="32" state="hidden" r:id="rId16"/>
    <sheet name="BO CC" sheetId="35" state="hidden" r:id="rId17"/>
    <sheet name="B|STC" sheetId="20" state="hidden" r:id="rId18"/>
    <sheet name="4BCC" sheetId="21" state="hidden" r:id="rId19"/>
    <sheet name="M2B|S" sheetId="38" state="hidden" r:id="rId20"/>
    <sheet name="20BEMAGap" sheetId="25" state="hidden" r:id="rId21"/>
    <sheet name="Wedge" sheetId="26" state="hidden" r:id="rId22"/>
    <sheet name="Conversão" sheetId="2" state="hidden" r:id="rId23"/>
  </sheets>
  <functionGroups builtInGroupCount="18"/>
  <externalReferences>
    <externalReference r:id="rId24"/>
    <externalReference r:id="rId25"/>
    <externalReference r:id="rId26"/>
  </externalReferences>
  <calcPr calcId="152511" iterate="1" iterateCount="1"/>
</workbook>
</file>

<file path=xl/calcChain.xml><?xml version="1.0" encoding="utf-8"?>
<calcChain xmlns="http://schemas.openxmlformats.org/spreadsheetml/2006/main">
  <c r="D6" i="44" l="1"/>
  <c r="D6" i="40"/>
  <c r="D334" i="33" l="1"/>
  <c r="D333" i="33"/>
  <c r="D332" i="33"/>
  <c r="D331" i="33"/>
  <c r="D330" i="33"/>
  <c r="D329" i="33"/>
  <c r="D328" i="33"/>
  <c r="D327" i="33"/>
  <c r="D326" i="33"/>
  <c r="D325" i="33"/>
  <c r="D324" i="33"/>
  <c r="D323" i="33"/>
  <c r="D322" i="33"/>
  <c r="D321" i="33"/>
  <c r="D320" i="33"/>
  <c r="D319" i="33"/>
  <c r="D318" i="33"/>
  <c r="D317" i="33"/>
  <c r="D316" i="33"/>
  <c r="D315" i="33"/>
  <c r="D314" i="33"/>
  <c r="D313" i="33"/>
  <c r="D312" i="33"/>
  <c r="D311" i="33"/>
  <c r="D310" i="33"/>
  <c r="D309" i="33"/>
  <c r="D308" i="33"/>
  <c r="D307" i="33"/>
  <c r="D306" i="33"/>
  <c r="D305" i="33"/>
  <c r="D304" i="33"/>
  <c r="D303" i="33"/>
  <c r="D302" i="33"/>
  <c r="D301" i="33"/>
  <c r="D300" i="33"/>
  <c r="D299" i="33"/>
  <c r="D298" i="33"/>
  <c r="D297" i="33"/>
  <c r="D296" i="33"/>
  <c r="D295" i="33"/>
  <c r="D294" i="33"/>
  <c r="D293" i="33"/>
  <c r="D292" i="33"/>
  <c r="D291" i="33"/>
  <c r="D290" i="33"/>
  <c r="D289" i="33"/>
  <c r="D288" i="33"/>
  <c r="D287" i="33"/>
  <c r="D286" i="33"/>
  <c r="D285" i="33"/>
  <c r="D284" i="33"/>
  <c r="D283" i="33"/>
  <c r="D282" i="33"/>
  <c r="D281" i="33"/>
  <c r="D280" i="33"/>
  <c r="D279" i="33"/>
  <c r="D278" i="33"/>
  <c r="D277" i="33"/>
  <c r="D276" i="33"/>
  <c r="D275" i="33"/>
  <c r="D274" i="33"/>
  <c r="D273" i="33"/>
  <c r="D272" i="33"/>
  <c r="D271" i="33"/>
  <c r="D270" i="33"/>
  <c r="D269" i="33"/>
  <c r="D268" i="33"/>
  <c r="D267" i="33"/>
  <c r="D266" i="33"/>
  <c r="D265" i="33"/>
  <c r="D264" i="33"/>
  <c r="D263" i="33"/>
  <c r="D262" i="33"/>
  <c r="D261" i="33"/>
  <c r="D260" i="33"/>
  <c r="D259" i="33"/>
  <c r="D258" i="33"/>
  <c r="D257" i="33"/>
  <c r="D256" i="33"/>
  <c r="D255" i="33"/>
  <c r="D254" i="33"/>
  <c r="D253" i="33"/>
  <c r="D252" i="33"/>
  <c r="D251" i="33"/>
  <c r="D250" i="33"/>
  <c r="D249" i="33"/>
  <c r="D248" i="33"/>
  <c r="D247" i="33"/>
  <c r="D246" i="33"/>
  <c r="D245" i="33"/>
  <c r="D244" i="33"/>
  <c r="D243" i="33"/>
  <c r="D242" i="33"/>
  <c r="D241" i="33"/>
  <c r="D240" i="33"/>
  <c r="D239" i="33"/>
  <c r="D238" i="33"/>
  <c r="D237" i="33"/>
  <c r="D236" i="33"/>
  <c r="D235" i="33"/>
  <c r="D234" i="33"/>
  <c r="D233" i="33"/>
  <c r="D232" i="33"/>
  <c r="D231" i="33"/>
  <c r="D230" i="33"/>
  <c r="D229" i="33"/>
  <c r="D228" i="33"/>
  <c r="D227" i="33"/>
  <c r="D226" i="33"/>
  <c r="D225" i="33"/>
  <c r="D224" i="33"/>
  <c r="D223" i="33"/>
  <c r="D222" i="33"/>
  <c r="D221" i="33"/>
  <c r="D220" i="33"/>
  <c r="D219" i="33"/>
  <c r="D218" i="33"/>
  <c r="D217" i="33"/>
  <c r="D216" i="33"/>
  <c r="D215" i="33"/>
  <c r="D214" i="33"/>
  <c r="D213" i="33"/>
  <c r="D212" i="33"/>
  <c r="D211" i="33"/>
  <c r="D210" i="33"/>
  <c r="D209" i="33"/>
  <c r="D208" i="33"/>
  <c r="D207" i="33"/>
  <c r="D206" i="33"/>
  <c r="D205" i="33"/>
  <c r="D204" i="33"/>
  <c r="D203" i="33"/>
  <c r="D202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AO744" i="46" l="1"/>
  <c r="AN744" i="46"/>
  <c r="AO743" i="46"/>
  <c r="AN743" i="46"/>
  <c r="AO742" i="46"/>
  <c r="AN742" i="46"/>
  <c r="AO741" i="46"/>
  <c r="AN741" i="46"/>
  <c r="AO740" i="46"/>
  <c r="AN740" i="46"/>
  <c r="AO739" i="46"/>
  <c r="AN739" i="46"/>
  <c r="AO738" i="46"/>
  <c r="AN738" i="46"/>
  <c r="AO737" i="46"/>
  <c r="AN737" i="46"/>
  <c r="AO736" i="46"/>
  <c r="AN736" i="46"/>
  <c r="AO735" i="46"/>
  <c r="AN735" i="46"/>
  <c r="AO734" i="46"/>
  <c r="AN734" i="46"/>
  <c r="AO733" i="46"/>
  <c r="AN733" i="46"/>
  <c r="AO732" i="46"/>
  <c r="AN732" i="46"/>
  <c r="AO731" i="46"/>
  <c r="AN731" i="46"/>
  <c r="AO730" i="46"/>
  <c r="AN730" i="46"/>
  <c r="AO729" i="46"/>
  <c r="AN729" i="46"/>
  <c r="AO728" i="46"/>
  <c r="AN728" i="46"/>
  <c r="AO727" i="46"/>
  <c r="AN727" i="46"/>
  <c r="AO726" i="46"/>
  <c r="AN726" i="46"/>
  <c r="AO725" i="46"/>
  <c r="AN725" i="46"/>
  <c r="AO724" i="46"/>
  <c r="AN724" i="46"/>
  <c r="AO723" i="46"/>
  <c r="AN723" i="46"/>
  <c r="AO722" i="46"/>
  <c r="AN722" i="46"/>
  <c r="AO721" i="46"/>
  <c r="AN721" i="46"/>
  <c r="AO720" i="46"/>
  <c r="AN720" i="46"/>
  <c r="AO719" i="46"/>
  <c r="AN719" i="46"/>
  <c r="AO718" i="46"/>
  <c r="AN718" i="46"/>
  <c r="AO717" i="46"/>
  <c r="AN717" i="46"/>
  <c r="AO716" i="46"/>
  <c r="AN716" i="46"/>
  <c r="AO715" i="46"/>
  <c r="AR41" i="46" s="1"/>
  <c r="AS41" i="46" s="1"/>
  <c r="AN715" i="46"/>
  <c r="AO714" i="46"/>
  <c r="AN714" i="46"/>
  <c r="AO713" i="46"/>
  <c r="AN713" i="46"/>
  <c r="AO712" i="46"/>
  <c r="AN712" i="46"/>
  <c r="AO711" i="46"/>
  <c r="AN711" i="46"/>
  <c r="AO710" i="46"/>
  <c r="AN710" i="46"/>
  <c r="AO709" i="46"/>
  <c r="AN709" i="46"/>
  <c r="AO708" i="46"/>
  <c r="AN708" i="46"/>
  <c r="AO707" i="46"/>
  <c r="AN707" i="46"/>
  <c r="AO706" i="46"/>
  <c r="AN706" i="46"/>
  <c r="AO705" i="46"/>
  <c r="AN705" i="46"/>
  <c r="AO704" i="46"/>
  <c r="AN704" i="46"/>
  <c r="AO703" i="46"/>
  <c r="AN703" i="46"/>
  <c r="AO702" i="46"/>
  <c r="AN702" i="46"/>
  <c r="AO701" i="46"/>
  <c r="AN701" i="46"/>
  <c r="AO700" i="46"/>
  <c r="AN700" i="46"/>
  <c r="AO699" i="46"/>
  <c r="AN699" i="46"/>
  <c r="AO698" i="46"/>
  <c r="AN698" i="46"/>
  <c r="AO697" i="46"/>
  <c r="AN697" i="46"/>
  <c r="AO696" i="46"/>
  <c r="AN696" i="46"/>
  <c r="AO695" i="46"/>
  <c r="AN695" i="46"/>
  <c r="AO694" i="46"/>
  <c r="AN694" i="46"/>
  <c r="AO693" i="46"/>
  <c r="AN693" i="46"/>
  <c r="AO692" i="46"/>
  <c r="AN692" i="46"/>
  <c r="AO691" i="46"/>
  <c r="AN691" i="46"/>
  <c r="AO690" i="46"/>
  <c r="AN690" i="46"/>
  <c r="AO689" i="46"/>
  <c r="AN689" i="46"/>
  <c r="AO688" i="46"/>
  <c r="AN688" i="46"/>
  <c r="AO687" i="46"/>
  <c r="AN687" i="46"/>
  <c r="AO686" i="46"/>
  <c r="AN686" i="46"/>
  <c r="AO685" i="46"/>
  <c r="AR40" i="46" s="1"/>
  <c r="AS40" i="46" s="1"/>
  <c r="AN685" i="46"/>
  <c r="AO684" i="46"/>
  <c r="AN684" i="46"/>
  <c r="AO683" i="46"/>
  <c r="AN683" i="46"/>
  <c r="AO682" i="46"/>
  <c r="AN682" i="46"/>
  <c r="AO681" i="46"/>
  <c r="AN681" i="46"/>
  <c r="AO680" i="46"/>
  <c r="AN680" i="46"/>
  <c r="AO679" i="46"/>
  <c r="AN679" i="46"/>
  <c r="AO678" i="46"/>
  <c r="AN678" i="46"/>
  <c r="AO677" i="46"/>
  <c r="AN677" i="46"/>
  <c r="AO676" i="46"/>
  <c r="AN676" i="46"/>
  <c r="AO675" i="46"/>
  <c r="AN675" i="46"/>
  <c r="AO674" i="46"/>
  <c r="AN674" i="46"/>
  <c r="AO673" i="46"/>
  <c r="AN673" i="46"/>
  <c r="AO672" i="46"/>
  <c r="AN672" i="46"/>
  <c r="AO671" i="46"/>
  <c r="AN671" i="46"/>
  <c r="AO670" i="46"/>
  <c r="AN670" i="46"/>
  <c r="AO669" i="46"/>
  <c r="AN669" i="46"/>
  <c r="AO668" i="46"/>
  <c r="AN668" i="46"/>
  <c r="AO667" i="46"/>
  <c r="AN667" i="46"/>
  <c r="AO666" i="46"/>
  <c r="AN666" i="46"/>
  <c r="AO665" i="46"/>
  <c r="AN665" i="46"/>
  <c r="AO664" i="46"/>
  <c r="AN664" i="46"/>
  <c r="AO663" i="46"/>
  <c r="AN663" i="46"/>
  <c r="AO662" i="46"/>
  <c r="AN662" i="46"/>
  <c r="AO661" i="46"/>
  <c r="AN661" i="46"/>
  <c r="AO660" i="46"/>
  <c r="AN660" i="46"/>
  <c r="AO659" i="46"/>
  <c r="AN659" i="46"/>
  <c r="AO658" i="46"/>
  <c r="AN658" i="46"/>
  <c r="AO657" i="46"/>
  <c r="AN657" i="46"/>
  <c r="AO656" i="46"/>
  <c r="AN656" i="46"/>
  <c r="AO655" i="46"/>
  <c r="AN655" i="46"/>
  <c r="AO654" i="46"/>
  <c r="AN654" i="46"/>
  <c r="AO653" i="46"/>
  <c r="AR39" i="46" s="1"/>
  <c r="AS39" i="46" s="1"/>
  <c r="AN653" i="46"/>
  <c r="AO652" i="46"/>
  <c r="AN652" i="46"/>
  <c r="AO651" i="46"/>
  <c r="AN651" i="46"/>
  <c r="AO650" i="46"/>
  <c r="AN650" i="46"/>
  <c r="AO649" i="46"/>
  <c r="AN649" i="46"/>
  <c r="AO648" i="46"/>
  <c r="AN648" i="46"/>
  <c r="AO647" i="46"/>
  <c r="AN647" i="46"/>
  <c r="AO646" i="46"/>
  <c r="AN646" i="46"/>
  <c r="AO645" i="46"/>
  <c r="AN645" i="46"/>
  <c r="AO644" i="46"/>
  <c r="AN644" i="46"/>
  <c r="AO643" i="46"/>
  <c r="AN643" i="46"/>
  <c r="AO642" i="46"/>
  <c r="AN642" i="46"/>
  <c r="AO641" i="46"/>
  <c r="AN641" i="46"/>
  <c r="AO640" i="46"/>
  <c r="AN640" i="46"/>
  <c r="AO639" i="46"/>
  <c r="AN639" i="46"/>
  <c r="AO638" i="46"/>
  <c r="AN638" i="46"/>
  <c r="AO637" i="46"/>
  <c r="AN637" i="46"/>
  <c r="AO636" i="46"/>
  <c r="AN636" i="46"/>
  <c r="AO635" i="46"/>
  <c r="AN635" i="46"/>
  <c r="AO634" i="46"/>
  <c r="AN634" i="46"/>
  <c r="AO633" i="46"/>
  <c r="AN633" i="46"/>
  <c r="AO632" i="46"/>
  <c r="AN632" i="46"/>
  <c r="AO631" i="46"/>
  <c r="AN631" i="46"/>
  <c r="AO630" i="46"/>
  <c r="AN630" i="46"/>
  <c r="AO629" i="46"/>
  <c r="AN629" i="46"/>
  <c r="AO628" i="46"/>
  <c r="AN628" i="46"/>
  <c r="AO627" i="46"/>
  <c r="AN627" i="46"/>
  <c r="AO626" i="46"/>
  <c r="AN626" i="46"/>
  <c r="AO625" i="46"/>
  <c r="AN625" i="46"/>
  <c r="AO624" i="46"/>
  <c r="AN624" i="46"/>
  <c r="AO623" i="46"/>
  <c r="AR38" i="46" s="1"/>
  <c r="AS38" i="46" s="1"/>
  <c r="AN623" i="46"/>
  <c r="AO622" i="46"/>
  <c r="AN622" i="46"/>
  <c r="AO621" i="46"/>
  <c r="AN621" i="46"/>
  <c r="AO620" i="46"/>
  <c r="AN620" i="46"/>
  <c r="AO619" i="46"/>
  <c r="AN619" i="46"/>
  <c r="AO618" i="46"/>
  <c r="AN618" i="46"/>
  <c r="AO617" i="46"/>
  <c r="AN617" i="46"/>
  <c r="AO616" i="46"/>
  <c r="AN616" i="46"/>
  <c r="AO615" i="46"/>
  <c r="AN615" i="46"/>
  <c r="AO614" i="46"/>
  <c r="AN614" i="46"/>
  <c r="AO613" i="46"/>
  <c r="AN613" i="46"/>
  <c r="AO612" i="46"/>
  <c r="AN612" i="46"/>
  <c r="AO611" i="46"/>
  <c r="AN611" i="46"/>
  <c r="AO610" i="46"/>
  <c r="AN610" i="46"/>
  <c r="AO609" i="46"/>
  <c r="AN609" i="46"/>
  <c r="AO608" i="46"/>
  <c r="AN608" i="46"/>
  <c r="AO607" i="46"/>
  <c r="AN607" i="46"/>
  <c r="AO606" i="46"/>
  <c r="AN606" i="46"/>
  <c r="AO605" i="46"/>
  <c r="AN605" i="46"/>
  <c r="AO604" i="46"/>
  <c r="AN604" i="46"/>
  <c r="AO603" i="46"/>
  <c r="AN603" i="46"/>
  <c r="AO602" i="46"/>
  <c r="AN602" i="46"/>
  <c r="AO601" i="46"/>
  <c r="AN601" i="46"/>
  <c r="AO600" i="46"/>
  <c r="AN600" i="46"/>
  <c r="AO599" i="46"/>
  <c r="AN599" i="46"/>
  <c r="AO598" i="46"/>
  <c r="AN598" i="46"/>
  <c r="AO597" i="46"/>
  <c r="AN597" i="46"/>
  <c r="AO596" i="46"/>
  <c r="AN596" i="46"/>
  <c r="AO595" i="46"/>
  <c r="AN595" i="46"/>
  <c r="AO594" i="46"/>
  <c r="AN594" i="46"/>
  <c r="AO593" i="46"/>
  <c r="AR37" i="46" s="1"/>
  <c r="AS37" i="46" s="1"/>
  <c r="AN593" i="46"/>
  <c r="AO592" i="46"/>
  <c r="AN592" i="46"/>
  <c r="AO591" i="46"/>
  <c r="AN591" i="46"/>
  <c r="AO590" i="46"/>
  <c r="AN590" i="46"/>
  <c r="AO589" i="46"/>
  <c r="AN589" i="46"/>
  <c r="AO588" i="46"/>
  <c r="AN588" i="46"/>
  <c r="AO587" i="46"/>
  <c r="AN587" i="46"/>
  <c r="AO586" i="46"/>
  <c r="AN586" i="46"/>
  <c r="AO585" i="46"/>
  <c r="AN585" i="46"/>
  <c r="AO584" i="46"/>
  <c r="AN584" i="46"/>
  <c r="AO583" i="46"/>
  <c r="AN583" i="46"/>
  <c r="AO582" i="46"/>
  <c r="AN582" i="46"/>
  <c r="AO581" i="46"/>
  <c r="AN581" i="46"/>
  <c r="AO580" i="46"/>
  <c r="AN580" i="46"/>
  <c r="AO579" i="46"/>
  <c r="AN579" i="46"/>
  <c r="AO578" i="46"/>
  <c r="AN578" i="46"/>
  <c r="AO577" i="46"/>
  <c r="AN577" i="46"/>
  <c r="AO576" i="46"/>
  <c r="AN576" i="46"/>
  <c r="AO575" i="46"/>
  <c r="AN575" i="46"/>
  <c r="AO574" i="46"/>
  <c r="AN574" i="46"/>
  <c r="AO573" i="46"/>
  <c r="AN573" i="46"/>
  <c r="AO572" i="46"/>
  <c r="AN572" i="46"/>
  <c r="AO571" i="46"/>
  <c r="AN571" i="46"/>
  <c r="AO570" i="46"/>
  <c r="AN570" i="46"/>
  <c r="AO569" i="46"/>
  <c r="AN569" i="46"/>
  <c r="AO568" i="46"/>
  <c r="AN568" i="46"/>
  <c r="AO567" i="46"/>
  <c r="AN567" i="46"/>
  <c r="AO566" i="46"/>
  <c r="AN566" i="46"/>
  <c r="AO565" i="46"/>
  <c r="AN565" i="46"/>
  <c r="AO564" i="46"/>
  <c r="AN564" i="46"/>
  <c r="AO563" i="46"/>
  <c r="AN563" i="46"/>
  <c r="AO562" i="46"/>
  <c r="AN562" i="46"/>
  <c r="AO561" i="46"/>
  <c r="AN561" i="46"/>
  <c r="AO560" i="46"/>
  <c r="AN560" i="46"/>
  <c r="AO559" i="46"/>
  <c r="AN559" i="46"/>
  <c r="AO558" i="46"/>
  <c r="AN558" i="46"/>
  <c r="AO557" i="46"/>
  <c r="AN557" i="46"/>
  <c r="AO556" i="46"/>
  <c r="AN556" i="46"/>
  <c r="AO555" i="46"/>
  <c r="AN555" i="46"/>
  <c r="AO554" i="46"/>
  <c r="AN554" i="46"/>
  <c r="AO553" i="46"/>
  <c r="AN553" i="46"/>
  <c r="AO552" i="46"/>
  <c r="AN552" i="46"/>
  <c r="AO551" i="46"/>
  <c r="AN551" i="46"/>
  <c r="AO550" i="46"/>
  <c r="AN550" i="46"/>
  <c r="AO549" i="46"/>
  <c r="AN549" i="46"/>
  <c r="AO548" i="46"/>
  <c r="AN548" i="46"/>
  <c r="AO547" i="46"/>
  <c r="AN547" i="46"/>
  <c r="AO546" i="46"/>
  <c r="AN546" i="46"/>
  <c r="AO545" i="46"/>
  <c r="AN545" i="46"/>
  <c r="AO544" i="46"/>
  <c r="AN544" i="46"/>
  <c r="AO543" i="46"/>
  <c r="AN543" i="46"/>
  <c r="AO542" i="46"/>
  <c r="AN542" i="46"/>
  <c r="AO541" i="46"/>
  <c r="AN541" i="46"/>
  <c r="AO540" i="46"/>
  <c r="AN540" i="46"/>
  <c r="AO539" i="46"/>
  <c r="AN539" i="46"/>
  <c r="AO538" i="46"/>
  <c r="AN538" i="46"/>
  <c r="AO537" i="46"/>
  <c r="AN537" i="46"/>
  <c r="AO536" i="46"/>
  <c r="AN536" i="46"/>
  <c r="AO535" i="46"/>
  <c r="AN535" i="46"/>
  <c r="AO534" i="46"/>
  <c r="AN534" i="46"/>
  <c r="AO533" i="46"/>
  <c r="AN533" i="46"/>
  <c r="AO532" i="46"/>
  <c r="AN532" i="46"/>
  <c r="AO531" i="46"/>
  <c r="AR35" i="46" s="1"/>
  <c r="AS35" i="46" s="1"/>
  <c r="AN531" i="46"/>
  <c r="AO530" i="46"/>
  <c r="AN530" i="46"/>
  <c r="AO529" i="46"/>
  <c r="AN529" i="46"/>
  <c r="AO528" i="46"/>
  <c r="AN528" i="46"/>
  <c r="AO527" i="46"/>
  <c r="AN527" i="46"/>
  <c r="AO526" i="46"/>
  <c r="AN526" i="46"/>
  <c r="AO525" i="46"/>
  <c r="AN525" i="46"/>
  <c r="AO524" i="46"/>
  <c r="AN524" i="46"/>
  <c r="AO523" i="46"/>
  <c r="AN523" i="46"/>
  <c r="AO522" i="46"/>
  <c r="AN522" i="46"/>
  <c r="AO521" i="46"/>
  <c r="AN521" i="46"/>
  <c r="AO520" i="46"/>
  <c r="AN520" i="46"/>
  <c r="AO519" i="46"/>
  <c r="AN519" i="46"/>
  <c r="AO518" i="46"/>
  <c r="AN518" i="46"/>
  <c r="AO517" i="46"/>
  <c r="AN517" i="46"/>
  <c r="AO516" i="46"/>
  <c r="AN516" i="46"/>
  <c r="AO515" i="46"/>
  <c r="AN515" i="46"/>
  <c r="AO514" i="46"/>
  <c r="AN514" i="46"/>
  <c r="AO513" i="46"/>
  <c r="AN513" i="46"/>
  <c r="AO512" i="46"/>
  <c r="AN512" i="46"/>
  <c r="AO511" i="46"/>
  <c r="AN511" i="46"/>
  <c r="AO510" i="46"/>
  <c r="AN510" i="46"/>
  <c r="AO509" i="46"/>
  <c r="AN509" i="46"/>
  <c r="AO508" i="46"/>
  <c r="AN508" i="46"/>
  <c r="AO507" i="46"/>
  <c r="AN507" i="46"/>
  <c r="AO506" i="46"/>
  <c r="AN506" i="46"/>
  <c r="AO505" i="46"/>
  <c r="AN505" i="46"/>
  <c r="AO504" i="46"/>
  <c r="AN504" i="46"/>
  <c r="AO503" i="46"/>
  <c r="AN503" i="46"/>
  <c r="AO502" i="46"/>
  <c r="AN502" i="46"/>
  <c r="AO501" i="46"/>
  <c r="AR34" i="46" s="1"/>
  <c r="AS34" i="46" s="1"/>
  <c r="AN501" i="46"/>
  <c r="AO500" i="46"/>
  <c r="AN500" i="46"/>
  <c r="AO499" i="46"/>
  <c r="AN499" i="46"/>
  <c r="AO498" i="46"/>
  <c r="AN498" i="46"/>
  <c r="AO497" i="46"/>
  <c r="AN497" i="46"/>
  <c r="AO496" i="46"/>
  <c r="AN496" i="46"/>
  <c r="AO495" i="46"/>
  <c r="AN495" i="46"/>
  <c r="AO494" i="46"/>
  <c r="AN494" i="46"/>
  <c r="AO493" i="46"/>
  <c r="AN493" i="46"/>
  <c r="AO492" i="46"/>
  <c r="AN492" i="46"/>
  <c r="AO491" i="46"/>
  <c r="AN491" i="46"/>
  <c r="AO490" i="46"/>
  <c r="AN490" i="46"/>
  <c r="AO489" i="46"/>
  <c r="AN489" i="46"/>
  <c r="AO488" i="46"/>
  <c r="AN488" i="46"/>
  <c r="AO487" i="46"/>
  <c r="AN487" i="46"/>
  <c r="AO486" i="46"/>
  <c r="AN486" i="46"/>
  <c r="AO485" i="46"/>
  <c r="AN485" i="46"/>
  <c r="AO484" i="46"/>
  <c r="AN484" i="46"/>
  <c r="AO483" i="46"/>
  <c r="AN483" i="46"/>
  <c r="AO482" i="46"/>
  <c r="AN482" i="46"/>
  <c r="AO481" i="46"/>
  <c r="AN481" i="46"/>
  <c r="AO480" i="46"/>
  <c r="AN480" i="46"/>
  <c r="AO479" i="46"/>
  <c r="AN479" i="46"/>
  <c r="AO478" i="46"/>
  <c r="AN478" i="46"/>
  <c r="AO477" i="46"/>
  <c r="AN477" i="46"/>
  <c r="AO476" i="46"/>
  <c r="AN476" i="46"/>
  <c r="AO475" i="46"/>
  <c r="AN475" i="46"/>
  <c r="AO474" i="46"/>
  <c r="AN474" i="46"/>
  <c r="AO473" i="46"/>
  <c r="AN473" i="46"/>
  <c r="AO472" i="46"/>
  <c r="AN472" i="46"/>
  <c r="AO471" i="46"/>
  <c r="AR33" i="46" s="1"/>
  <c r="AS33" i="46" s="1"/>
  <c r="AN471" i="46"/>
  <c r="AO470" i="46"/>
  <c r="AN470" i="46"/>
  <c r="AO469" i="46"/>
  <c r="AN469" i="46"/>
  <c r="AO468" i="46"/>
  <c r="AN468" i="46"/>
  <c r="AO467" i="46"/>
  <c r="AN467" i="46"/>
  <c r="AO466" i="46"/>
  <c r="AN466" i="46"/>
  <c r="AO465" i="46"/>
  <c r="AN465" i="46"/>
  <c r="AO464" i="46"/>
  <c r="AN464" i="46"/>
  <c r="AO463" i="46"/>
  <c r="AN463" i="46"/>
  <c r="AO462" i="46"/>
  <c r="AN462" i="46"/>
  <c r="AO461" i="46"/>
  <c r="AN461" i="46"/>
  <c r="AO460" i="46"/>
  <c r="AN460" i="46"/>
  <c r="AO459" i="46"/>
  <c r="AN459" i="46"/>
  <c r="AO458" i="46"/>
  <c r="AN458" i="46"/>
  <c r="AO457" i="46"/>
  <c r="AN457" i="46"/>
  <c r="AO456" i="46"/>
  <c r="AN456" i="46"/>
  <c r="AO455" i="46"/>
  <c r="AN455" i="46"/>
  <c r="AO454" i="46"/>
  <c r="AN454" i="46"/>
  <c r="AO453" i="46"/>
  <c r="AN453" i="46"/>
  <c r="AO452" i="46"/>
  <c r="AN452" i="46"/>
  <c r="AO451" i="46"/>
  <c r="AN451" i="46"/>
  <c r="AO450" i="46"/>
  <c r="AN450" i="46"/>
  <c r="AO449" i="46"/>
  <c r="AN449" i="46"/>
  <c r="AO448" i="46"/>
  <c r="AN448" i="46"/>
  <c r="AO447" i="46"/>
  <c r="AN447" i="46"/>
  <c r="AO446" i="46"/>
  <c r="AN446" i="46"/>
  <c r="AO445" i="46"/>
  <c r="AN445" i="46"/>
  <c r="AO444" i="46"/>
  <c r="AN444" i="46"/>
  <c r="AO443" i="46"/>
  <c r="AN443" i="46"/>
  <c r="AO442" i="46"/>
  <c r="AN442" i="46"/>
  <c r="AO441" i="46"/>
  <c r="AN441" i="46"/>
  <c r="AO440" i="46"/>
  <c r="AN440" i="46"/>
  <c r="AO439" i="46"/>
  <c r="AR32" i="46" s="1"/>
  <c r="AS32" i="46" s="1"/>
  <c r="AN439" i="46"/>
  <c r="AO438" i="46"/>
  <c r="AN438" i="46"/>
  <c r="AO437" i="46"/>
  <c r="AN437" i="46"/>
  <c r="AO436" i="46"/>
  <c r="AN436" i="46"/>
  <c r="AO435" i="46"/>
  <c r="AN435" i="46"/>
  <c r="AO434" i="46"/>
  <c r="AN434" i="46"/>
  <c r="AO433" i="46"/>
  <c r="AN433" i="46"/>
  <c r="AO432" i="46"/>
  <c r="AN432" i="46"/>
  <c r="AO431" i="46"/>
  <c r="AN431" i="46"/>
  <c r="AO430" i="46"/>
  <c r="AN430" i="46"/>
  <c r="AO429" i="46"/>
  <c r="AN429" i="46"/>
  <c r="AO428" i="46"/>
  <c r="AN428" i="46"/>
  <c r="AO427" i="46"/>
  <c r="AN427" i="46"/>
  <c r="AO426" i="46"/>
  <c r="AN426" i="46"/>
  <c r="AO425" i="46"/>
  <c r="AN425" i="46"/>
  <c r="AO424" i="46"/>
  <c r="AN424" i="46"/>
  <c r="AO423" i="46"/>
  <c r="AN423" i="46"/>
  <c r="AO422" i="46"/>
  <c r="AN422" i="46"/>
  <c r="AO421" i="46"/>
  <c r="AN421" i="46"/>
  <c r="AO420" i="46"/>
  <c r="AN420" i="46"/>
  <c r="AO419" i="46"/>
  <c r="AN419" i="46"/>
  <c r="AO418" i="46"/>
  <c r="AN418" i="46"/>
  <c r="AO417" i="46"/>
  <c r="AN417" i="46"/>
  <c r="AO416" i="46"/>
  <c r="AN416" i="46"/>
  <c r="AO415" i="46"/>
  <c r="AN415" i="46"/>
  <c r="AO414" i="46"/>
  <c r="AN414" i="46"/>
  <c r="AO413" i="46"/>
  <c r="AN413" i="46"/>
  <c r="AO412" i="46"/>
  <c r="AN412" i="46"/>
  <c r="AO411" i="46"/>
  <c r="AR31" i="46" s="1"/>
  <c r="AS31" i="46" s="1"/>
  <c r="AN411" i="46"/>
  <c r="AO410" i="46"/>
  <c r="AN410" i="46"/>
  <c r="AO409" i="46"/>
  <c r="AN409" i="46"/>
  <c r="AO408" i="46"/>
  <c r="AN408" i="46"/>
  <c r="AO407" i="46"/>
  <c r="AN407" i="46"/>
  <c r="AO406" i="46"/>
  <c r="AN406" i="46"/>
  <c r="AO405" i="46"/>
  <c r="AN405" i="46"/>
  <c r="AO404" i="46"/>
  <c r="AN404" i="46"/>
  <c r="AO403" i="46"/>
  <c r="AN403" i="46"/>
  <c r="AO402" i="46"/>
  <c r="AN402" i="46"/>
  <c r="AO401" i="46"/>
  <c r="AN401" i="46"/>
  <c r="AO400" i="46"/>
  <c r="AN400" i="46"/>
  <c r="AO399" i="46"/>
  <c r="AN399" i="46"/>
  <c r="AO398" i="46"/>
  <c r="AN398" i="46"/>
  <c r="AO397" i="46"/>
  <c r="AN397" i="46"/>
  <c r="AO396" i="46"/>
  <c r="AN396" i="46"/>
  <c r="AO395" i="46"/>
  <c r="AN395" i="46"/>
  <c r="AO394" i="46"/>
  <c r="AN394" i="46"/>
  <c r="AO393" i="46"/>
  <c r="AN393" i="46"/>
  <c r="AO392" i="46"/>
  <c r="AN392" i="46"/>
  <c r="AO391" i="46"/>
  <c r="AN391" i="46"/>
  <c r="AO390" i="46"/>
  <c r="AN390" i="46"/>
  <c r="AO389" i="46"/>
  <c r="AN389" i="46"/>
  <c r="AO388" i="46"/>
  <c r="AN388" i="46"/>
  <c r="AO387" i="46"/>
  <c r="AN387" i="46"/>
  <c r="AO386" i="46"/>
  <c r="AN386" i="46"/>
  <c r="AO385" i="46"/>
  <c r="AN385" i="46"/>
  <c r="AO384" i="46"/>
  <c r="AN384" i="46"/>
  <c r="AO383" i="46"/>
  <c r="AN383" i="46"/>
  <c r="AO382" i="46"/>
  <c r="AN382" i="46"/>
  <c r="AO381" i="46"/>
  <c r="AR30" i="46" s="1"/>
  <c r="AS30" i="46" s="1"/>
  <c r="AN381" i="46"/>
  <c r="AO380" i="46"/>
  <c r="AN380" i="46"/>
  <c r="AO379" i="46"/>
  <c r="AN379" i="46"/>
  <c r="AO378" i="46"/>
  <c r="AN378" i="46"/>
  <c r="AO377" i="46"/>
  <c r="AN377" i="46"/>
  <c r="AO376" i="46"/>
  <c r="AN376" i="46"/>
  <c r="AO375" i="46"/>
  <c r="AN375" i="46"/>
  <c r="AO374" i="46"/>
  <c r="AN374" i="46"/>
  <c r="AO373" i="46"/>
  <c r="AN373" i="46"/>
  <c r="AO372" i="46"/>
  <c r="AN372" i="46"/>
  <c r="AO371" i="46"/>
  <c r="AN371" i="46"/>
  <c r="AO370" i="46"/>
  <c r="AN370" i="46"/>
  <c r="AO369" i="46"/>
  <c r="AN369" i="46"/>
  <c r="AO368" i="46"/>
  <c r="AN368" i="46"/>
  <c r="AO367" i="46"/>
  <c r="AN367" i="46"/>
  <c r="AO366" i="46"/>
  <c r="AN366" i="46"/>
  <c r="AO365" i="46"/>
  <c r="AN365" i="46"/>
  <c r="AO364" i="46"/>
  <c r="AN364" i="46"/>
  <c r="AO363" i="46"/>
  <c r="AN363" i="46"/>
  <c r="AO362" i="46"/>
  <c r="AN362" i="46"/>
  <c r="AO361" i="46"/>
  <c r="AN361" i="46"/>
  <c r="AO360" i="46"/>
  <c r="AN360" i="46"/>
  <c r="AO359" i="46"/>
  <c r="AN359" i="46"/>
  <c r="AO358" i="46"/>
  <c r="AN358" i="46"/>
  <c r="AO357" i="46"/>
  <c r="AN357" i="46"/>
  <c r="AO356" i="46"/>
  <c r="AN356" i="46"/>
  <c r="AO355" i="46"/>
  <c r="AN355" i="46"/>
  <c r="AO354" i="46"/>
  <c r="AN354" i="46"/>
  <c r="AO353" i="46"/>
  <c r="AN353" i="46"/>
  <c r="AO352" i="46"/>
  <c r="AN352" i="46"/>
  <c r="AO351" i="46"/>
  <c r="AN351" i="46"/>
  <c r="AO350" i="46"/>
  <c r="AN350" i="46"/>
  <c r="AO349" i="46"/>
  <c r="AR29" i="46" s="1"/>
  <c r="AS29" i="46" s="1"/>
  <c r="AN349" i="46"/>
  <c r="AO348" i="46"/>
  <c r="AN348" i="46"/>
  <c r="AO347" i="46"/>
  <c r="AN347" i="46"/>
  <c r="AO346" i="46"/>
  <c r="AN346" i="46"/>
  <c r="AO345" i="46"/>
  <c r="AN345" i="46"/>
  <c r="AO344" i="46"/>
  <c r="AN344" i="46"/>
  <c r="AO343" i="46"/>
  <c r="AN343" i="46"/>
  <c r="AO342" i="46"/>
  <c r="AN342" i="46"/>
  <c r="AO341" i="46"/>
  <c r="AN341" i="46"/>
  <c r="AO340" i="46"/>
  <c r="AN340" i="46"/>
  <c r="AO339" i="46"/>
  <c r="AN339" i="46"/>
  <c r="AO338" i="46"/>
  <c r="AN338" i="46"/>
  <c r="AO337" i="46"/>
  <c r="AN337" i="46"/>
  <c r="AO336" i="46"/>
  <c r="AN336" i="46"/>
  <c r="AO335" i="46"/>
  <c r="AN335" i="46"/>
  <c r="AO334" i="46"/>
  <c r="AN334" i="46"/>
  <c r="AO333" i="46"/>
  <c r="AN333" i="46"/>
  <c r="AO332" i="46"/>
  <c r="AN332" i="46"/>
  <c r="AO331" i="46"/>
  <c r="AN331" i="46"/>
  <c r="AO330" i="46"/>
  <c r="AN330" i="46"/>
  <c r="AO329" i="46"/>
  <c r="AN329" i="46"/>
  <c r="AO328" i="46"/>
  <c r="AN328" i="46"/>
  <c r="AO327" i="46"/>
  <c r="AN327" i="46"/>
  <c r="AO326" i="46"/>
  <c r="AN326" i="46"/>
  <c r="AO325" i="46"/>
  <c r="AN325" i="46"/>
  <c r="AO324" i="46"/>
  <c r="AN324" i="46"/>
  <c r="AO323" i="46"/>
  <c r="AN323" i="46"/>
  <c r="AO322" i="46"/>
  <c r="AN322" i="46"/>
  <c r="AO321" i="46"/>
  <c r="AN321" i="46"/>
  <c r="AO320" i="46"/>
  <c r="AN320" i="46"/>
  <c r="AO319" i="46"/>
  <c r="AR28" i="46" s="1"/>
  <c r="AS28" i="46" s="1"/>
  <c r="AN319" i="46"/>
  <c r="AO318" i="46"/>
  <c r="AN318" i="46"/>
  <c r="AO317" i="46"/>
  <c r="AN317" i="46"/>
  <c r="AO316" i="46"/>
  <c r="AN316" i="46"/>
  <c r="AO315" i="46"/>
  <c r="AN315" i="46"/>
  <c r="AO314" i="46"/>
  <c r="AN314" i="46"/>
  <c r="AO313" i="46"/>
  <c r="AN313" i="46"/>
  <c r="AO312" i="46"/>
  <c r="AN312" i="46"/>
  <c r="AO311" i="46"/>
  <c r="AN311" i="46"/>
  <c r="AO310" i="46"/>
  <c r="AN310" i="46"/>
  <c r="AO309" i="46"/>
  <c r="AN309" i="46"/>
  <c r="AO308" i="46"/>
  <c r="AN308" i="46"/>
  <c r="AO307" i="46"/>
  <c r="AN307" i="46"/>
  <c r="AO306" i="46"/>
  <c r="AN306" i="46"/>
  <c r="AO305" i="46"/>
  <c r="AN305" i="46"/>
  <c r="AO304" i="46"/>
  <c r="AN304" i="46"/>
  <c r="AO303" i="46"/>
  <c r="AN303" i="46"/>
  <c r="AO302" i="46"/>
  <c r="AN302" i="46"/>
  <c r="AO301" i="46"/>
  <c r="AN301" i="46"/>
  <c r="AO300" i="46"/>
  <c r="AN300" i="46"/>
  <c r="AO299" i="46"/>
  <c r="AN299" i="46"/>
  <c r="AO298" i="46"/>
  <c r="AN298" i="46"/>
  <c r="AO297" i="46"/>
  <c r="AN297" i="46"/>
  <c r="AO296" i="46"/>
  <c r="AN296" i="46"/>
  <c r="AO295" i="46"/>
  <c r="AN295" i="46"/>
  <c r="AO294" i="46"/>
  <c r="AN294" i="46"/>
  <c r="AO293" i="46"/>
  <c r="AN293" i="46"/>
  <c r="AO292" i="46"/>
  <c r="AN292" i="46"/>
  <c r="AO291" i="46"/>
  <c r="AN291" i="46"/>
  <c r="AO290" i="46"/>
  <c r="AN290" i="46"/>
  <c r="AO289" i="46"/>
  <c r="AR27" i="46" s="1"/>
  <c r="AS27" i="46" s="1"/>
  <c r="AN289" i="46"/>
  <c r="AO288" i="46"/>
  <c r="AN288" i="46"/>
  <c r="AO287" i="46"/>
  <c r="AN287" i="46"/>
  <c r="AO286" i="46"/>
  <c r="AN286" i="46"/>
  <c r="AO285" i="46"/>
  <c r="AN285" i="46"/>
  <c r="AO284" i="46"/>
  <c r="AN284" i="46"/>
  <c r="AO283" i="46"/>
  <c r="AN283" i="46"/>
  <c r="AO282" i="46"/>
  <c r="AN282" i="46"/>
  <c r="AO281" i="46"/>
  <c r="AN281" i="46"/>
  <c r="AO280" i="46"/>
  <c r="AN280" i="46"/>
  <c r="AO279" i="46"/>
  <c r="AN279" i="46"/>
  <c r="AO278" i="46"/>
  <c r="AN278" i="46"/>
  <c r="AO277" i="46"/>
  <c r="AN277" i="46"/>
  <c r="AO276" i="46"/>
  <c r="AN276" i="46"/>
  <c r="AO275" i="46"/>
  <c r="AN275" i="46"/>
  <c r="AO274" i="46"/>
  <c r="AN274" i="46"/>
  <c r="AO273" i="46"/>
  <c r="AN273" i="46"/>
  <c r="AO272" i="46"/>
  <c r="AN272" i="46"/>
  <c r="AO271" i="46"/>
  <c r="AN271" i="46"/>
  <c r="AO270" i="46"/>
  <c r="AN270" i="46"/>
  <c r="AO269" i="46"/>
  <c r="AN269" i="46"/>
  <c r="AO268" i="46"/>
  <c r="AN268" i="46"/>
  <c r="AO267" i="46"/>
  <c r="AN267" i="46"/>
  <c r="AO266" i="46"/>
  <c r="AN266" i="46"/>
  <c r="AO265" i="46"/>
  <c r="AN265" i="46"/>
  <c r="AO264" i="46"/>
  <c r="AN264" i="46"/>
  <c r="AO263" i="46"/>
  <c r="AN263" i="46"/>
  <c r="AO262" i="46"/>
  <c r="AN262" i="46"/>
  <c r="AO261" i="46"/>
  <c r="AN261" i="46"/>
  <c r="AO260" i="46"/>
  <c r="AN260" i="46"/>
  <c r="AO259" i="46"/>
  <c r="AR26" i="46" s="1"/>
  <c r="AS26" i="46" s="1"/>
  <c r="AN259" i="46"/>
  <c r="AO258" i="46"/>
  <c r="AN258" i="46"/>
  <c r="AO257" i="46"/>
  <c r="AN257" i="46"/>
  <c r="AO256" i="46"/>
  <c r="AN256" i="46"/>
  <c r="AO255" i="46"/>
  <c r="AN255" i="46"/>
  <c r="AO254" i="46"/>
  <c r="AN254" i="46"/>
  <c r="AO253" i="46"/>
  <c r="AN253" i="46"/>
  <c r="AO252" i="46"/>
  <c r="AN252" i="46"/>
  <c r="AO251" i="46"/>
  <c r="AN251" i="46"/>
  <c r="AO250" i="46"/>
  <c r="AN250" i="46"/>
  <c r="AO249" i="46"/>
  <c r="AN249" i="46"/>
  <c r="AO248" i="46"/>
  <c r="AN248" i="46"/>
  <c r="AO247" i="46"/>
  <c r="AN247" i="46"/>
  <c r="AO246" i="46"/>
  <c r="AN246" i="46"/>
  <c r="AO245" i="46"/>
  <c r="AN245" i="46"/>
  <c r="AO244" i="46"/>
  <c r="AN244" i="46"/>
  <c r="AO243" i="46"/>
  <c r="AN243" i="46"/>
  <c r="AO242" i="46"/>
  <c r="AN242" i="46"/>
  <c r="AO241" i="46"/>
  <c r="AN241" i="46"/>
  <c r="AO240" i="46"/>
  <c r="AN240" i="46"/>
  <c r="AO239" i="46"/>
  <c r="AN239" i="46"/>
  <c r="AO238" i="46"/>
  <c r="AN238" i="46"/>
  <c r="AO237" i="46"/>
  <c r="AN237" i="46"/>
  <c r="AO236" i="46"/>
  <c r="AN236" i="46"/>
  <c r="AO235" i="46"/>
  <c r="AN235" i="46"/>
  <c r="AO234" i="46"/>
  <c r="AN234" i="46"/>
  <c r="AO233" i="46"/>
  <c r="AN233" i="46"/>
  <c r="AO232" i="46"/>
  <c r="AN232" i="46"/>
  <c r="AO231" i="46"/>
  <c r="AN231" i="46"/>
  <c r="AO230" i="46"/>
  <c r="AN230" i="46"/>
  <c r="AO229" i="46"/>
  <c r="AN229" i="46"/>
  <c r="AO228" i="46"/>
  <c r="AN228" i="46"/>
  <c r="AO227" i="46"/>
  <c r="AR25" i="46" s="1"/>
  <c r="AS25" i="46" s="1"/>
  <c r="AN227" i="46"/>
  <c r="AO226" i="46"/>
  <c r="AN226" i="46"/>
  <c r="AO225" i="46"/>
  <c r="AN225" i="46"/>
  <c r="AO224" i="46"/>
  <c r="AN224" i="46"/>
  <c r="AO223" i="46"/>
  <c r="AN223" i="46"/>
  <c r="AO222" i="46"/>
  <c r="AN222" i="46"/>
  <c r="AO221" i="46"/>
  <c r="AN221" i="46"/>
  <c r="AO220" i="46"/>
  <c r="AN220" i="46"/>
  <c r="AO219" i="46"/>
  <c r="AN219" i="46"/>
  <c r="AO218" i="46"/>
  <c r="AN218" i="46"/>
  <c r="AO217" i="46"/>
  <c r="AN217" i="46"/>
  <c r="AO216" i="46"/>
  <c r="AN216" i="46"/>
  <c r="AO215" i="46"/>
  <c r="AN215" i="46"/>
  <c r="AO214" i="46"/>
  <c r="AN214" i="46"/>
  <c r="AO213" i="46"/>
  <c r="AN213" i="46"/>
  <c r="AO212" i="46"/>
  <c r="AN212" i="46"/>
  <c r="AO211" i="46"/>
  <c r="AN211" i="46"/>
  <c r="AO210" i="46"/>
  <c r="AN210" i="46"/>
  <c r="AO209" i="46"/>
  <c r="AN209" i="46"/>
  <c r="AO208" i="46"/>
  <c r="AN208" i="46"/>
  <c r="AO207" i="46"/>
  <c r="AN207" i="46"/>
  <c r="AO206" i="46"/>
  <c r="AN206" i="46"/>
  <c r="AO205" i="46"/>
  <c r="AN205" i="46"/>
  <c r="AO204" i="46"/>
  <c r="AN204" i="46"/>
  <c r="AO203" i="46"/>
  <c r="AN203" i="46"/>
  <c r="AO202" i="46"/>
  <c r="AN202" i="46"/>
  <c r="AO201" i="46"/>
  <c r="AN201" i="46"/>
  <c r="AO200" i="46"/>
  <c r="AN200" i="46"/>
  <c r="AO199" i="46"/>
  <c r="AN199" i="46"/>
  <c r="AO198" i="46"/>
  <c r="AN198" i="46"/>
  <c r="AO197" i="46"/>
  <c r="AR24" i="46" s="1"/>
  <c r="AS24" i="46" s="1"/>
  <c r="AN197" i="46"/>
  <c r="AO196" i="46"/>
  <c r="AN196" i="46"/>
  <c r="AO195" i="46"/>
  <c r="AN195" i="46"/>
  <c r="AO194" i="46"/>
  <c r="AN194" i="46"/>
  <c r="AO193" i="46"/>
  <c r="AN193" i="46"/>
  <c r="AO192" i="46"/>
  <c r="AN192" i="46"/>
  <c r="AO191" i="46"/>
  <c r="AN191" i="46"/>
  <c r="AO190" i="46"/>
  <c r="AN190" i="46"/>
  <c r="AO189" i="46"/>
  <c r="AN189" i="46"/>
  <c r="AO188" i="46"/>
  <c r="AN188" i="46"/>
  <c r="AO187" i="46"/>
  <c r="AN187" i="46"/>
  <c r="AO186" i="46"/>
  <c r="AN186" i="46"/>
  <c r="AO185" i="46"/>
  <c r="AN185" i="46"/>
  <c r="AO184" i="46"/>
  <c r="AN184" i="46"/>
  <c r="AO183" i="46"/>
  <c r="AN183" i="46"/>
  <c r="AO182" i="46"/>
  <c r="AN182" i="46"/>
  <c r="AO181" i="46"/>
  <c r="AN181" i="46"/>
  <c r="AO180" i="46"/>
  <c r="AN180" i="46"/>
  <c r="AO179" i="46"/>
  <c r="AN179" i="46"/>
  <c r="AO178" i="46"/>
  <c r="AN178" i="46"/>
  <c r="AO177" i="46"/>
  <c r="AN177" i="46"/>
  <c r="AO176" i="46"/>
  <c r="AN176" i="46"/>
  <c r="AO175" i="46"/>
  <c r="AN175" i="46"/>
  <c r="AO174" i="46"/>
  <c r="AN174" i="46"/>
  <c r="AO173" i="46"/>
  <c r="AN173" i="46"/>
  <c r="AO172" i="46"/>
  <c r="AN172" i="46"/>
  <c r="AO171" i="46"/>
  <c r="AN171" i="46"/>
  <c r="AO170" i="46"/>
  <c r="AN170" i="46"/>
  <c r="AO169" i="46"/>
  <c r="AN169" i="46"/>
  <c r="AO168" i="46"/>
  <c r="AN168" i="46"/>
  <c r="AO167" i="46"/>
  <c r="AR23" i="46" s="1"/>
  <c r="AS23" i="46" s="1"/>
  <c r="AN167" i="46"/>
  <c r="AO166" i="46"/>
  <c r="AN166" i="46"/>
  <c r="AO165" i="46"/>
  <c r="AN165" i="46"/>
  <c r="AO164" i="46"/>
  <c r="AN164" i="46"/>
  <c r="AO163" i="46"/>
  <c r="AN163" i="46"/>
  <c r="AO162" i="46"/>
  <c r="AN162" i="46"/>
  <c r="AO161" i="46"/>
  <c r="AN161" i="46"/>
  <c r="AO160" i="46"/>
  <c r="AN160" i="46"/>
  <c r="AO159" i="46"/>
  <c r="AN159" i="46"/>
  <c r="AO158" i="46"/>
  <c r="AN158" i="46"/>
  <c r="AO157" i="46"/>
  <c r="AN157" i="46"/>
  <c r="AO156" i="46"/>
  <c r="AN156" i="46"/>
  <c r="AO155" i="46"/>
  <c r="AN155" i="46"/>
  <c r="AO154" i="46"/>
  <c r="AN154" i="46"/>
  <c r="AO153" i="46"/>
  <c r="AN153" i="46"/>
  <c r="AO152" i="46"/>
  <c r="AN152" i="46"/>
  <c r="AO151" i="46"/>
  <c r="AN151" i="46"/>
  <c r="AO150" i="46"/>
  <c r="AN150" i="46"/>
  <c r="AO149" i="46"/>
  <c r="AN149" i="46"/>
  <c r="AO148" i="46"/>
  <c r="AN148" i="46"/>
  <c r="AO147" i="46"/>
  <c r="AN147" i="46"/>
  <c r="AO146" i="46"/>
  <c r="AN146" i="46"/>
  <c r="AO145" i="46"/>
  <c r="AN145" i="46"/>
  <c r="AO144" i="46"/>
  <c r="AN144" i="46"/>
  <c r="AO143" i="46"/>
  <c r="AN143" i="46"/>
  <c r="AO142" i="46"/>
  <c r="AN142" i="46"/>
  <c r="AO141" i="46"/>
  <c r="AN141" i="46"/>
  <c r="AO140" i="46"/>
  <c r="AN140" i="46"/>
  <c r="AO139" i="46"/>
  <c r="AN139" i="46"/>
  <c r="AO138" i="46"/>
  <c r="AN138" i="46"/>
  <c r="AO137" i="46"/>
  <c r="AN137" i="46"/>
  <c r="AO136" i="46"/>
  <c r="AN136" i="46"/>
  <c r="AO135" i="46"/>
  <c r="AR22" i="46" s="1"/>
  <c r="AS22" i="46" s="1"/>
  <c r="AN135" i="46"/>
  <c r="AO134" i="46"/>
  <c r="AN134" i="46"/>
  <c r="AO133" i="46"/>
  <c r="AN133" i="46"/>
  <c r="AO132" i="46"/>
  <c r="AN132" i="46"/>
  <c r="AO131" i="46"/>
  <c r="AN131" i="46"/>
  <c r="AO130" i="46"/>
  <c r="AN130" i="46"/>
  <c r="AO129" i="46"/>
  <c r="AN129" i="46"/>
  <c r="AO128" i="46"/>
  <c r="AN128" i="46"/>
  <c r="AO127" i="46"/>
  <c r="AN127" i="46"/>
  <c r="AO126" i="46"/>
  <c r="AN126" i="46"/>
  <c r="AO125" i="46"/>
  <c r="AN125" i="46"/>
  <c r="AO124" i="46"/>
  <c r="AN124" i="46"/>
  <c r="AO123" i="46"/>
  <c r="AN123" i="46"/>
  <c r="AO122" i="46"/>
  <c r="AN122" i="46"/>
  <c r="AO121" i="46"/>
  <c r="AN121" i="46"/>
  <c r="AO120" i="46"/>
  <c r="AN120" i="46"/>
  <c r="AO119" i="46"/>
  <c r="AN119" i="46"/>
  <c r="AO118" i="46"/>
  <c r="AN118" i="46"/>
  <c r="AO117" i="46"/>
  <c r="AN117" i="46"/>
  <c r="AO116" i="46"/>
  <c r="AN116" i="46"/>
  <c r="AO115" i="46"/>
  <c r="AN115" i="46"/>
  <c r="AO114" i="46"/>
  <c r="AN114" i="46"/>
  <c r="AO113" i="46"/>
  <c r="AN113" i="46"/>
  <c r="AO112" i="46"/>
  <c r="AN112" i="46"/>
  <c r="AO111" i="46"/>
  <c r="AN111" i="46"/>
  <c r="AO110" i="46"/>
  <c r="AN110" i="46"/>
  <c r="AO109" i="46"/>
  <c r="AN109" i="46"/>
  <c r="AO108" i="46"/>
  <c r="AN108" i="46"/>
  <c r="AO107" i="46"/>
  <c r="AN107" i="46"/>
  <c r="AO106" i="46"/>
  <c r="AN106" i="46"/>
  <c r="AO105" i="46"/>
  <c r="AR21" i="46" s="1"/>
  <c r="AS21" i="46" s="1"/>
  <c r="AN105" i="46"/>
  <c r="AO104" i="46"/>
  <c r="AN104" i="46"/>
  <c r="AO103" i="46"/>
  <c r="AN103" i="46"/>
  <c r="AO102" i="46"/>
  <c r="AN102" i="46"/>
  <c r="AO101" i="46"/>
  <c r="AN101" i="46"/>
  <c r="AO100" i="46"/>
  <c r="AN100" i="46"/>
  <c r="AO99" i="46"/>
  <c r="AN99" i="46"/>
  <c r="AO98" i="46"/>
  <c r="AN98" i="46"/>
  <c r="AO97" i="46"/>
  <c r="AN97" i="46"/>
  <c r="AO96" i="46"/>
  <c r="AN96" i="46"/>
  <c r="AO95" i="46"/>
  <c r="AN95" i="46"/>
  <c r="AO94" i="46"/>
  <c r="AN94" i="46"/>
  <c r="AO93" i="46"/>
  <c r="AN93" i="46"/>
  <c r="AO92" i="46"/>
  <c r="AN92" i="46"/>
  <c r="AO91" i="46"/>
  <c r="AN91" i="46"/>
  <c r="AO90" i="46"/>
  <c r="AN90" i="46"/>
  <c r="AO89" i="46"/>
  <c r="AN89" i="46"/>
  <c r="AO88" i="46"/>
  <c r="AN88" i="46"/>
  <c r="AO87" i="46"/>
  <c r="AN87" i="46"/>
  <c r="AO86" i="46"/>
  <c r="AN86" i="46"/>
  <c r="AO85" i="46"/>
  <c r="AN85" i="46"/>
  <c r="AO84" i="46"/>
  <c r="AN84" i="46"/>
  <c r="AO83" i="46"/>
  <c r="AN83" i="46"/>
  <c r="AO82" i="46"/>
  <c r="AN82" i="46"/>
  <c r="AO81" i="46"/>
  <c r="AN81" i="46"/>
  <c r="AO80" i="46"/>
  <c r="AN80" i="46"/>
  <c r="AO79" i="46"/>
  <c r="AN79" i="46"/>
  <c r="AO78" i="46"/>
  <c r="AN78" i="46"/>
  <c r="AO77" i="46"/>
  <c r="AN77" i="46"/>
  <c r="AO76" i="46"/>
  <c r="AN76" i="46"/>
  <c r="AO75" i="46"/>
  <c r="AR20" i="46" s="1"/>
  <c r="AS20" i="46" s="1"/>
  <c r="AN75" i="46"/>
  <c r="AO74" i="46"/>
  <c r="AN74" i="46"/>
  <c r="AO73" i="46"/>
  <c r="AN73" i="46"/>
  <c r="AO72" i="46"/>
  <c r="AN72" i="46"/>
  <c r="AO71" i="46"/>
  <c r="AN71" i="46"/>
  <c r="AO70" i="46"/>
  <c r="AN70" i="46"/>
  <c r="AO69" i="46"/>
  <c r="AN69" i="46"/>
  <c r="AO68" i="46"/>
  <c r="AN68" i="46"/>
  <c r="AO67" i="46"/>
  <c r="AN67" i="46"/>
  <c r="AO66" i="46"/>
  <c r="AN66" i="46"/>
  <c r="AO65" i="46"/>
  <c r="AN65" i="46"/>
  <c r="AO64" i="46"/>
  <c r="AN64" i="46"/>
  <c r="AO63" i="46"/>
  <c r="AN63" i="46"/>
  <c r="AO62" i="46"/>
  <c r="AN62" i="46"/>
  <c r="AO61" i="46"/>
  <c r="AN61" i="46"/>
  <c r="AO60" i="46"/>
  <c r="AN60" i="46"/>
  <c r="AO59" i="46"/>
  <c r="AN59" i="46"/>
  <c r="AO58" i="46"/>
  <c r="AN58" i="46"/>
  <c r="AO57" i="46"/>
  <c r="AN57" i="46"/>
  <c r="AO56" i="46"/>
  <c r="AN56" i="46"/>
  <c r="AO55" i="46"/>
  <c r="AN55" i="46"/>
  <c r="AO54" i="46"/>
  <c r="AN54" i="46"/>
  <c r="AO53" i="46"/>
  <c r="AN53" i="46"/>
  <c r="AO52" i="46"/>
  <c r="AN52" i="46"/>
  <c r="AO51" i="46"/>
  <c r="AN51" i="46"/>
  <c r="AO50" i="46"/>
  <c r="AN50" i="46"/>
  <c r="AO49" i="46"/>
  <c r="AN49" i="46"/>
  <c r="S49" i="46"/>
  <c r="P49" i="46"/>
  <c r="R49" i="46" s="1"/>
  <c r="M49" i="46"/>
  <c r="K49" i="46"/>
  <c r="D49" i="46"/>
  <c r="C49" i="46"/>
  <c r="AO48" i="46"/>
  <c r="AN48" i="46"/>
  <c r="S48" i="46"/>
  <c r="R48" i="46"/>
  <c r="P48" i="46"/>
  <c r="M48" i="46"/>
  <c r="K48" i="46"/>
  <c r="D48" i="46"/>
  <c r="C48" i="46"/>
  <c r="AO47" i="46"/>
  <c r="AN47" i="46"/>
  <c r="P47" i="46"/>
  <c r="S47" i="46" s="1"/>
  <c r="M47" i="46"/>
  <c r="K47" i="46"/>
  <c r="D47" i="46"/>
  <c r="C47" i="46"/>
  <c r="AO46" i="46"/>
  <c r="AN46" i="46"/>
  <c r="S46" i="46"/>
  <c r="R46" i="46"/>
  <c r="P46" i="46"/>
  <c r="M46" i="46"/>
  <c r="K46" i="46"/>
  <c r="D46" i="46"/>
  <c r="C46" i="46"/>
  <c r="AO45" i="46"/>
  <c r="AN45" i="46"/>
  <c r="R45" i="46"/>
  <c r="P45" i="46"/>
  <c r="S45" i="46" s="1"/>
  <c r="M45" i="46"/>
  <c r="K45" i="46"/>
  <c r="D45" i="46"/>
  <c r="C45" i="46"/>
  <c r="AO44" i="46"/>
  <c r="AN44" i="46"/>
  <c r="S44" i="46"/>
  <c r="R44" i="46"/>
  <c r="P44" i="46"/>
  <c r="M44" i="46"/>
  <c r="K44" i="46"/>
  <c r="D44" i="46"/>
  <c r="C44" i="46"/>
  <c r="AO43" i="46"/>
  <c r="AN43" i="46"/>
  <c r="P43" i="46"/>
  <c r="S43" i="46" s="1"/>
  <c r="M43" i="46"/>
  <c r="K43" i="46"/>
  <c r="D43" i="46"/>
  <c r="C43" i="46"/>
  <c r="AO42" i="46"/>
  <c r="AN42" i="46"/>
  <c r="S42" i="46"/>
  <c r="P42" i="46"/>
  <c r="R42" i="46" s="1"/>
  <c r="M42" i="46"/>
  <c r="K42" i="46"/>
  <c r="D42" i="46"/>
  <c r="C42" i="46"/>
  <c r="AO41" i="46"/>
  <c r="AN41" i="46"/>
  <c r="S41" i="46"/>
  <c r="P41" i="46"/>
  <c r="R41" i="46" s="1"/>
  <c r="M41" i="46"/>
  <c r="K41" i="46"/>
  <c r="D41" i="46"/>
  <c r="C41" i="46"/>
  <c r="AO40" i="46"/>
  <c r="AN40" i="46"/>
  <c r="S40" i="46"/>
  <c r="R40" i="46"/>
  <c r="P40" i="46"/>
  <c r="M40" i="46"/>
  <c r="K40" i="46"/>
  <c r="D40" i="46"/>
  <c r="C40" i="46"/>
  <c r="AO39" i="46"/>
  <c r="AN39" i="46"/>
  <c r="S39" i="46"/>
  <c r="R39" i="46"/>
  <c r="P39" i="46"/>
  <c r="M39" i="46"/>
  <c r="K39" i="46"/>
  <c r="D39" i="46"/>
  <c r="C39" i="46"/>
  <c r="AO38" i="46"/>
  <c r="AN38" i="46"/>
  <c r="S38" i="46"/>
  <c r="P38" i="46"/>
  <c r="R38" i="46" s="1"/>
  <c r="M38" i="46"/>
  <c r="K38" i="46"/>
  <c r="D38" i="46"/>
  <c r="C38" i="46"/>
  <c r="AO37" i="46"/>
  <c r="AN37" i="46"/>
  <c r="S37" i="46"/>
  <c r="P37" i="46"/>
  <c r="R37" i="46" s="1"/>
  <c r="M37" i="46"/>
  <c r="K37" i="46"/>
  <c r="D37" i="46"/>
  <c r="C37" i="46"/>
  <c r="AR36" i="46"/>
  <c r="AS36" i="46" s="1"/>
  <c r="AO36" i="46"/>
  <c r="AN36" i="46"/>
  <c r="S36" i="46"/>
  <c r="R36" i="46"/>
  <c r="P36" i="46"/>
  <c r="M36" i="46"/>
  <c r="K36" i="46"/>
  <c r="D36" i="46"/>
  <c r="C36" i="46"/>
  <c r="AO35" i="46"/>
  <c r="AN35" i="46"/>
  <c r="S35" i="46"/>
  <c r="R35" i="46"/>
  <c r="P35" i="46"/>
  <c r="M35" i="46"/>
  <c r="K35" i="46"/>
  <c r="D35" i="46"/>
  <c r="C35" i="46"/>
  <c r="AO34" i="46"/>
  <c r="AN34" i="46"/>
  <c r="S34" i="46"/>
  <c r="P34" i="46"/>
  <c r="R34" i="46" s="1"/>
  <c r="M34" i="46"/>
  <c r="K34" i="46"/>
  <c r="D34" i="46"/>
  <c r="C34" i="46"/>
  <c r="AO33" i="46"/>
  <c r="AN33" i="46"/>
  <c r="S33" i="46"/>
  <c r="P33" i="46"/>
  <c r="R33" i="46" s="1"/>
  <c r="M33" i="46"/>
  <c r="K33" i="46"/>
  <c r="D33" i="46"/>
  <c r="C33" i="46"/>
  <c r="AO32" i="46"/>
  <c r="AN32" i="46"/>
  <c r="S32" i="46"/>
  <c r="R32" i="46"/>
  <c r="P32" i="46"/>
  <c r="M32" i="46"/>
  <c r="K32" i="46"/>
  <c r="D32" i="46"/>
  <c r="C32" i="46"/>
  <c r="AO31" i="46"/>
  <c r="AN31" i="46"/>
  <c r="S31" i="46"/>
  <c r="R31" i="46"/>
  <c r="P31" i="46"/>
  <c r="M31" i="46"/>
  <c r="K31" i="46"/>
  <c r="D31" i="46"/>
  <c r="C31" i="46"/>
  <c r="AO30" i="46"/>
  <c r="AN30" i="46"/>
  <c r="S30" i="46"/>
  <c r="P30" i="46"/>
  <c r="R30" i="46" s="1"/>
  <c r="M30" i="46"/>
  <c r="K30" i="46"/>
  <c r="D30" i="46"/>
  <c r="C30" i="46"/>
  <c r="AO29" i="46"/>
  <c r="AN29" i="46"/>
  <c r="S29" i="46"/>
  <c r="P29" i="46"/>
  <c r="R29" i="46" s="1"/>
  <c r="M29" i="46"/>
  <c r="K29" i="46"/>
  <c r="D29" i="46"/>
  <c r="C29" i="46"/>
  <c r="AO28" i="46"/>
  <c r="AN28" i="46"/>
  <c r="S28" i="46"/>
  <c r="R28" i="46"/>
  <c r="P28" i="46"/>
  <c r="M28" i="46"/>
  <c r="K28" i="46"/>
  <c r="D28" i="46"/>
  <c r="C28" i="46"/>
  <c r="AO27" i="46"/>
  <c r="AN27" i="46"/>
  <c r="S27" i="46"/>
  <c r="R27" i="46"/>
  <c r="P27" i="46"/>
  <c r="M27" i="46"/>
  <c r="K27" i="46"/>
  <c r="D27" i="46"/>
  <c r="C27" i="46"/>
  <c r="AO26" i="46"/>
  <c r="AN26" i="46"/>
  <c r="S26" i="46"/>
  <c r="P26" i="46"/>
  <c r="R26" i="46" s="1"/>
  <c r="M26" i="46"/>
  <c r="K26" i="46"/>
  <c r="D26" i="46"/>
  <c r="C26" i="46"/>
  <c r="AO25" i="46"/>
  <c r="AN25" i="46"/>
  <c r="S25" i="46"/>
  <c r="R25" i="46"/>
  <c r="P25" i="46"/>
  <c r="M25" i="46"/>
  <c r="K25" i="46"/>
  <c r="D25" i="46"/>
  <c r="C25" i="46"/>
  <c r="AO24" i="46"/>
  <c r="AN24" i="46"/>
  <c r="S24" i="46"/>
  <c r="R24" i="46"/>
  <c r="P24" i="46"/>
  <c r="M24" i="46"/>
  <c r="K24" i="46"/>
  <c r="D24" i="46"/>
  <c r="C24" i="46"/>
  <c r="AO23" i="46"/>
  <c r="AN23" i="46"/>
  <c r="S23" i="46"/>
  <c r="R23" i="46"/>
  <c r="P23" i="46"/>
  <c r="M23" i="46"/>
  <c r="K23" i="46"/>
  <c r="D23" i="46"/>
  <c r="C23" i="46"/>
  <c r="AO22" i="46"/>
  <c r="AN22" i="46"/>
  <c r="S22" i="46"/>
  <c r="P22" i="46"/>
  <c r="R22" i="46" s="1"/>
  <c r="M22" i="46"/>
  <c r="K22" i="46"/>
  <c r="D22" i="46"/>
  <c r="C22" i="46"/>
  <c r="AO21" i="46"/>
  <c r="AN21" i="46"/>
  <c r="P21" i="46"/>
  <c r="S21" i="46" s="1"/>
  <c r="M21" i="46"/>
  <c r="K21" i="46"/>
  <c r="D21" i="46"/>
  <c r="C21" i="46"/>
  <c r="AO20" i="46"/>
  <c r="AN20" i="46"/>
  <c r="P20" i="46"/>
  <c r="R20" i="46" s="1"/>
  <c r="M20" i="46"/>
  <c r="K20" i="46"/>
  <c r="D20" i="46"/>
  <c r="C20" i="46"/>
  <c r="AO19" i="46"/>
  <c r="AN19" i="46"/>
  <c r="AH19" i="46"/>
  <c r="P19" i="46"/>
  <c r="S19" i="46" s="1"/>
  <c r="M19" i="46"/>
  <c r="K19" i="46"/>
  <c r="D19" i="46"/>
  <c r="C19" i="46"/>
  <c r="AO18" i="46"/>
  <c r="AN18" i="46"/>
  <c r="AH18" i="46"/>
  <c r="P18" i="46"/>
  <c r="S18" i="46" s="1"/>
  <c r="M18" i="46"/>
  <c r="K18" i="46"/>
  <c r="D18" i="46"/>
  <c r="C18" i="46"/>
  <c r="AO17" i="46"/>
  <c r="AN17" i="46"/>
  <c r="AH17" i="46"/>
  <c r="P17" i="46"/>
  <c r="S17" i="46" s="1"/>
  <c r="M17" i="46"/>
  <c r="K17" i="46"/>
  <c r="D17" i="46"/>
  <c r="C17" i="46"/>
  <c r="AO16" i="46"/>
  <c r="AN16" i="46"/>
  <c r="AH16" i="46"/>
  <c r="P16" i="46"/>
  <c r="Q49" i="46" s="1"/>
  <c r="M16" i="46"/>
  <c r="K16" i="46"/>
  <c r="Q5" i="46" s="1"/>
  <c r="D16" i="46"/>
  <c r="AR16" i="46" s="1"/>
  <c r="C16" i="46"/>
  <c r="AP11" i="46" s="1"/>
  <c r="AO15" i="46"/>
  <c r="AN15" i="46"/>
  <c r="AH15" i="46"/>
  <c r="AO14" i="46"/>
  <c r="AN14" i="46"/>
  <c r="AH14" i="46"/>
  <c r="P14" i="46"/>
  <c r="AH13" i="46"/>
  <c r="AH12" i="46"/>
  <c r="J12" i="46"/>
  <c r="J11" i="46"/>
  <c r="Q10" i="46"/>
  <c r="J10" i="46"/>
  <c r="F10" i="46"/>
  <c r="E10" i="46"/>
  <c r="D10" i="46"/>
  <c r="C10" i="46"/>
  <c r="B10" i="46"/>
  <c r="AT8" i="46"/>
  <c r="AS8" i="46"/>
  <c r="AT7" i="46"/>
  <c r="AS7" i="46"/>
  <c r="Q7" i="46"/>
  <c r="J7" i="46"/>
  <c r="D7" i="46"/>
  <c r="B7" i="46"/>
  <c r="G7" i="46" s="1"/>
  <c r="AU6" i="46"/>
  <c r="AT6" i="46"/>
  <c r="AS6" i="46"/>
  <c r="AN6" i="46"/>
  <c r="J6" i="46"/>
  <c r="B6" i="46"/>
  <c r="AV5" i="46"/>
  <c r="AS5" i="46"/>
  <c r="AT5" i="46" s="1"/>
  <c r="AN5" i="46"/>
  <c r="I5" i="46"/>
  <c r="D5" i="46"/>
  <c r="B5" i="46"/>
  <c r="AO744" i="45"/>
  <c r="AN744" i="45"/>
  <c r="AO743" i="45"/>
  <c r="AN743" i="45"/>
  <c r="AO742" i="45"/>
  <c r="AN742" i="45"/>
  <c r="AO741" i="45"/>
  <c r="AN741" i="45"/>
  <c r="AO740" i="45"/>
  <c r="AN740" i="45"/>
  <c r="AO739" i="45"/>
  <c r="AN739" i="45"/>
  <c r="AO738" i="45"/>
  <c r="AN738" i="45"/>
  <c r="AO737" i="45"/>
  <c r="AN737" i="45"/>
  <c r="AO736" i="45"/>
  <c r="AN736" i="45"/>
  <c r="AO735" i="45"/>
  <c r="AN735" i="45"/>
  <c r="AO734" i="45"/>
  <c r="AN734" i="45"/>
  <c r="AO733" i="45"/>
  <c r="AN733" i="45"/>
  <c r="AO732" i="45"/>
  <c r="AN732" i="45"/>
  <c r="AO731" i="45"/>
  <c r="AN731" i="45"/>
  <c r="AO730" i="45"/>
  <c r="AN730" i="45"/>
  <c r="AO729" i="45"/>
  <c r="AN729" i="45"/>
  <c r="AO728" i="45"/>
  <c r="AN728" i="45"/>
  <c r="AO727" i="45"/>
  <c r="AN727" i="45"/>
  <c r="AO726" i="45"/>
  <c r="AN726" i="45"/>
  <c r="AO725" i="45"/>
  <c r="AN725" i="45"/>
  <c r="AO724" i="45"/>
  <c r="AN724" i="45"/>
  <c r="AO723" i="45"/>
  <c r="AN723" i="45"/>
  <c r="AO722" i="45"/>
  <c r="AN722" i="45"/>
  <c r="AO721" i="45"/>
  <c r="AN721" i="45"/>
  <c r="AO720" i="45"/>
  <c r="AN720" i="45"/>
  <c r="AO719" i="45"/>
  <c r="AN719" i="45"/>
  <c r="AO718" i="45"/>
  <c r="AN718" i="45"/>
  <c r="AO717" i="45"/>
  <c r="AN717" i="45"/>
  <c r="AO716" i="45"/>
  <c r="AN716" i="45"/>
  <c r="AO715" i="45"/>
  <c r="AN715" i="45"/>
  <c r="AO714" i="45"/>
  <c r="AR41" i="45" s="1"/>
  <c r="AS41" i="45" s="1"/>
  <c r="AN714" i="45"/>
  <c r="AO713" i="45"/>
  <c r="AN713" i="45"/>
  <c r="AO712" i="45"/>
  <c r="AN712" i="45"/>
  <c r="AO711" i="45"/>
  <c r="AN711" i="45"/>
  <c r="AO710" i="45"/>
  <c r="AN710" i="45"/>
  <c r="AO709" i="45"/>
  <c r="AN709" i="45"/>
  <c r="AO708" i="45"/>
  <c r="AN708" i="45"/>
  <c r="AO707" i="45"/>
  <c r="AN707" i="45"/>
  <c r="AO706" i="45"/>
  <c r="AN706" i="45"/>
  <c r="AO705" i="45"/>
  <c r="AN705" i="45"/>
  <c r="AO704" i="45"/>
  <c r="AN704" i="45"/>
  <c r="AO703" i="45"/>
  <c r="AN703" i="45"/>
  <c r="AO702" i="45"/>
  <c r="AN702" i="45"/>
  <c r="AO701" i="45"/>
  <c r="AN701" i="45"/>
  <c r="AO700" i="45"/>
  <c r="AN700" i="45"/>
  <c r="AO699" i="45"/>
  <c r="AN699" i="45"/>
  <c r="AO698" i="45"/>
  <c r="AN698" i="45"/>
  <c r="AO697" i="45"/>
  <c r="AN697" i="45"/>
  <c r="AO696" i="45"/>
  <c r="AN696" i="45"/>
  <c r="AO695" i="45"/>
  <c r="AN695" i="45"/>
  <c r="AO694" i="45"/>
  <c r="AN694" i="45"/>
  <c r="AO693" i="45"/>
  <c r="AN693" i="45"/>
  <c r="AO692" i="45"/>
  <c r="AN692" i="45"/>
  <c r="AO691" i="45"/>
  <c r="AN691" i="45"/>
  <c r="AO690" i="45"/>
  <c r="AN690" i="45"/>
  <c r="AO689" i="45"/>
  <c r="AN689" i="45"/>
  <c r="AO688" i="45"/>
  <c r="AN688" i="45"/>
  <c r="AO687" i="45"/>
  <c r="AN687" i="45"/>
  <c r="AO686" i="45"/>
  <c r="AN686" i="45"/>
  <c r="AO685" i="45"/>
  <c r="AN685" i="45"/>
  <c r="AO684" i="45"/>
  <c r="AN684" i="45"/>
  <c r="AO683" i="45"/>
  <c r="AN683" i="45"/>
  <c r="AO682" i="45"/>
  <c r="AN682" i="45"/>
  <c r="AO681" i="45"/>
  <c r="AN681" i="45"/>
  <c r="AO680" i="45"/>
  <c r="AN680" i="45"/>
  <c r="AO679" i="45"/>
  <c r="AN679" i="45"/>
  <c r="AO678" i="45"/>
  <c r="AN678" i="45"/>
  <c r="AO677" i="45"/>
  <c r="AN677" i="45"/>
  <c r="AO676" i="45"/>
  <c r="AN676" i="45"/>
  <c r="AO675" i="45"/>
  <c r="AN675" i="45"/>
  <c r="AO674" i="45"/>
  <c r="AN674" i="45"/>
  <c r="AO673" i="45"/>
  <c r="AN673" i="45"/>
  <c r="AO672" i="45"/>
  <c r="AN672" i="45"/>
  <c r="AO671" i="45"/>
  <c r="AN671" i="45"/>
  <c r="AO670" i="45"/>
  <c r="AN670" i="45"/>
  <c r="AO669" i="45"/>
  <c r="AN669" i="45"/>
  <c r="AO668" i="45"/>
  <c r="AN668" i="45"/>
  <c r="AO667" i="45"/>
  <c r="AN667" i="45"/>
  <c r="AO666" i="45"/>
  <c r="AN666" i="45"/>
  <c r="AO665" i="45"/>
  <c r="AN665" i="45"/>
  <c r="AO664" i="45"/>
  <c r="AN664" i="45"/>
  <c r="AO663" i="45"/>
  <c r="AN663" i="45"/>
  <c r="AO662" i="45"/>
  <c r="AN662" i="45"/>
  <c r="AO661" i="45"/>
  <c r="AN661" i="45"/>
  <c r="AO660" i="45"/>
  <c r="AN660" i="45"/>
  <c r="AO659" i="45"/>
  <c r="AN659" i="45"/>
  <c r="AO658" i="45"/>
  <c r="AN658" i="45"/>
  <c r="AO657" i="45"/>
  <c r="AN657" i="45"/>
  <c r="AO656" i="45"/>
  <c r="AN656" i="45"/>
  <c r="AO655" i="45"/>
  <c r="AN655" i="45"/>
  <c r="AO654" i="45"/>
  <c r="AR39" i="45" s="1"/>
  <c r="AS39" i="45" s="1"/>
  <c r="AN654" i="45"/>
  <c r="AO653" i="45"/>
  <c r="AN653" i="45"/>
  <c r="AO652" i="45"/>
  <c r="AN652" i="45"/>
  <c r="AO651" i="45"/>
  <c r="AN651" i="45"/>
  <c r="AO650" i="45"/>
  <c r="AN650" i="45"/>
  <c r="AO649" i="45"/>
  <c r="AN649" i="45"/>
  <c r="AO648" i="45"/>
  <c r="AN648" i="45"/>
  <c r="AO647" i="45"/>
  <c r="AN647" i="45"/>
  <c r="AO646" i="45"/>
  <c r="AN646" i="45"/>
  <c r="AO645" i="45"/>
  <c r="AN645" i="45"/>
  <c r="AO644" i="45"/>
  <c r="AN644" i="45"/>
  <c r="AO643" i="45"/>
  <c r="AN643" i="45"/>
  <c r="AO642" i="45"/>
  <c r="AN642" i="45"/>
  <c r="AO641" i="45"/>
  <c r="AN641" i="45"/>
  <c r="AO640" i="45"/>
  <c r="AN640" i="45"/>
  <c r="AO639" i="45"/>
  <c r="AN639" i="45"/>
  <c r="AO638" i="45"/>
  <c r="AN638" i="45"/>
  <c r="AO637" i="45"/>
  <c r="AN637" i="45"/>
  <c r="AO636" i="45"/>
  <c r="AN636" i="45"/>
  <c r="AO635" i="45"/>
  <c r="AN635" i="45"/>
  <c r="AO634" i="45"/>
  <c r="AN634" i="45"/>
  <c r="AO633" i="45"/>
  <c r="AN633" i="45"/>
  <c r="AO632" i="45"/>
  <c r="AN632" i="45"/>
  <c r="AO631" i="45"/>
  <c r="AN631" i="45"/>
  <c r="AO630" i="45"/>
  <c r="AN630" i="45"/>
  <c r="AO629" i="45"/>
  <c r="AN629" i="45"/>
  <c r="AO628" i="45"/>
  <c r="AN628" i="45"/>
  <c r="AO627" i="45"/>
  <c r="AN627" i="45"/>
  <c r="AO626" i="45"/>
  <c r="AN626" i="45"/>
  <c r="AO625" i="45"/>
  <c r="AN625" i="45"/>
  <c r="AO624" i="45"/>
  <c r="AN624" i="45"/>
  <c r="AO623" i="45"/>
  <c r="AN623" i="45"/>
  <c r="AO622" i="45"/>
  <c r="AN622" i="45"/>
  <c r="AO621" i="45"/>
  <c r="AN621" i="45"/>
  <c r="AO620" i="45"/>
  <c r="AN620" i="45"/>
  <c r="AO619" i="45"/>
  <c r="AN619" i="45"/>
  <c r="AO618" i="45"/>
  <c r="AN618" i="45"/>
  <c r="AO617" i="45"/>
  <c r="AN617" i="45"/>
  <c r="AO616" i="45"/>
  <c r="AN616" i="45"/>
  <c r="AO615" i="45"/>
  <c r="AN615" i="45"/>
  <c r="AO614" i="45"/>
  <c r="AN614" i="45"/>
  <c r="AO613" i="45"/>
  <c r="AN613" i="45"/>
  <c r="AO612" i="45"/>
  <c r="AN612" i="45"/>
  <c r="AO611" i="45"/>
  <c r="AN611" i="45"/>
  <c r="AO610" i="45"/>
  <c r="AN610" i="45"/>
  <c r="AO609" i="45"/>
  <c r="AN609" i="45"/>
  <c r="AO608" i="45"/>
  <c r="AN608" i="45"/>
  <c r="AO607" i="45"/>
  <c r="AN607" i="45"/>
  <c r="AO606" i="45"/>
  <c r="AN606" i="45"/>
  <c r="AO605" i="45"/>
  <c r="AN605" i="45"/>
  <c r="AO604" i="45"/>
  <c r="AN604" i="45"/>
  <c r="AO603" i="45"/>
  <c r="AN603" i="45"/>
  <c r="AO602" i="45"/>
  <c r="AN602" i="45"/>
  <c r="AO601" i="45"/>
  <c r="AN601" i="45"/>
  <c r="AO600" i="45"/>
  <c r="AN600" i="45"/>
  <c r="AO599" i="45"/>
  <c r="AN599" i="45"/>
  <c r="AO598" i="45"/>
  <c r="AN598" i="45"/>
  <c r="AO597" i="45"/>
  <c r="AN597" i="45"/>
  <c r="AO596" i="45"/>
  <c r="AN596" i="45"/>
  <c r="AO595" i="45"/>
  <c r="AN595" i="45"/>
  <c r="AO594" i="45"/>
  <c r="AN594" i="45"/>
  <c r="AO593" i="45"/>
  <c r="AN593" i="45"/>
  <c r="AO592" i="45"/>
  <c r="AR37" i="45" s="1"/>
  <c r="AS37" i="45" s="1"/>
  <c r="AN592" i="45"/>
  <c r="AO591" i="45"/>
  <c r="AN591" i="45"/>
  <c r="AO590" i="45"/>
  <c r="AN590" i="45"/>
  <c r="AO589" i="45"/>
  <c r="AN589" i="45"/>
  <c r="AO588" i="45"/>
  <c r="AN588" i="45"/>
  <c r="AO587" i="45"/>
  <c r="AN587" i="45"/>
  <c r="AO586" i="45"/>
  <c r="AN586" i="45"/>
  <c r="AO585" i="45"/>
  <c r="AN585" i="45"/>
  <c r="AO584" i="45"/>
  <c r="AN584" i="45"/>
  <c r="AO583" i="45"/>
  <c r="AN583" i="45"/>
  <c r="AO582" i="45"/>
  <c r="AN582" i="45"/>
  <c r="AO581" i="45"/>
  <c r="AN581" i="45"/>
  <c r="AO580" i="45"/>
  <c r="AN580" i="45"/>
  <c r="AO579" i="45"/>
  <c r="AN579" i="45"/>
  <c r="AO578" i="45"/>
  <c r="AN578" i="45"/>
  <c r="AO577" i="45"/>
  <c r="AN577" i="45"/>
  <c r="AO576" i="45"/>
  <c r="AN576" i="45"/>
  <c r="AO575" i="45"/>
  <c r="AN575" i="45"/>
  <c r="AO574" i="45"/>
  <c r="AN574" i="45"/>
  <c r="AO573" i="45"/>
  <c r="AN573" i="45"/>
  <c r="AO572" i="45"/>
  <c r="AN572" i="45"/>
  <c r="AO571" i="45"/>
  <c r="AN571" i="45"/>
  <c r="AO570" i="45"/>
  <c r="AN570" i="45"/>
  <c r="AO569" i="45"/>
  <c r="AN569" i="45"/>
  <c r="AO568" i="45"/>
  <c r="AN568" i="45"/>
  <c r="AO567" i="45"/>
  <c r="AN567" i="45"/>
  <c r="AO566" i="45"/>
  <c r="AN566" i="45"/>
  <c r="AO565" i="45"/>
  <c r="AN565" i="45"/>
  <c r="AO564" i="45"/>
  <c r="AN564" i="45"/>
  <c r="AO563" i="45"/>
  <c r="AN563" i="45"/>
  <c r="AO562" i="45"/>
  <c r="AN562" i="45"/>
  <c r="AO561" i="45"/>
  <c r="AN561" i="45"/>
  <c r="AO560" i="45"/>
  <c r="AN560" i="45"/>
  <c r="AO559" i="45"/>
  <c r="AN559" i="45"/>
  <c r="AO558" i="45"/>
  <c r="AN558" i="45"/>
  <c r="AO557" i="45"/>
  <c r="AN557" i="45"/>
  <c r="AO556" i="45"/>
  <c r="AN556" i="45"/>
  <c r="AO555" i="45"/>
  <c r="AN555" i="45"/>
  <c r="AO554" i="45"/>
  <c r="AN554" i="45"/>
  <c r="AO553" i="45"/>
  <c r="AN553" i="45"/>
  <c r="AO552" i="45"/>
  <c r="AN552" i="45"/>
  <c r="AO551" i="45"/>
  <c r="AN551" i="45"/>
  <c r="AO550" i="45"/>
  <c r="AN550" i="45"/>
  <c r="AO549" i="45"/>
  <c r="AN549" i="45"/>
  <c r="AO548" i="45"/>
  <c r="AN548" i="45"/>
  <c r="AO547" i="45"/>
  <c r="AN547" i="45"/>
  <c r="AO546" i="45"/>
  <c r="AN546" i="45"/>
  <c r="AO545" i="45"/>
  <c r="AN545" i="45"/>
  <c r="AO544" i="45"/>
  <c r="AN544" i="45"/>
  <c r="AO543" i="45"/>
  <c r="AN543" i="45"/>
  <c r="AO542" i="45"/>
  <c r="AN542" i="45"/>
  <c r="AO541" i="45"/>
  <c r="AN541" i="45"/>
  <c r="AO540" i="45"/>
  <c r="AN540" i="45"/>
  <c r="AO539" i="45"/>
  <c r="AN539" i="45"/>
  <c r="AO538" i="45"/>
  <c r="AN538" i="45"/>
  <c r="AO537" i="45"/>
  <c r="AN537" i="45"/>
  <c r="AO536" i="45"/>
  <c r="AN536" i="45"/>
  <c r="AO535" i="45"/>
  <c r="AN535" i="45"/>
  <c r="AO534" i="45"/>
  <c r="AN534" i="45"/>
  <c r="AO533" i="45"/>
  <c r="AN533" i="45"/>
  <c r="AO532" i="45"/>
  <c r="AN532" i="45"/>
  <c r="AO531" i="45"/>
  <c r="AN531" i="45"/>
  <c r="AO530" i="45"/>
  <c r="AN530" i="45"/>
  <c r="AO529" i="45"/>
  <c r="AN529" i="45"/>
  <c r="AO528" i="45"/>
  <c r="AN528" i="45"/>
  <c r="AO527" i="45"/>
  <c r="AN527" i="45"/>
  <c r="AO526" i="45"/>
  <c r="AN526" i="45"/>
  <c r="AO525" i="45"/>
  <c r="AN525" i="45"/>
  <c r="AO524" i="45"/>
  <c r="AN524" i="45"/>
  <c r="AO523" i="45"/>
  <c r="AN523" i="45"/>
  <c r="AO522" i="45"/>
  <c r="AN522" i="45"/>
  <c r="AO521" i="45"/>
  <c r="AN521" i="45"/>
  <c r="AO520" i="45"/>
  <c r="AN520" i="45"/>
  <c r="AO519" i="45"/>
  <c r="AN519" i="45"/>
  <c r="AO518" i="45"/>
  <c r="AN518" i="45"/>
  <c r="AO517" i="45"/>
  <c r="AN517" i="45"/>
  <c r="AO516" i="45"/>
  <c r="AN516" i="45"/>
  <c r="AO515" i="45"/>
  <c r="AN515" i="45"/>
  <c r="AO514" i="45"/>
  <c r="AN514" i="45"/>
  <c r="AO513" i="45"/>
  <c r="AN513" i="45"/>
  <c r="AO512" i="45"/>
  <c r="AN512" i="45"/>
  <c r="AO511" i="45"/>
  <c r="AN511" i="45"/>
  <c r="AO510" i="45"/>
  <c r="AN510" i="45"/>
  <c r="AO509" i="45"/>
  <c r="AN509" i="45"/>
  <c r="AO508" i="45"/>
  <c r="AN508" i="45"/>
  <c r="AO507" i="45"/>
  <c r="AN507" i="45"/>
  <c r="AO506" i="45"/>
  <c r="AN506" i="45"/>
  <c r="AO505" i="45"/>
  <c r="AN505" i="45"/>
  <c r="AO504" i="45"/>
  <c r="AN504" i="45"/>
  <c r="AO503" i="45"/>
  <c r="AN503" i="45"/>
  <c r="AO502" i="45"/>
  <c r="AN502" i="45"/>
  <c r="AO501" i="45"/>
  <c r="AN501" i="45"/>
  <c r="AO500" i="45"/>
  <c r="AN500" i="45"/>
  <c r="AO499" i="45"/>
  <c r="AN499" i="45"/>
  <c r="AO498" i="45"/>
  <c r="AN498" i="45"/>
  <c r="AO497" i="45"/>
  <c r="AN497" i="45"/>
  <c r="AO496" i="45"/>
  <c r="AN496" i="45"/>
  <c r="AO495" i="45"/>
  <c r="AN495" i="45"/>
  <c r="AO494" i="45"/>
  <c r="AN494" i="45"/>
  <c r="AO493" i="45"/>
  <c r="AN493" i="45"/>
  <c r="AO492" i="45"/>
  <c r="AN492" i="45"/>
  <c r="AO491" i="45"/>
  <c r="AN491" i="45"/>
  <c r="AO490" i="45"/>
  <c r="AN490" i="45"/>
  <c r="AO489" i="45"/>
  <c r="AN489" i="45"/>
  <c r="AO488" i="45"/>
  <c r="AN488" i="45"/>
  <c r="AO487" i="45"/>
  <c r="AN487" i="45"/>
  <c r="AO486" i="45"/>
  <c r="AN486" i="45"/>
  <c r="AO485" i="45"/>
  <c r="AN485" i="45"/>
  <c r="AO484" i="45"/>
  <c r="AN484" i="45"/>
  <c r="AO483" i="45"/>
  <c r="AN483" i="45"/>
  <c r="AO482" i="45"/>
  <c r="AN482" i="45"/>
  <c r="AO481" i="45"/>
  <c r="AN481" i="45"/>
  <c r="AO480" i="45"/>
  <c r="AN480" i="45"/>
  <c r="AO479" i="45"/>
  <c r="AN479" i="45"/>
  <c r="AO478" i="45"/>
  <c r="AN478" i="45"/>
  <c r="AO477" i="45"/>
  <c r="AN477" i="45"/>
  <c r="AO476" i="45"/>
  <c r="AN476" i="45"/>
  <c r="AO475" i="45"/>
  <c r="AN475" i="45"/>
  <c r="AO474" i="45"/>
  <c r="AN474" i="45"/>
  <c r="AO473" i="45"/>
  <c r="AN473" i="45"/>
  <c r="AO472" i="45"/>
  <c r="AN472" i="45"/>
  <c r="AO471" i="45"/>
  <c r="AN471" i="45"/>
  <c r="AO470" i="45"/>
  <c r="AN470" i="45"/>
  <c r="AO469" i="45"/>
  <c r="AN469" i="45"/>
  <c r="AO468" i="45"/>
  <c r="AN468" i="45"/>
  <c r="AO467" i="45"/>
  <c r="AN467" i="45"/>
  <c r="AO466" i="45"/>
  <c r="AN466" i="45"/>
  <c r="AO465" i="45"/>
  <c r="AN465" i="45"/>
  <c r="AO464" i="45"/>
  <c r="AN464" i="45"/>
  <c r="AO463" i="45"/>
  <c r="AN463" i="45"/>
  <c r="AO462" i="45"/>
  <c r="AN462" i="45"/>
  <c r="AO461" i="45"/>
  <c r="AN461" i="45"/>
  <c r="AO460" i="45"/>
  <c r="AN460" i="45"/>
  <c r="AO459" i="45"/>
  <c r="AN459" i="45"/>
  <c r="AO458" i="45"/>
  <c r="AN458" i="45"/>
  <c r="AO457" i="45"/>
  <c r="AN457" i="45"/>
  <c r="AO456" i="45"/>
  <c r="AN456" i="45"/>
  <c r="AO455" i="45"/>
  <c r="AN455" i="45"/>
  <c r="AO454" i="45"/>
  <c r="AN454" i="45"/>
  <c r="AO453" i="45"/>
  <c r="AN453" i="45"/>
  <c r="AO452" i="45"/>
  <c r="AN452" i="45"/>
  <c r="AO451" i="45"/>
  <c r="AN451" i="45"/>
  <c r="AO450" i="45"/>
  <c r="AN450" i="45"/>
  <c r="AO449" i="45"/>
  <c r="AN449" i="45"/>
  <c r="AO448" i="45"/>
  <c r="AN448" i="45"/>
  <c r="AO447" i="45"/>
  <c r="AN447" i="45"/>
  <c r="AO446" i="45"/>
  <c r="AN446" i="45"/>
  <c r="AO445" i="45"/>
  <c r="AN445" i="45"/>
  <c r="AO444" i="45"/>
  <c r="AN444" i="45"/>
  <c r="AO443" i="45"/>
  <c r="AN443" i="45"/>
  <c r="AO442" i="45"/>
  <c r="AN442" i="45"/>
  <c r="AO441" i="45"/>
  <c r="AN441" i="45"/>
  <c r="AO440" i="45"/>
  <c r="AR32" i="45" s="1"/>
  <c r="AS32" i="45" s="1"/>
  <c r="AN440" i="45"/>
  <c r="AO439" i="45"/>
  <c r="AN439" i="45"/>
  <c r="AO438" i="45"/>
  <c r="AN438" i="45"/>
  <c r="AO437" i="45"/>
  <c r="AN437" i="45"/>
  <c r="AO436" i="45"/>
  <c r="AN436" i="45"/>
  <c r="AO435" i="45"/>
  <c r="AN435" i="45"/>
  <c r="AO434" i="45"/>
  <c r="AN434" i="45"/>
  <c r="AO433" i="45"/>
  <c r="AN433" i="45"/>
  <c r="AO432" i="45"/>
  <c r="AN432" i="45"/>
  <c r="AO431" i="45"/>
  <c r="AN431" i="45"/>
  <c r="AO430" i="45"/>
  <c r="AN430" i="45"/>
  <c r="AO429" i="45"/>
  <c r="AN429" i="45"/>
  <c r="AO428" i="45"/>
  <c r="AN428" i="45"/>
  <c r="AO427" i="45"/>
  <c r="AN427" i="45"/>
  <c r="AO426" i="45"/>
  <c r="AN426" i="45"/>
  <c r="AO425" i="45"/>
  <c r="AN425" i="45"/>
  <c r="AO424" i="45"/>
  <c r="AN424" i="45"/>
  <c r="AO423" i="45"/>
  <c r="AN423" i="45"/>
  <c r="AO422" i="45"/>
  <c r="AN422" i="45"/>
  <c r="AO421" i="45"/>
  <c r="AN421" i="45"/>
  <c r="AO420" i="45"/>
  <c r="AN420" i="45"/>
  <c r="AO419" i="45"/>
  <c r="AN419" i="45"/>
  <c r="AO418" i="45"/>
  <c r="AN418" i="45"/>
  <c r="AO417" i="45"/>
  <c r="AN417" i="45"/>
  <c r="AO416" i="45"/>
  <c r="AN416" i="45"/>
  <c r="AO415" i="45"/>
  <c r="AN415" i="45"/>
  <c r="AO414" i="45"/>
  <c r="AN414" i="45"/>
  <c r="AO413" i="45"/>
  <c r="AN413" i="45"/>
  <c r="AO412" i="45"/>
  <c r="AN412" i="45"/>
  <c r="AO411" i="45"/>
  <c r="AN411" i="45"/>
  <c r="AO410" i="45"/>
  <c r="AN410" i="45"/>
  <c r="AO409" i="45"/>
  <c r="AN409" i="45"/>
  <c r="AO408" i="45"/>
  <c r="AN408" i="45"/>
  <c r="AO407" i="45"/>
  <c r="AN407" i="45"/>
  <c r="AO406" i="45"/>
  <c r="AN406" i="45"/>
  <c r="AO405" i="45"/>
  <c r="AN405" i="45"/>
  <c r="AO404" i="45"/>
  <c r="AN404" i="45"/>
  <c r="AO403" i="45"/>
  <c r="AN403" i="45"/>
  <c r="AO402" i="45"/>
  <c r="AN402" i="45"/>
  <c r="AO401" i="45"/>
  <c r="AN401" i="45"/>
  <c r="AO400" i="45"/>
  <c r="AN400" i="45"/>
  <c r="AO399" i="45"/>
  <c r="AN399" i="45"/>
  <c r="AO398" i="45"/>
  <c r="AN398" i="45"/>
  <c r="AO397" i="45"/>
  <c r="AN397" i="45"/>
  <c r="AO396" i="45"/>
  <c r="AN396" i="45"/>
  <c r="AO395" i="45"/>
  <c r="AN395" i="45"/>
  <c r="AO394" i="45"/>
  <c r="AN394" i="45"/>
  <c r="AO393" i="45"/>
  <c r="AN393" i="45"/>
  <c r="AO392" i="45"/>
  <c r="AN392" i="45"/>
  <c r="AO391" i="45"/>
  <c r="AN391" i="45"/>
  <c r="AO390" i="45"/>
  <c r="AN390" i="45"/>
  <c r="AO389" i="45"/>
  <c r="AN389" i="45"/>
  <c r="AO388" i="45"/>
  <c r="AN388" i="45"/>
  <c r="AO387" i="45"/>
  <c r="AN387" i="45"/>
  <c r="AO386" i="45"/>
  <c r="AN386" i="45"/>
  <c r="AO385" i="45"/>
  <c r="AN385" i="45"/>
  <c r="AO384" i="45"/>
  <c r="AN384" i="45"/>
  <c r="AO383" i="45"/>
  <c r="AN383" i="45"/>
  <c r="AO382" i="45"/>
  <c r="AN382" i="45"/>
  <c r="AO381" i="45"/>
  <c r="AN381" i="45"/>
  <c r="AO380" i="45"/>
  <c r="AR30" i="45" s="1"/>
  <c r="AS30" i="45" s="1"/>
  <c r="AN380" i="45"/>
  <c r="AO379" i="45"/>
  <c r="AN379" i="45"/>
  <c r="AO378" i="45"/>
  <c r="AN378" i="45"/>
  <c r="AO377" i="45"/>
  <c r="AN377" i="45"/>
  <c r="AO376" i="45"/>
  <c r="AN376" i="45"/>
  <c r="AO375" i="45"/>
  <c r="AN375" i="45"/>
  <c r="AO374" i="45"/>
  <c r="AN374" i="45"/>
  <c r="AO373" i="45"/>
  <c r="AN373" i="45"/>
  <c r="AO372" i="45"/>
  <c r="AN372" i="45"/>
  <c r="AO371" i="45"/>
  <c r="AN371" i="45"/>
  <c r="AO370" i="45"/>
  <c r="AN370" i="45"/>
  <c r="AO369" i="45"/>
  <c r="AN369" i="45"/>
  <c r="AO368" i="45"/>
  <c r="AN368" i="45"/>
  <c r="AO367" i="45"/>
  <c r="AN367" i="45"/>
  <c r="AO366" i="45"/>
  <c r="AN366" i="45"/>
  <c r="AO365" i="45"/>
  <c r="AN365" i="45"/>
  <c r="AO364" i="45"/>
  <c r="AN364" i="45"/>
  <c r="AO363" i="45"/>
  <c r="AN363" i="45"/>
  <c r="AO362" i="45"/>
  <c r="AN362" i="45"/>
  <c r="AO361" i="45"/>
  <c r="AN361" i="45"/>
  <c r="AO360" i="45"/>
  <c r="AN360" i="45"/>
  <c r="AO359" i="45"/>
  <c r="AN359" i="45"/>
  <c r="AO358" i="45"/>
  <c r="AN358" i="45"/>
  <c r="AO357" i="45"/>
  <c r="AN357" i="45"/>
  <c r="AO356" i="45"/>
  <c r="AN356" i="45"/>
  <c r="AO355" i="45"/>
  <c r="AN355" i="45"/>
  <c r="AO354" i="45"/>
  <c r="AN354" i="45"/>
  <c r="AO353" i="45"/>
  <c r="AN353" i="45"/>
  <c r="AO352" i="45"/>
  <c r="AN352" i="45"/>
  <c r="AO351" i="45"/>
  <c r="AN351" i="45"/>
  <c r="AO350" i="45"/>
  <c r="AN350" i="45"/>
  <c r="AO349" i="45"/>
  <c r="AN349" i="45"/>
  <c r="AO348" i="45"/>
  <c r="AN348" i="45"/>
  <c r="AO347" i="45"/>
  <c r="AN347" i="45"/>
  <c r="AO346" i="45"/>
  <c r="AN346" i="45"/>
  <c r="AO345" i="45"/>
  <c r="AN345" i="45"/>
  <c r="AO344" i="45"/>
  <c r="AN344" i="45"/>
  <c r="AO343" i="45"/>
  <c r="AN343" i="45"/>
  <c r="AO342" i="45"/>
  <c r="AN342" i="45"/>
  <c r="AO341" i="45"/>
  <c r="AN341" i="45"/>
  <c r="AO340" i="45"/>
  <c r="AN340" i="45"/>
  <c r="AO339" i="45"/>
  <c r="AN339" i="45"/>
  <c r="AO338" i="45"/>
  <c r="AN338" i="45"/>
  <c r="AO337" i="45"/>
  <c r="AN337" i="45"/>
  <c r="AO336" i="45"/>
  <c r="AN336" i="45"/>
  <c r="AO335" i="45"/>
  <c r="AN335" i="45"/>
  <c r="AO334" i="45"/>
  <c r="AN334" i="45"/>
  <c r="AO333" i="45"/>
  <c r="AN333" i="45"/>
  <c r="AO332" i="45"/>
  <c r="AN332" i="45"/>
  <c r="AO331" i="45"/>
  <c r="AN331" i="45"/>
  <c r="AO330" i="45"/>
  <c r="AN330" i="45"/>
  <c r="AO329" i="45"/>
  <c r="AN329" i="45"/>
  <c r="AO328" i="45"/>
  <c r="AN328" i="45"/>
  <c r="AO327" i="45"/>
  <c r="AN327" i="45"/>
  <c r="AO326" i="45"/>
  <c r="AN326" i="45"/>
  <c r="AO325" i="45"/>
  <c r="AN325" i="45"/>
  <c r="AO324" i="45"/>
  <c r="AN324" i="45"/>
  <c r="AO323" i="45"/>
  <c r="AN323" i="45"/>
  <c r="AO322" i="45"/>
  <c r="AN322" i="45"/>
  <c r="AO321" i="45"/>
  <c r="AN321" i="45"/>
  <c r="AO320" i="45"/>
  <c r="AN320" i="45"/>
  <c r="AO319" i="45"/>
  <c r="AN319" i="45"/>
  <c r="AO318" i="45"/>
  <c r="AN318" i="45"/>
  <c r="AO317" i="45"/>
  <c r="AN317" i="45"/>
  <c r="AO316" i="45"/>
  <c r="AN316" i="45"/>
  <c r="AO315" i="45"/>
  <c r="AN315" i="45"/>
  <c r="AO314" i="45"/>
  <c r="AN314" i="45"/>
  <c r="AO313" i="45"/>
  <c r="AN313" i="45"/>
  <c r="AO312" i="45"/>
  <c r="AN312" i="45"/>
  <c r="AO311" i="45"/>
  <c r="AN311" i="45"/>
  <c r="AO310" i="45"/>
  <c r="AN310" i="45"/>
  <c r="AO309" i="45"/>
  <c r="AN309" i="45"/>
  <c r="AO308" i="45"/>
  <c r="AN308" i="45"/>
  <c r="AO307" i="45"/>
  <c r="AN307" i="45"/>
  <c r="AO306" i="45"/>
  <c r="AN306" i="45"/>
  <c r="AO305" i="45"/>
  <c r="AN305" i="45"/>
  <c r="AO304" i="45"/>
  <c r="AN304" i="45"/>
  <c r="AO303" i="45"/>
  <c r="AN303" i="45"/>
  <c r="AO302" i="45"/>
  <c r="AN302" i="45"/>
  <c r="AO301" i="45"/>
  <c r="AN301" i="45"/>
  <c r="AO300" i="45"/>
  <c r="AN300" i="45"/>
  <c r="AO299" i="45"/>
  <c r="AN299" i="45"/>
  <c r="AO298" i="45"/>
  <c r="AN298" i="45"/>
  <c r="AO297" i="45"/>
  <c r="AN297" i="45"/>
  <c r="AO296" i="45"/>
  <c r="AN296" i="45"/>
  <c r="AO295" i="45"/>
  <c r="AN295" i="45"/>
  <c r="AO294" i="45"/>
  <c r="AN294" i="45"/>
  <c r="AO293" i="45"/>
  <c r="AN293" i="45"/>
  <c r="AO292" i="45"/>
  <c r="AN292" i="45"/>
  <c r="AO291" i="45"/>
  <c r="AN291" i="45"/>
  <c r="AO290" i="45"/>
  <c r="AN290" i="45"/>
  <c r="AO289" i="45"/>
  <c r="AN289" i="45"/>
  <c r="AO288" i="45"/>
  <c r="AR27" i="45" s="1"/>
  <c r="AS27" i="45" s="1"/>
  <c r="AN288" i="45"/>
  <c r="AO287" i="45"/>
  <c r="AN287" i="45"/>
  <c r="AO286" i="45"/>
  <c r="AN286" i="45"/>
  <c r="AO285" i="45"/>
  <c r="AN285" i="45"/>
  <c r="AO284" i="45"/>
  <c r="AN284" i="45"/>
  <c r="AO283" i="45"/>
  <c r="AN283" i="45"/>
  <c r="AO282" i="45"/>
  <c r="AN282" i="45"/>
  <c r="AO281" i="45"/>
  <c r="AN281" i="45"/>
  <c r="AO280" i="45"/>
  <c r="AN280" i="45"/>
  <c r="AO279" i="45"/>
  <c r="AN279" i="45"/>
  <c r="AO278" i="45"/>
  <c r="AN278" i="45"/>
  <c r="AO277" i="45"/>
  <c r="AN277" i="45"/>
  <c r="AO276" i="45"/>
  <c r="AN276" i="45"/>
  <c r="AO275" i="45"/>
  <c r="AN275" i="45"/>
  <c r="AO274" i="45"/>
  <c r="AN274" i="45"/>
  <c r="AO273" i="45"/>
  <c r="AN273" i="45"/>
  <c r="AO272" i="45"/>
  <c r="AN272" i="45"/>
  <c r="AO271" i="45"/>
  <c r="AN271" i="45"/>
  <c r="AO270" i="45"/>
  <c r="AN270" i="45"/>
  <c r="AO269" i="45"/>
  <c r="AN269" i="45"/>
  <c r="AO268" i="45"/>
  <c r="AN268" i="45"/>
  <c r="AO267" i="45"/>
  <c r="AN267" i="45"/>
  <c r="AO266" i="45"/>
  <c r="AN266" i="45"/>
  <c r="AO265" i="45"/>
  <c r="AN265" i="45"/>
  <c r="AO264" i="45"/>
  <c r="AN264" i="45"/>
  <c r="AO263" i="45"/>
  <c r="AN263" i="45"/>
  <c r="AO262" i="45"/>
  <c r="AN262" i="45"/>
  <c r="AO261" i="45"/>
  <c r="AN261" i="45"/>
  <c r="AO260" i="45"/>
  <c r="AN260" i="45"/>
  <c r="AO259" i="45"/>
  <c r="AN259" i="45"/>
  <c r="AO258" i="45"/>
  <c r="AR26" i="45" s="1"/>
  <c r="AS26" i="45" s="1"/>
  <c r="AN258" i="45"/>
  <c r="AO257" i="45"/>
  <c r="AN257" i="45"/>
  <c r="AO256" i="45"/>
  <c r="AN256" i="45"/>
  <c r="AO255" i="45"/>
  <c r="AN255" i="45"/>
  <c r="AO254" i="45"/>
  <c r="AN254" i="45"/>
  <c r="AO253" i="45"/>
  <c r="AN253" i="45"/>
  <c r="AO252" i="45"/>
  <c r="AN252" i="45"/>
  <c r="AO251" i="45"/>
  <c r="AN251" i="45"/>
  <c r="AO250" i="45"/>
  <c r="AN250" i="45"/>
  <c r="AO249" i="45"/>
  <c r="AN249" i="45"/>
  <c r="AO248" i="45"/>
  <c r="AN248" i="45"/>
  <c r="AO247" i="45"/>
  <c r="AN247" i="45"/>
  <c r="AO246" i="45"/>
  <c r="AN246" i="45"/>
  <c r="AO245" i="45"/>
  <c r="AN245" i="45"/>
  <c r="AO244" i="45"/>
  <c r="AN244" i="45"/>
  <c r="AO243" i="45"/>
  <c r="AN243" i="45"/>
  <c r="AO242" i="45"/>
  <c r="AN242" i="45"/>
  <c r="AO241" i="45"/>
  <c r="AN241" i="45"/>
  <c r="AO240" i="45"/>
  <c r="AN240" i="45"/>
  <c r="AO239" i="45"/>
  <c r="AN239" i="45"/>
  <c r="AO238" i="45"/>
  <c r="AN238" i="45"/>
  <c r="AO237" i="45"/>
  <c r="AN237" i="45"/>
  <c r="AO236" i="45"/>
  <c r="AN236" i="45"/>
  <c r="AO235" i="45"/>
  <c r="AN235" i="45"/>
  <c r="AO234" i="45"/>
  <c r="AN234" i="45"/>
  <c r="AO233" i="45"/>
  <c r="AN233" i="45"/>
  <c r="AO232" i="45"/>
  <c r="AN232" i="45"/>
  <c r="AO231" i="45"/>
  <c r="AN231" i="45"/>
  <c r="AO230" i="45"/>
  <c r="AN230" i="45"/>
  <c r="AO229" i="45"/>
  <c r="AN229" i="45"/>
  <c r="AO228" i="45"/>
  <c r="AR25" i="45" s="1"/>
  <c r="AS25" i="45" s="1"/>
  <c r="AN228" i="45"/>
  <c r="AO227" i="45"/>
  <c r="AN227" i="45"/>
  <c r="AO226" i="45"/>
  <c r="AN226" i="45"/>
  <c r="AO225" i="45"/>
  <c r="AN225" i="45"/>
  <c r="AO224" i="45"/>
  <c r="AN224" i="45"/>
  <c r="AO223" i="45"/>
  <c r="AN223" i="45"/>
  <c r="AO222" i="45"/>
  <c r="AN222" i="45"/>
  <c r="AO221" i="45"/>
  <c r="AN221" i="45"/>
  <c r="AO220" i="45"/>
  <c r="AN220" i="45"/>
  <c r="AO219" i="45"/>
  <c r="AN219" i="45"/>
  <c r="AO218" i="45"/>
  <c r="AN218" i="45"/>
  <c r="AO217" i="45"/>
  <c r="AN217" i="45"/>
  <c r="AO216" i="45"/>
  <c r="AN216" i="45"/>
  <c r="AO215" i="45"/>
  <c r="AN215" i="45"/>
  <c r="AO214" i="45"/>
  <c r="AN214" i="45"/>
  <c r="AO213" i="45"/>
  <c r="AN213" i="45"/>
  <c r="AO212" i="45"/>
  <c r="AN212" i="45"/>
  <c r="AO211" i="45"/>
  <c r="AN211" i="45"/>
  <c r="AO210" i="45"/>
  <c r="AN210" i="45"/>
  <c r="AO209" i="45"/>
  <c r="AN209" i="45"/>
  <c r="AO208" i="45"/>
  <c r="AN208" i="45"/>
  <c r="AO207" i="45"/>
  <c r="AN207" i="45"/>
  <c r="AO206" i="45"/>
  <c r="AN206" i="45"/>
  <c r="AO205" i="45"/>
  <c r="AN205" i="45"/>
  <c r="AO204" i="45"/>
  <c r="AN204" i="45"/>
  <c r="AO203" i="45"/>
  <c r="AN203" i="45"/>
  <c r="AO202" i="45"/>
  <c r="AN202" i="45"/>
  <c r="AO201" i="45"/>
  <c r="AN201" i="45"/>
  <c r="AO200" i="45"/>
  <c r="AN200" i="45"/>
  <c r="AO199" i="45"/>
  <c r="AN199" i="45"/>
  <c r="AO198" i="45"/>
  <c r="AN198" i="45"/>
  <c r="AO197" i="45"/>
  <c r="AN197" i="45"/>
  <c r="AO196" i="45"/>
  <c r="AN196" i="45"/>
  <c r="AO195" i="45"/>
  <c r="AN195" i="45"/>
  <c r="AO194" i="45"/>
  <c r="AN194" i="45"/>
  <c r="AO193" i="45"/>
  <c r="AN193" i="45"/>
  <c r="AO192" i="45"/>
  <c r="AN192" i="45"/>
  <c r="AO191" i="45"/>
  <c r="AN191" i="45"/>
  <c r="AO190" i="45"/>
  <c r="AN190" i="45"/>
  <c r="AO189" i="45"/>
  <c r="AN189" i="45"/>
  <c r="AO188" i="45"/>
  <c r="AN188" i="45"/>
  <c r="AO187" i="45"/>
  <c r="AN187" i="45"/>
  <c r="AO186" i="45"/>
  <c r="AN186" i="45"/>
  <c r="AO185" i="45"/>
  <c r="AN185" i="45"/>
  <c r="AO184" i="45"/>
  <c r="AN184" i="45"/>
  <c r="AO183" i="45"/>
  <c r="AN183" i="45"/>
  <c r="AO182" i="45"/>
  <c r="AN182" i="45"/>
  <c r="AO181" i="45"/>
  <c r="AN181" i="45"/>
  <c r="AO180" i="45"/>
  <c r="AN180" i="45"/>
  <c r="AO179" i="45"/>
  <c r="AN179" i="45"/>
  <c r="AO178" i="45"/>
  <c r="AN178" i="45"/>
  <c r="AO177" i="45"/>
  <c r="AN177" i="45"/>
  <c r="AO176" i="45"/>
  <c r="AN176" i="45"/>
  <c r="AO175" i="45"/>
  <c r="AN175" i="45"/>
  <c r="AO174" i="45"/>
  <c r="AN174" i="45"/>
  <c r="AO173" i="45"/>
  <c r="AN173" i="45"/>
  <c r="AO172" i="45"/>
  <c r="AN172" i="45"/>
  <c r="AO171" i="45"/>
  <c r="AN171" i="45"/>
  <c r="AO170" i="45"/>
  <c r="AN170" i="45"/>
  <c r="AO169" i="45"/>
  <c r="AN169" i="45"/>
  <c r="AO168" i="45"/>
  <c r="AN168" i="45"/>
  <c r="AO167" i="45"/>
  <c r="AN167" i="45"/>
  <c r="AO166" i="45"/>
  <c r="AR23" i="45" s="1"/>
  <c r="AS23" i="45" s="1"/>
  <c r="AN166" i="45"/>
  <c r="AO165" i="45"/>
  <c r="AN165" i="45"/>
  <c r="AO164" i="45"/>
  <c r="AN164" i="45"/>
  <c r="AO163" i="45"/>
  <c r="AN163" i="45"/>
  <c r="AO162" i="45"/>
  <c r="AN162" i="45"/>
  <c r="AO161" i="45"/>
  <c r="AN161" i="45"/>
  <c r="AO160" i="45"/>
  <c r="AN160" i="45"/>
  <c r="AO159" i="45"/>
  <c r="AN159" i="45"/>
  <c r="AO158" i="45"/>
  <c r="AN158" i="45"/>
  <c r="AO157" i="45"/>
  <c r="AN157" i="45"/>
  <c r="AO156" i="45"/>
  <c r="AN156" i="45"/>
  <c r="AO155" i="45"/>
  <c r="AN155" i="45"/>
  <c r="AO154" i="45"/>
  <c r="AN154" i="45"/>
  <c r="AO153" i="45"/>
  <c r="AN153" i="45"/>
  <c r="AO152" i="45"/>
  <c r="AN152" i="45"/>
  <c r="AO151" i="45"/>
  <c r="AN151" i="45"/>
  <c r="AO150" i="45"/>
  <c r="AN150" i="45"/>
  <c r="AO149" i="45"/>
  <c r="AN149" i="45"/>
  <c r="AO148" i="45"/>
  <c r="AN148" i="45"/>
  <c r="AO147" i="45"/>
  <c r="AN147" i="45"/>
  <c r="AO146" i="45"/>
  <c r="AN146" i="45"/>
  <c r="AO145" i="45"/>
  <c r="AN145" i="45"/>
  <c r="AO144" i="45"/>
  <c r="AN144" i="45"/>
  <c r="AO143" i="45"/>
  <c r="AN143" i="45"/>
  <c r="AO142" i="45"/>
  <c r="AN142" i="45"/>
  <c r="AO141" i="45"/>
  <c r="AN141" i="45"/>
  <c r="AO140" i="45"/>
  <c r="AN140" i="45"/>
  <c r="AO139" i="45"/>
  <c r="AN139" i="45"/>
  <c r="AO138" i="45"/>
  <c r="AN138" i="45"/>
  <c r="AO137" i="45"/>
  <c r="AN137" i="45"/>
  <c r="AO136" i="45"/>
  <c r="AN136" i="45"/>
  <c r="AO135" i="45"/>
  <c r="AN135" i="45"/>
  <c r="AO134" i="45"/>
  <c r="AN134" i="45"/>
  <c r="AO133" i="45"/>
  <c r="AN133" i="45"/>
  <c r="AO132" i="45"/>
  <c r="AN132" i="45"/>
  <c r="AO131" i="45"/>
  <c r="AN131" i="45"/>
  <c r="AO130" i="45"/>
  <c r="AN130" i="45"/>
  <c r="AO129" i="45"/>
  <c r="AN129" i="45"/>
  <c r="AO128" i="45"/>
  <c r="AN128" i="45"/>
  <c r="AO127" i="45"/>
  <c r="AN127" i="45"/>
  <c r="AO126" i="45"/>
  <c r="AN126" i="45"/>
  <c r="AO125" i="45"/>
  <c r="AN125" i="45"/>
  <c r="AO124" i="45"/>
  <c r="AN124" i="45"/>
  <c r="AO123" i="45"/>
  <c r="AN123" i="45"/>
  <c r="AO122" i="45"/>
  <c r="AN122" i="45"/>
  <c r="AO121" i="45"/>
  <c r="AN121" i="45"/>
  <c r="AO120" i="45"/>
  <c r="AN120" i="45"/>
  <c r="AO119" i="45"/>
  <c r="AN119" i="45"/>
  <c r="AO118" i="45"/>
  <c r="AN118" i="45"/>
  <c r="AO117" i="45"/>
  <c r="AN117" i="45"/>
  <c r="AO116" i="45"/>
  <c r="AN116" i="45"/>
  <c r="AO115" i="45"/>
  <c r="AN115" i="45"/>
  <c r="AO114" i="45"/>
  <c r="AN114" i="45"/>
  <c r="AO113" i="45"/>
  <c r="AN113" i="45"/>
  <c r="AO112" i="45"/>
  <c r="AN112" i="45"/>
  <c r="AO111" i="45"/>
  <c r="AN111" i="45"/>
  <c r="AO110" i="45"/>
  <c r="AN110" i="45"/>
  <c r="AO109" i="45"/>
  <c r="AN109" i="45"/>
  <c r="AO108" i="45"/>
  <c r="AN108" i="45"/>
  <c r="AO107" i="45"/>
  <c r="AN107" i="45"/>
  <c r="AO106" i="45"/>
  <c r="AN106" i="45"/>
  <c r="AO105" i="45"/>
  <c r="AN105" i="45"/>
  <c r="AO104" i="45"/>
  <c r="AN104" i="45"/>
  <c r="AO103" i="45"/>
  <c r="AN103" i="45"/>
  <c r="AO102" i="45"/>
  <c r="AN102" i="45"/>
  <c r="AO101" i="45"/>
  <c r="AN101" i="45"/>
  <c r="AO100" i="45"/>
  <c r="AN100" i="45"/>
  <c r="AO99" i="45"/>
  <c r="AN99" i="45"/>
  <c r="AO98" i="45"/>
  <c r="AN98" i="45"/>
  <c r="AO97" i="45"/>
  <c r="AN97" i="45"/>
  <c r="AO96" i="45"/>
  <c r="AN96" i="45"/>
  <c r="AO95" i="45"/>
  <c r="AN95" i="45"/>
  <c r="AO94" i="45"/>
  <c r="AN94" i="45"/>
  <c r="AO93" i="45"/>
  <c r="AN93" i="45"/>
  <c r="AO92" i="45"/>
  <c r="AN92" i="45"/>
  <c r="AO91" i="45"/>
  <c r="AN91" i="45"/>
  <c r="AO90" i="45"/>
  <c r="AN90" i="45"/>
  <c r="AO89" i="45"/>
  <c r="AN89" i="45"/>
  <c r="AO88" i="45"/>
  <c r="AN88" i="45"/>
  <c r="AO87" i="45"/>
  <c r="AN87" i="45"/>
  <c r="AO86" i="45"/>
  <c r="AN86" i="45"/>
  <c r="AO85" i="45"/>
  <c r="AN85" i="45"/>
  <c r="AO84" i="45"/>
  <c r="AN84" i="45"/>
  <c r="AO83" i="45"/>
  <c r="AN83" i="45"/>
  <c r="AO82" i="45"/>
  <c r="AN82" i="45"/>
  <c r="AO81" i="45"/>
  <c r="AN81" i="45"/>
  <c r="AO80" i="45"/>
  <c r="AN80" i="45"/>
  <c r="AO79" i="45"/>
  <c r="AN79" i="45"/>
  <c r="AO78" i="45"/>
  <c r="AN78" i="45"/>
  <c r="AO77" i="45"/>
  <c r="AN77" i="45"/>
  <c r="AO76" i="45"/>
  <c r="AN76" i="45"/>
  <c r="AO75" i="45"/>
  <c r="AN75" i="45"/>
  <c r="AO74" i="45"/>
  <c r="AR20" i="45" s="1"/>
  <c r="AS20" i="45" s="1"/>
  <c r="AN74" i="45"/>
  <c r="AO73" i="45"/>
  <c r="AN73" i="45"/>
  <c r="AO72" i="45"/>
  <c r="AN72" i="45"/>
  <c r="AO71" i="45"/>
  <c r="AN71" i="45"/>
  <c r="AO70" i="45"/>
  <c r="AN70" i="45"/>
  <c r="AO69" i="45"/>
  <c r="AN69" i="45"/>
  <c r="AO68" i="45"/>
  <c r="AN68" i="45"/>
  <c r="AO67" i="45"/>
  <c r="AN67" i="45"/>
  <c r="AO66" i="45"/>
  <c r="AN66" i="45"/>
  <c r="AO65" i="45"/>
  <c r="AN65" i="45"/>
  <c r="AO64" i="45"/>
  <c r="AN64" i="45"/>
  <c r="AO63" i="45"/>
  <c r="AN63" i="45"/>
  <c r="AO62" i="45"/>
  <c r="AN62" i="45"/>
  <c r="AO61" i="45"/>
  <c r="AN61" i="45"/>
  <c r="AO60" i="45"/>
  <c r="AN60" i="45"/>
  <c r="AO59" i="45"/>
  <c r="AN59" i="45"/>
  <c r="AO58" i="45"/>
  <c r="AN58" i="45"/>
  <c r="AO57" i="45"/>
  <c r="AN57" i="45"/>
  <c r="AO56" i="45"/>
  <c r="AN56" i="45"/>
  <c r="AO55" i="45"/>
  <c r="AN55" i="45"/>
  <c r="AO54" i="45"/>
  <c r="AN54" i="45"/>
  <c r="AO53" i="45"/>
  <c r="AN53" i="45"/>
  <c r="AO52" i="45"/>
  <c r="AN52" i="45"/>
  <c r="AO51" i="45"/>
  <c r="AN51" i="45"/>
  <c r="AO50" i="45"/>
  <c r="AN50" i="45"/>
  <c r="AO49" i="45"/>
  <c r="AN49" i="45"/>
  <c r="S49" i="45"/>
  <c r="P49" i="45"/>
  <c r="R49" i="45" s="1"/>
  <c r="M49" i="45"/>
  <c r="K49" i="45"/>
  <c r="D49" i="45"/>
  <c r="C49" i="45"/>
  <c r="AO48" i="45"/>
  <c r="AN48" i="45"/>
  <c r="P48" i="45"/>
  <c r="S48" i="45" s="1"/>
  <c r="M48" i="45"/>
  <c r="K48" i="45"/>
  <c r="D48" i="45"/>
  <c r="C48" i="45"/>
  <c r="AO47" i="45"/>
  <c r="AN47" i="45"/>
  <c r="R47" i="45"/>
  <c r="P47" i="45"/>
  <c r="S47" i="45" s="1"/>
  <c r="M47" i="45"/>
  <c r="K47" i="45"/>
  <c r="D47" i="45"/>
  <c r="C47" i="45"/>
  <c r="AO46" i="45"/>
  <c r="AN46" i="45"/>
  <c r="S46" i="45"/>
  <c r="R46" i="45"/>
  <c r="P46" i="45"/>
  <c r="M46" i="45"/>
  <c r="K46" i="45"/>
  <c r="D46" i="45"/>
  <c r="C46" i="45"/>
  <c r="AO45" i="45"/>
  <c r="AN45" i="45"/>
  <c r="S45" i="45"/>
  <c r="P45" i="45"/>
  <c r="R45" i="45" s="1"/>
  <c r="M45" i="45"/>
  <c r="K45" i="45"/>
  <c r="D45" i="45"/>
  <c r="C45" i="45"/>
  <c r="AO44" i="45"/>
  <c r="AN44" i="45"/>
  <c r="P44" i="45"/>
  <c r="S44" i="45" s="1"/>
  <c r="M44" i="45"/>
  <c r="K44" i="45"/>
  <c r="D44" i="45"/>
  <c r="C44" i="45"/>
  <c r="AO43" i="45"/>
  <c r="AN43" i="45"/>
  <c r="R43" i="45"/>
  <c r="P43" i="45"/>
  <c r="S43" i="45" s="1"/>
  <c r="M43" i="45"/>
  <c r="K43" i="45"/>
  <c r="D43" i="45"/>
  <c r="C43" i="45"/>
  <c r="AO42" i="45"/>
  <c r="AN42" i="45"/>
  <c r="S42" i="45"/>
  <c r="R42" i="45"/>
  <c r="P42" i="45"/>
  <c r="M42" i="45"/>
  <c r="K42" i="45"/>
  <c r="D42" i="45"/>
  <c r="C42" i="45"/>
  <c r="AO41" i="45"/>
  <c r="AN41" i="45"/>
  <c r="S41" i="45"/>
  <c r="R41" i="45"/>
  <c r="P41" i="45"/>
  <c r="M41" i="45"/>
  <c r="K41" i="45"/>
  <c r="D41" i="45"/>
  <c r="C41" i="45"/>
  <c r="AO40" i="45"/>
  <c r="AN40" i="45"/>
  <c r="S40" i="45"/>
  <c r="R40" i="45"/>
  <c r="P40" i="45"/>
  <c r="M40" i="45"/>
  <c r="K40" i="45"/>
  <c r="D40" i="45"/>
  <c r="C40" i="45"/>
  <c r="AO39" i="45"/>
  <c r="AN39" i="45"/>
  <c r="S39" i="45"/>
  <c r="R39" i="45"/>
  <c r="P39" i="45"/>
  <c r="M39" i="45"/>
  <c r="K39" i="45"/>
  <c r="D39" i="45"/>
  <c r="C39" i="45"/>
  <c r="AO38" i="45"/>
  <c r="AN38" i="45"/>
  <c r="P38" i="45"/>
  <c r="S38" i="45" s="1"/>
  <c r="M38" i="45"/>
  <c r="K38" i="45"/>
  <c r="D38" i="45"/>
  <c r="C38" i="45"/>
  <c r="AO37" i="45"/>
  <c r="AN37" i="45"/>
  <c r="S37" i="45"/>
  <c r="R37" i="45"/>
  <c r="P37" i="45"/>
  <c r="M37" i="45"/>
  <c r="K37" i="45"/>
  <c r="D37" i="45"/>
  <c r="C37" i="45"/>
  <c r="AO36" i="45"/>
  <c r="AN36" i="45"/>
  <c r="S36" i="45"/>
  <c r="R36" i="45"/>
  <c r="P36" i="45"/>
  <c r="M36" i="45"/>
  <c r="K36" i="45"/>
  <c r="D36" i="45"/>
  <c r="C36" i="45"/>
  <c r="AO35" i="45"/>
  <c r="AN35" i="45"/>
  <c r="S35" i="45"/>
  <c r="R35" i="45"/>
  <c r="P35" i="45"/>
  <c r="M35" i="45"/>
  <c r="K35" i="45"/>
  <c r="D35" i="45"/>
  <c r="C35" i="45"/>
  <c r="AO34" i="45"/>
  <c r="AN34" i="45"/>
  <c r="P34" i="45"/>
  <c r="S34" i="45" s="1"/>
  <c r="M34" i="45"/>
  <c r="K34" i="45"/>
  <c r="D34" i="45"/>
  <c r="C34" i="45"/>
  <c r="AO33" i="45"/>
  <c r="AN33" i="45"/>
  <c r="S33" i="45"/>
  <c r="R33" i="45"/>
  <c r="P33" i="45"/>
  <c r="M33" i="45"/>
  <c r="K33" i="45"/>
  <c r="D33" i="45"/>
  <c r="C33" i="45"/>
  <c r="AO32" i="45"/>
  <c r="AN32" i="45"/>
  <c r="S32" i="45"/>
  <c r="R32" i="45"/>
  <c r="P32" i="45"/>
  <c r="M32" i="45"/>
  <c r="K32" i="45"/>
  <c r="D32" i="45"/>
  <c r="C32" i="45"/>
  <c r="AO31" i="45"/>
  <c r="AN31" i="45"/>
  <c r="S31" i="45"/>
  <c r="R31" i="45"/>
  <c r="P31" i="45"/>
  <c r="M31" i="45"/>
  <c r="K31" i="45"/>
  <c r="D31" i="45"/>
  <c r="C31" i="45"/>
  <c r="AO30" i="45"/>
  <c r="AN30" i="45"/>
  <c r="P30" i="45"/>
  <c r="S30" i="45" s="1"/>
  <c r="M30" i="45"/>
  <c r="K30" i="45"/>
  <c r="D30" i="45"/>
  <c r="C30" i="45"/>
  <c r="AO29" i="45"/>
  <c r="AN29" i="45"/>
  <c r="S29" i="45"/>
  <c r="R29" i="45"/>
  <c r="P29" i="45"/>
  <c r="M29" i="45"/>
  <c r="K29" i="45"/>
  <c r="D29" i="45"/>
  <c r="C29" i="45"/>
  <c r="AO28" i="45"/>
  <c r="AN28" i="45"/>
  <c r="S28" i="45"/>
  <c r="R28" i="45"/>
  <c r="P28" i="45"/>
  <c r="M28" i="45"/>
  <c r="K28" i="45"/>
  <c r="D28" i="45"/>
  <c r="C28" i="45"/>
  <c r="AO27" i="45"/>
  <c r="AN27" i="45"/>
  <c r="S27" i="45"/>
  <c r="R27" i="45"/>
  <c r="P27" i="45"/>
  <c r="M27" i="45"/>
  <c r="K27" i="45"/>
  <c r="D27" i="45"/>
  <c r="C27" i="45"/>
  <c r="AO26" i="45"/>
  <c r="AN26" i="45"/>
  <c r="S26" i="45"/>
  <c r="P26" i="45"/>
  <c r="R26" i="45" s="1"/>
  <c r="M26" i="45"/>
  <c r="K26" i="45"/>
  <c r="D26" i="45"/>
  <c r="C26" i="45"/>
  <c r="AO25" i="45"/>
  <c r="AN25" i="45"/>
  <c r="S25" i="45"/>
  <c r="R25" i="45"/>
  <c r="P25" i="45"/>
  <c r="M25" i="45"/>
  <c r="K25" i="45"/>
  <c r="D25" i="45"/>
  <c r="C25" i="45"/>
  <c r="AO24" i="45"/>
  <c r="AN24" i="45"/>
  <c r="S24" i="45"/>
  <c r="R24" i="45"/>
  <c r="P24" i="45"/>
  <c r="M24" i="45"/>
  <c r="K24" i="45"/>
  <c r="D24" i="45"/>
  <c r="C24" i="45"/>
  <c r="AO23" i="45"/>
  <c r="AN23" i="45"/>
  <c r="S23" i="45"/>
  <c r="R23" i="45"/>
  <c r="P23" i="45"/>
  <c r="M23" i="45"/>
  <c r="K23" i="45"/>
  <c r="D23" i="45"/>
  <c r="C23" i="45"/>
  <c r="AO22" i="45"/>
  <c r="AN22" i="45"/>
  <c r="S22" i="45"/>
  <c r="P22" i="45"/>
  <c r="R22" i="45" s="1"/>
  <c r="M22" i="45"/>
  <c r="K22" i="45"/>
  <c r="D22" i="45"/>
  <c r="C22" i="45"/>
  <c r="AO21" i="45"/>
  <c r="AN21" i="45"/>
  <c r="S21" i="45"/>
  <c r="R21" i="45"/>
  <c r="P21" i="45"/>
  <c r="M21" i="45"/>
  <c r="K21" i="45"/>
  <c r="D21" i="45"/>
  <c r="C21" i="45"/>
  <c r="AO20" i="45"/>
  <c r="AN20" i="45"/>
  <c r="S20" i="45"/>
  <c r="P20" i="45"/>
  <c r="R20" i="45" s="1"/>
  <c r="M20" i="45"/>
  <c r="K20" i="45"/>
  <c r="D20" i="45"/>
  <c r="C20" i="45"/>
  <c r="AO19" i="45"/>
  <c r="AN19" i="45"/>
  <c r="AH19" i="45"/>
  <c r="P19" i="45"/>
  <c r="S19" i="45" s="1"/>
  <c r="M19" i="45"/>
  <c r="K19" i="45"/>
  <c r="D19" i="45"/>
  <c r="C19" i="45"/>
  <c r="AO18" i="45"/>
  <c r="AN18" i="45"/>
  <c r="AH18" i="45"/>
  <c r="P18" i="45"/>
  <c r="S18" i="45" s="1"/>
  <c r="M18" i="45"/>
  <c r="K18" i="45"/>
  <c r="D18" i="45"/>
  <c r="C18" i="45"/>
  <c r="AO17" i="45"/>
  <c r="AN17" i="45"/>
  <c r="AH17" i="45"/>
  <c r="P17" i="45"/>
  <c r="M17" i="45"/>
  <c r="K17" i="45"/>
  <c r="D17" i="45"/>
  <c r="C17" i="45"/>
  <c r="AO16" i="45"/>
  <c r="AN16" i="45"/>
  <c r="AH16" i="45"/>
  <c r="P16" i="45"/>
  <c r="Q16" i="45" s="1"/>
  <c r="M16" i="45"/>
  <c r="B5" i="45" s="1"/>
  <c r="K16" i="45"/>
  <c r="Q5" i="45" s="1"/>
  <c r="Q8" i="45" s="1"/>
  <c r="D16" i="45"/>
  <c r="C16" i="45"/>
  <c r="AP11" i="45" s="1"/>
  <c r="AO15" i="45"/>
  <c r="AN15" i="45"/>
  <c r="AH15" i="45"/>
  <c r="AO14" i="45"/>
  <c r="AP14" i="45" s="1"/>
  <c r="AN14" i="45"/>
  <c r="AH14" i="45"/>
  <c r="P14" i="45"/>
  <c r="AH13" i="45"/>
  <c r="AH12" i="45"/>
  <c r="J12" i="45"/>
  <c r="J11" i="45"/>
  <c r="Q10" i="45"/>
  <c r="J10" i="45"/>
  <c r="F10" i="45"/>
  <c r="E10" i="45"/>
  <c r="D10" i="45"/>
  <c r="C10" i="45"/>
  <c r="B10" i="45"/>
  <c r="AT8" i="45"/>
  <c r="AS8" i="45"/>
  <c r="AS7" i="45"/>
  <c r="AT7" i="45" s="1"/>
  <c r="Q7" i="45"/>
  <c r="J7" i="45"/>
  <c r="G7" i="45"/>
  <c r="D7" i="45"/>
  <c r="B7" i="45"/>
  <c r="AU6" i="45"/>
  <c r="AU7" i="45" s="1"/>
  <c r="AS6" i="45"/>
  <c r="AT6" i="45" s="1"/>
  <c r="AN6" i="45"/>
  <c r="J6" i="45"/>
  <c r="B6" i="45"/>
  <c r="AV5" i="45"/>
  <c r="AS5" i="45"/>
  <c r="AT5" i="45" s="1"/>
  <c r="AN5" i="45"/>
  <c r="E12" i="45" s="1"/>
  <c r="I5" i="45"/>
  <c r="D5" i="45"/>
  <c r="AO744" i="44"/>
  <c r="AN744" i="44"/>
  <c r="AO743" i="44"/>
  <c r="AN743" i="44"/>
  <c r="AO742" i="44"/>
  <c r="AN742" i="44"/>
  <c r="AO741" i="44"/>
  <c r="AN741" i="44"/>
  <c r="AO740" i="44"/>
  <c r="AN740" i="44"/>
  <c r="AO739" i="44"/>
  <c r="AN739" i="44"/>
  <c r="AO738" i="44"/>
  <c r="AN738" i="44"/>
  <c r="AO737" i="44"/>
  <c r="AN737" i="44"/>
  <c r="AO736" i="44"/>
  <c r="AN736" i="44"/>
  <c r="AO735" i="44"/>
  <c r="AN735" i="44"/>
  <c r="AO734" i="44"/>
  <c r="AN734" i="44"/>
  <c r="AO733" i="44"/>
  <c r="AN733" i="44"/>
  <c r="AO732" i="44"/>
  <c r="AN732" i="44"/>
  <c r="AO731" i="44"/>
  <c r="AN731" i="44"/>
  <c r="AO730" i="44"/>
  <c r="AN730" i="44"/>
  <c r="AO729" i="44"/>
  <c r="AN729" i="44"/>
  <c r="AO728" i="44"/>
  <c r="AN728" i="44"/>
  <c r="AO727" i="44"/>
  <c r="AN727" i="44"/>
  <c r="AO726" i="44"/>
  <c r="AN726" i="44"/>
  <c r="AO725" i="44"/>
  <c r="AN725" i="44"/>
  <c r="AO724" i="44"/>
  <c r="AN724" i="44"/>
  <c r="AO723" i="44"/>
  <c r="AN723" i="44"/>
  <c r="AO722" i="44"/>
  <c r="AN722" i="44"/>
  <c r="AO721" i="44"/>
  <c r="AN721" i="44"/>
  <c r="AO720" i="44"/>
  <c r="AN720" i="44"/>
  <c r="AO719" i="44"/>
  <c r="AN719" i="44"/>
  <c r="AO718" i="44"/>
  <c r="AN718" i="44"/>
  <c r="AO717" i="44"/>
  <c r="AN717" i="44"/>
  <c r="AO716" i="44"/>
  <c r="AN716" i="44"/>
  <c r="AO715" i="44"/>
  <c r="AR41" i="44" s="1"/>
  <c r="AS41" i="44" s="1"/>
  <c r="AN715" i="44"/>
  <c r="AO714" i="44"/>
  <c r="AN714" i="44"/>
  <c r="AO713" i="44"/>
  <c r="AN713" i="44"/>
  <c r="AO712" i="44"/>
  <c r="AN712" i="44"/>
  <c r="AO711" i="44"/>
  <c r="AN711" i="44"/>
  <c r="AO710" i="44"/>
  <c r="AN710" i="44"/>
  <c r="AO709" i="44"/>
  <c r="AN709" i="44"/>
  <c r="AO708" i="44"/>
  <c r="AN708" i="44"/>
  <c r="AO707" i="44"/>
  <c r="AN707" i="44"/>
  <c r="AO706" i="44"/>
  <c r="AN706" i="44"/>
  <c r="AO705" i="44"/>
  <c r="AN705" i="44"/>
  <c r="AO704" i="44"/>
  <c r="AN704" i="44"/>
  <c r="AO703" i="44"/>
  <c r="AN703" i="44"/>
  <c r="AO702" i="44"/>
  <c r="AN702" i="44"/>
  <c r="AO701" i="44"/>
  <c r="AN701" i="44"/>
  <c r="AO700" i="44"/>
  <c r="AN700" i="44"/>
  <c r="AO699" i="44"/>
  <c r="AN699" i="44"/>
  <c r="AO698" i="44"/>
  <c r="AN698" i="44"/>
  <c r="AO697" i="44"/>
  <c r="AN697" i="44"/>
  <c r="AO696" i="44"/>
  <c r="AN696" i="44"/>
  <c r="AO695" i="44"/>
  <c r="AN695" i="44"/>
  <c r="AO694" i="44"/>
  <c r="AN694" i="44"/>
  <c r="AO693" i="44"/>
  <c r="AN693" i="44"/>
  <c r="AO692" i="44"/>
  <c r="AN692" i="44"/>
  <c r="AO691" i="44"/>
  <c r="AN691" i="44"/>
  <c r="AO690" i="44"/>
  <c r="AN690" i="44"/>
  <c r="AO689" i="44"/>
  <c r="AN689" i="44"/>
  <c r="AO688" i="44"/>
  <c r="AN688" i="44"/>
  <c r="AO687" i="44"/>
  <c r="AN687" i="44"/>
  <c r="AO686" i="44"/>
  <c r="AN686" i="44"/>
  <c r="AO685" i="44"/>
  <c r="AN685" i="44"/>
  <c r="AO684" i="44"/>
  <c r="AN684" i="44"/>
  <c r="AO683" i="44"/>
  <c r="AN683" i="44"/>
  <c r="AO682" i="44"/>
  <c r="AN682" i="44"/>
  <c r="AO681" i="44"/>
  <c r="AN681" i="44"/>
  <c r="AO680" i="44"/>
  <c r="AN680" i="44"/>
  <c r="AO679" i="44"/>
  <c r="AN679" i="44"/>
  <c r="AO678" i="44"/>
  <c r="AN678" i="44"/>
  <c r="AO677" i="44"/>
  <c r="AN677" i="44"/>
  <c r="AO676" i="44"/>
  <c r="AN676" i="44"/>
  <c r="AO675" i="44"/>
  <c r="AN675" i="44"/>
  <c r="AO674" i="44"/>
  <c r="AN674" i="44"/>
  <c r="AO673" i="44"/>
  <c r="AN673" i="44"/>
  <c r="AO672" i="44"/>
  <c r="AN672" i="44"/>
  <c r="AO671" i="44"/>
  <c r="AN671" i="44"/>
  <c r="AO670" i="44"/>
  <c r="AN670" i="44"/>
  <c r="AO669" i="44"/>
  <c r="AN669" i="44"/>
  <c r="AO668" i="44"/>
  <c r="AN668" i="44"/>
  <c r="AO667" i="44"/>
  <c r="AN667" i="44"/>
  <c r="AO666" i="44"/>
  <c r="AN666" i="44"/>
  <c r="AO665" i="44"/>
  <c r="AN665" i="44"/>
  <c r="AO664" i="44"/>
  <c r="AN664" i="44"/>
  <c r="AO663" i="44"/>
  <c r="AN663" i="44"/>
  <c r="AO662" i="44"/>
  <c r="AN662" i="44"/>
  <c r="AO661" i="44"/>
  <c r="AN661" i="44"/>
  <c r="AO660" i="44"/>
  <c r="AN660" i="44"/>
  <c r="AO659" i="44"/>
  <c r="AN659" i="44"/>
  <c r="AO658" i="44"/>
  <c r="AN658" i="44"/>
  <c r="AO657" i="44"/>
  <c r="AN657" i="44"/>
  <c r="AO656" i="44"/>
  <c r="AN656" i="44"/>
  <c r="AO655" i="44"/>
  <c r="AN655" i="44"/>
  <c r="AO654" i="44"/>
  <c r="AN654" i="44"/>
  <c r="AO653" i="44"/>
  <c r="AR39" i="44" s="1"/>
  <c r="AS39" i="44" s="1"/>
  <c r="AN653" i="44"/>
  <c r="AO652" i="44"/>
  <c r="AN652" i="44"/>
  <c r="AO651" i="44"/>
  <c r="AN651" i="44"/>
  <c r="AO650" i="44"/>
  <c r="AN650" i="44"/>
  <c r="AO649" i="44"/>
  <c r="AN649" i="44"/>
  <c r="AO648" i="44"/>
  <c r="AN648" i="44"/>
  <c r="AO647" i="44"/>
  <c r="AN647" i="44"/>
  <c r="AO646" i="44"/>
  <c r="AN646" i="44"/>
  <c r="AO645" i="44"/>
  <c r="AN645" i="44"/>
  <c r="AO644" i="44"/>
  <c r="AN644" i="44"/>
  <c r="AO643" i="44"/>
  <c r="AN643" i="44"/>
  <c r="AO642" i="44"/>
  <c r="AN642" i="44"/>
  <c r="AO641" i="44"/>
  <c r="AN641" i="44"/>
  <c r="AO640" i="44"/>
  <c r="AN640" i="44"/>
  <c r="AO639" i="44"/>
  <c r="AN639" i="44"/>
  <c r="AO638" i="44"/>
  <c r="AN638" i="44"/>
  <c r="AO637" i="44"/>
  <c r="AN637" i="44"/>
  <c r="AO636" i="44"/>
  <c r="AN636" i="44"/>
  <c r="AO635" i="44"/>
  <c r="AN635" i="44"/>
  <c r="AO634" i="44"/>
  <c r="AN634" i="44"/>
  <c r="AO633" i="44"/>
  <c r="AN633" i="44"/>
  <c r="AO632" i="44"/>
  <c r="AN632" i="44"/>
  <c r="AO631" i="44"/>
  <c r="AN631" i="44"/>
  <c r="AO630" i="44"/>
  <c r="AN630" i="44"/>
  <c r="AO629" i="44"/>
  <c r="AN629" i="44"/>
  <c r="AO628" i="44"/>
  <c r="AN628" i="44"/>
  <c r="AO627" i="44"/>
  <c r="AN627" i="44"/>
  <c r="AO626" i="44"/>
  <c r="AN626" i="44"/>
  <c r="AO625" i="44"/>
  <c r="AN625" i="44"/>
  <c r="AO624" i="44"/>
  <c r="AN624" i="44"/>
  <c r="AO623" i="44"/>
  <c r="AN623" i="44"/>
  <c r="AO622" i="44"/>
  <c r="AN622" i="44"/>
  <c r="AO621" i="44"/>
  <c r="AN621" i="44"/>
  <c r="AO620" i="44"/>
  <c r="AN620" i="44"/>
  <c r="AO619" i="44"/>
  <c r="AN619" i="44"/>
  <c r="AO618" i="44"/>
  <c r="AN618" i="44"/>
  <c r="AO617" i="44"/>
  <c r="AN617" i="44"/>
  <c r="AO616" i="44"/>
  <c r="AN616" i="44"/>
  <c r="AO615" i="44"/>
  <c r="AN615" i="44"/>
  <c r="AO614" i="44"/>
  <c r="AN614" i="44"/>
  <c r="AO613" i="44"/>
  <c r="AN613" i="44"/>
  <c r="AO612" i="44"/>
  <c r="AN612" i="44"/>
  <c r="AO611" i="44"/>
  <c r="AN611" i="44"/>
  <c r="AO610" i="44"/>
  <c r="AN610" i="44"/>
  <c r="AO609" i="44"/>
  <c r="AN609" i="44"/>
  <c r="AO608" i="44"/>
  <c r="AN608" i="44"/>
  <c r="AO607" i="44"/>
  <c r="AN607" i="44"/>
  <c r="AO606" i="44"/>
  <c r="AN606" i="44"/>
  <c r="AO605" i="44"/>
  <c r="AN605" i="44"/>
  <c r="AO604" i="44"/>
  <c r="AN604" i="44"/>
  <c r="AO603" i="44"/>
  <c r="AN603" i="44"/>
  <c r="AO602" i="44"/>
  <c r="AN602" i="44"/>
  <c r="AO601" i="44"/>
  <c r="AN601" i="44"/>
  <c r="AO600" i="44"/>
  <c r="AN600" i="44"/>
  <c r="AO599" i="44"/>
  <c r="AN599" i="44"/>
  <c r="AO598" i="44"/>
  <c r="AN598" i="44"/>
  <c r="AO597" i="44"/>
  <c r="AN597" i="44"/>
  <c r="AO596" i="44"/>
  <c r="AN596" i="44"/>
  <c r="AO595" i="44"/>
  <c r="AN595" i="44"/>
  <c r="AO594" i="44"/>
  <c r="AN594" i="44"/>
  <c r="AO593" i="44"/>
  <c r="AN593" i="44"/>
  <c r="AO592" i="44"/>
  <c r="AN592" i="44"/>
  <c r="AO591" i="44"/>
  <c r="AN591" i="44"/>
  <c r="AO590" i="44"/>
  <c r="AN590" i="44"/>
  <c r="AO589" i="44"/>
  <c r="AN589" i="44"/>
  <c r="AO588" i="44"/>
  <c r="AN588" i="44"/>
  <c r="AO587" i="44"/>
  <c r="AN587" i="44"/>
  <c r="AO586" i="44"/>
  <c r="AN586" i="44"/>
  <c r="AO585" i="44"/>
  <c r="AN585" i="44"/>
  <c r="AO584" i="44"/>
  <c r="AN584" i="44"/>
  <c r="AO583" i="44"/>
  <c r="AN583" i="44"/>
  <c r="AO582" i="44"/>
  <c r="AN582" i="44"/>
  <c r="AO581" i="44"/>
  <c r="AN581" i="44"/>
  <c r="AO580" i="44"/>
  <c r="AN580" i="44"/>
  <c r="AO579" i="44"/>
  <c r="AN579" i="44"/>
  <c r="AO578" i="44"/>
  <c r="AN578" i="44"/>
  <c r="AO577" i="44"/>
  <c r="AN577" i="44"/>
  <c r="AO576" i="44"/>
  <c r="AN576" i="44"/>
  <c r="AO575" i="44"/>
  <c r="AN575" i="44"/>
  <c r="AO574" i="44"/>
  <c r="AN574" i="44"/>
  <c r="AO573" i="44"/>
  <c r="AN573" i="44"/>
  <c r="AO572" i="44"/>
  <c r="AN572" i="44"/>
  <c r="AO571" i="44"/>
  <c r="AN571" i="44"/>
  <c r="AO570" i="44"/>
  <c r="AN570" i="44"/>
  <c r="AO569" i="44"/>
  <c r="AN569" i="44"/>
  <c r="AO568" i="44"/>
  <c r="AN568" i="44"/>
  <c r="AO567" i="44"/>
  <c r="AN567" i="44"/>
  <c r="AO566" i="44"/>
  <c r="AN566" i="44"/>
  <c r="AO565" i="44"/>
  <c r="AN565" i="44"/>
  <c r="AO564" i="44"/>
  <c r="AN564" i="44"/>
  <c r="AO563" i="44"/>
  <c r="AN563" i="44"/>
  <c r="AO562" i="44"/>
  <c r="AN562" i="44"/>
  <c r="AO561" i="44"/>
  <c r="AN561" i="44"/>
  <c r="AO560" i="44"/>
  <c r="AN560" i="44"/>
  <c r="AO559" i="44"/>
  <c r="AN559" i="44"/>
  <c r="AO558" i="44"/>
  <c r="AN558" i="44"/>
  <c r="AO557" i="44"/>
  <c r="AN557" i="44"/>
  <c r="AO556" i="44"/>
  <c r="AN556" i="44"/>
  <c r="AO555" i="44"/>
  <c r="AN555" i="44"/>
  <c r="AO554" i="44"/>
  <c r="AN554" i="44"/>
  <c r="AO553" i="44"/>
  <c r="AN553" i="44"/>
  <c r="AO552" i="44"/>
  <c r="AN552" i="44"/>
  <c r="AO551" i="44"/>
  <c r="AN551" i="44"/>
  <c r="AO550" i="44"/>
  <c r="AN550" i="44"/>
  <c r="AO549" i="44"/>
  <c r="AN549" i="44"/>
  <c r="AO548" i="44"/>
  <c r="AN548" i="44"/>
  <c r="AO547" i="44"/>
  <c r="AN547" i="44"/>
  <c r="AO546" i="44"/>
  <c r="AN546" i="44"/>
  <c r="AO545" i="44"/>
  <c r="AN545" i="44"/>
  <c r="AO544" i="44"/>
  <c r="AN544" i="44"/>
  <c r="AO543" i="44"/>
  <c r="AN543" i="44"/>
  <c r="AO542" i="44"/>
  <c r="AN542" i="44"/>
  <c r="AO541" i="44"/>
  <c r="AN541" i="44"/>
  <c r="AO540" i="44"/>
  <c r="AN540" i="44"/>
  <c r="AO539" i="44"/>
  <c r="AN539" i="44"/>
  <c r="AO538" i="44"/>
  <c r="AN538" i="44"/>
  <c r="AO537" i="44"/>
  <c r="AN537" i="44"/>
  <c r="AO536" i="44"/>
  <c r="AN536" i="44"/>
  <c r="AO535" i="44"/>
  <c r="AN535" i="44"/>
  <c r="AO534" i="44"/>
  <c r="AN534" i="44"/>
  <c r="AO533" i="44"/>
  <c r="AN533" i="44"/>
  <c r="AO532" i="44"/>
  <c r="AN532" i="44"/>
  <c r="AO531" i="44"/>
  <c r="AR35" i="44" s="1"/>
  <c r="AS35" i="44" s="1"/>
  <c r="AN531" i="44"/>
  <c r="AO530" i="44"/>
  <c r="AN530" i="44"/>
  <c r="AO529" i="44"/>
  <c r="AN529" i="44"/>
  <c r="AO528" i="44"/>
  <c r="AN528" i="44"/>
  <c r="AO527" i="44"/>
  <c r="AN527" i="44"/>
  <c r="AO526" i="44"/>
  <c r="AN526" i="44"/>
  <c r="AO525" i="44"/>
  <c r="AN525" i="44"/>
  <c r="AO524" i="44"/>
  <c r="AN524" i="44"/>
  <c r="AO523" i="44"/>
  <c r="AN523" i="44"/>
  <c r="AO522" i="44"/>
  <c r="AN522" i="44"/>
  <c r="AO521" i="44"/>
  <c r="AN521" i="44"/>
  <c r="AO520" i="44"/>
  <c r="AN520" i="44"/>
  <c r="AO519" i="44"/>
  <c r="AN519" i="44"/>
  <c r="AO518" i="44"/>
  <c r="AN518" i="44"/>
  <c r="AO517" i="44"/>
  <c r="AN517" i="44"/>
  <c r="AO516" i="44"/>
  <c r="AN516" i="44"/>
  <c r="AO515" i="44"/>
  <c r="AN515" i="44"/>
  <c r="AO514" i="44"/>
  <c r="AN514" i="44"/>
  <c r="AO513" i="44"/>
  <c r="AN513" i="44"/>
  <c r="AO512" i="44"/>
  <c r="AN512" i="44"/>
  <c r="AO511" i="44"/>
  <c r="AN511" i="44"/>
  <c r="AO510" i="44"/>
  <c r="AN510" i="44"/>
  <c r="AO509" i="44"/>
  <c r="AN509" i="44"/>
  <c r="AO508" i="44"/>
  <c r="AN508" i="44"/>
  <c r="AO507" i="44"/>
  <c r="AN507" i="44"/>
  <c r="AO506" i="44"/>
  <c r="AN506" i="44"/>
  <c r="AO505" i="44"/>
  <c r="AN505" i="44"/>
  <c r="AO504" i="44"/>
  <c r="AN504" i="44"/>
  <c r="AO503" i="44"/>
  <c r="AN503" i="44"/>
  <c r="AO502" i="44"/>
  <c r="AN502" i="44"/>
  <c r="AO501" i="44"/>
  <c r="AN501" i="44"/>
  <c r="AO500" i="44"/>
  <c r="AN500" i="44"/>
  <c r="AO499" i="44"/>
  <c r="AN499" i="44"/>
  <c r="AO498" i="44"/>
  <c r="AN498" i="44"/>
  <c r="AO497" i="44"/>
  <c r="AN497" i="44"/>
  <c r="AO496" i="44"/>
  <c r="AN496" i="44"/>
  <c r="AO495" i="44"/>
  <c r="AN495" i="44"/>
  <c r="AO494" i="44"/>
  <c r="AN494" i="44"/>
  <c r="AO493" i="44"/>
  <c r="AN493" i="44"/>
  <c r="AO492" i="44"/>
  <c r="AN492" i="44"/>
  <c r="AO491" i="44"/>
  <c r="AN491" i="44"/>
  <c r="AO490" i="44"/>
  <c r="AN490" i="44"/>
  <c r="AO489" i="44"/>
  <c r="AN489" i="44"/>
  <c r="AO488" i="44"/>
  <c r="AN488" i="44"/>
  <c r="AO487" i="44"/>
  <c r="AN487" i="44"/>
  <c r="AO486" i="44"/>
  <c r="AN486" i="44"/>
  <c r="AO485" i="44"/>
  <c r="AN485" i="44"/>
  <c r="AO484" i="44"/>
  <c r="AN484" i="44"/>
  <c r="AO483" i="44"/>
  <c r="AN483" i="44"/>
  <c r="AO482" i="44"/>
  <c r="AN482" i="44"/>
  <c r="AO481" i="44"/>
  <c r="AN481" i="44"/>
  <c r="AO480" i="44"/>
  <c r="AN480" i="44"/>
  <c r="AO479" i="44"/>
  <c r="AN479" i="44"/>
  <c r="AO478" i="44"/>
  <c r="AN478" i="44"/>
  <c r="AO477" i="44"/>
  <c r="AN477" i="44"/>
  <c r="AO476" i="44"/>
  <c r="AN476" i="44"/>
  <c r="AO475" i="44"/>
  <c r="AN475" i="44"/>
  <c r="AO474" i="44"/>
  <c r="AN474" i="44"/>
  <c r="AO473" i="44"/>
  <c r="AN473" i="44"/>
  <c r="AO472" i="44"/>
  <c r="AN472" i="44"/>
  <c r="AO471" i="44"/>
  <c r="AR33" i="44" s="1"/>
  <c r="AS33" i="44" s="1"/>
  <c r="AN471" i="44"/>
  <c r="AO470" i="44"/>
  <c r="AN470" i="44"/>
  <c r="AO469" i="44"/>
  <c r="AN469" i="44"/>
  <c r="AO468" i="44"/>
  <c r="AN468" i="44"/>
  <c r="AO467" i="44"/>
  <c r="AN467" i="44"/>
  <c r="AO466" i="44"/>
  <c r="AN466" i="44"/>
  <c r="AO465" i="44"/>
  <c r="AN465" i="44"/>
  <c r="AN464" i="44"/>
  <c r="AO463" i="44"/>
  <c r="AN463" i="44"/>
  <c r="AO462" i="44"/>
  <c r="AN462" i="44"/>
  <c r="AO461" i="44"/>
  <c r="AN461" i="44"/>
  <c r="AO460" i="44"/>
  <c r="AN460" i="44"/>
  <c r="AO459" i="44"/>
  <c r="AN459" i="44"/>
  <c r="AO458" i="44"/>
  <c r="AN458" i="44"/>
  <c r="AO457" i="44"/>
  <c r="AN457" i="44"/>
  <c r="AO456" i="44"/>
  <c r="AN456" i="44"/>
  <c r="AO455" i="44"/>
  <c r="AN455" i="44"/>
  <c r="AO454" i="44"/>
  <c r="AN454" i="44"/>
  <c r="AO453" i="44"/>
  <c r="AN453" i="44"/>
  <c r="AO452" i="44"/>
  <c r="AN452" i="44"/>
  <c r="AO451" i="44"/>
  <c r="AN451" i="44"/>
  <c r="AO450" i="44"/>
  <c r="AN450" i="44"/>
  <c r="AO449" i="44"/>
  <c r="AN449" i="44"/>
  <c r="AO448" i="44"/>
  <c r="AN448" i="44"/>
  <c r="AO447" i="44"/>
  <c r="AN447" i="44"/>
  <c r="AO446" i="44"/>
  <c r="AN446" i="44"/>
  <c r="AO445" i="44"/>
  <c r="AN445" i="44"/>
  <c r="AO444" i="44"/>
  <c r="AN444" i="44"/>
  <c r="AO443" i="44"/>
  <c r="AN443" i="44"/>
  <c r="AO442" i="44"/>
  <c r="AN442" i="44"/>
  <c r="AO441" i="44"/>
  <c r="AN441" i="44"/>
  <c r="AO440" i="44"/>
  <c r="AN440" i="44"/>
  <c r="AO439" i="44"/>
  <c r="AN439" i="44"/>
  <c r="AO438" i="44"/>
  <c r="AN438" i="44"/>
  <c r="AO437" i="44"/>
  <c r="AN437" i="44"/>
  <c r="AO436" i="44"/>
  <c r="AN436" i="44"/>
  <c r="AO435" i="44"/>
  <c r="AN435" i="44"/>
  <c r="AO434" i="44"/>
  <c r="AN434" i="44"/>
  <c r="AO433" i="44"/>
  <c r="AN433" i="44"/>
  <c r="AO432" i="44"/>
  <c r="AN432" i="44"/>
  <c r="AO431" i="44"/>
  <c r="AN431" i="44"/>
  <c r="AO430" i="44"/>
  <c r="AN430" i="44"/>
  <c r="AO429" i="44"/>
  <c r="AN429" i="44"/>
  <c r="AO428" i="44"/>
  <c r="AN428" i="44"/>
  <c r="AO427" i="44"/>
  <c r="AN427" i="44"/>
  <c r="AO426" i="44"/>
  <c r="AN426" i="44"/>
  <c r="AO425" i="44"/>
  <c r="AN425" i="44"/>
  <c r="AO424" i="44"/>
  <c r="AN424" i="44"/>
  <c r="AO423" i="44"/>
  <c r="AN423" i="44"/>
  <c r="AO422" i="44"/>
  <c r="AN422" i="44"/>
  <c r="AO421" i="44"/>
  <c r="AN421" i="44"/>
  <c r="AO420" i="44"/>
  <c r="AN420" i="44"/>
  <c r="AO419" i="44"/>
  <c r="AN419" i="44"/>
  <c r="AO418" i="44"/>
  <c r="AN418" i="44"/>
  <c r="AO417" i="44"/>
  <c r="AN417" i="44"/>
  <c r="AO416" i="44"/>
  <c r="AN416" i="44"/>
  <c r="AO415" i="44"/>
  <c r="AN415" i="44"/>
  <c r="AO414" i="44"/>
  <c r="AN414" i="44"/>
  <c r="AO413" i="44"/>
  <c r="AN413" i="44"/>
  <c r="AO412" i="44"/>
  <c r="AN412" i="44"/>
  <c r="AO411" i="44"/>
  <c r="AN411" i="44"/>
  <c r="AO410" i="44"/>
  <c r="AN410" i="44"/>
  <c r="AO409" i="44"/>
  <c r="AN409" i="44"/>
  <c r="AO408" i="44"/>
  <c r="AN408" i="44"/>
  <c r="AO407" i="44"/>
  <c r="AN407" i="44"/>
  <c r="AO406" i="44"/>
  <c r="AN406" i="44"/>
  <c r="AO405" i="44"/>
  <c r="AN405" i="44"/>
  <c r="AO404" i="44"/>
  <c r="AN404" i="44"/>
  <c r="AO403" i="44"/>
  <c r="AN403" i="44"/>
  <c r="AO402" i="44"/>
  <c r="AN402" i="44"/>
  <c r="AO401" i="44"/>
  <c r="AN401" i="44"/>
  <c r="AO400" i="44"/>
  <c r="AN400" i="44"/>
  <c r="AO399" i="44"/>
  <c r="AN399" i="44"/>
  <c r="AO398" i="44"/>
  <c r="AN398" i="44"/>
  <c r="AO397" i="44"/>
  <c r="AN397" i="44"/>
  <c r="AO396" i="44"/>
  <c r="AN396" i="44"/>
  <c r="AO395" i="44"/>
  <c r="AN395" i="44"/>
  <c r="AO394" i="44"/>
  <c r="AN394" i="44"/>
  <c r="AO393" i="44"/>
  <c r="AN393" i="44"/>
  <c r="AO392" i="44"/>
  <c r="AN392" i="44"/>
  <c r="AO391" i="44"/>
  <c r="AN391" i="44"/>
  <c r="AO390" i="44"/>
  <c r="AN390" i="44"/>
  <c r="AO389" i="44"/>
  <c r="AN389" i="44"/>
  <c r="AO388" i="44"/>
  <c r="AN388" i="44"/>
  <c r="AO387" i="44"/>
  <c r="AN387" i="44"/>
  <c r="AO386" i="44"/>
  <c r="AN386" i="44"/>
  <c r="AO385" i="44"/>
  <c r="AN385" i="44"/>
  <c r="AO384" i="44"/>
  <c r="AN384" i="44"/>
  <c r="AO383" i="44"/>
  <c r="AN383" i="44"/>
  <c r="AO382" i="44"/>
  <c r="AN382" i="44"/>
  <c r="AO381" i="44"/>
  <c r="AN381" i="44"/>
  <c r="AO380" i="44"/>
  <c r="AN380" i="44"/>
  <c r="AO379" i="44"/>
  <c r="AN379" i="44"/>
  <c r="AO378" i="44"/>
  <c r="AN378" i="44"/>
  <c r="AO377" i="44"/>
  <c r="AN377" i="44"/>
  <c r="AO376" i="44"/>
  <c r="AN376" i="44"/>
  <c r="AO375" i="44"/>
  <c r="AN375" i="44"/>
  <c r="AO374" i="44"/>
  <c r="AN374" i="44"/>
  <c r="AO373" i="44"/>
  <c r="AN373" i="44"/>
  <c r="AO372" i="44"/>
  <c r="AN372" i="44"/>
  <c r="AO371" i="44"/>
  <c r="AN371" i="44"/>
  <c r="AO370" i="44"/>
  <c r="AN370" i="44"/>
  <c r="AO369" i="44"/>
  <c r="AN369" i="44"/>
  <c r="AO368" i="44"/>
  <c r="AN368" i="44"/>
  <c r="AO367" i="44"/>
  <c r="AN367" i="44"/>
  <c r="AO366" i="44"/>
  <c r="AN366" i="44"/>
  <c r="AO365" i="44"/>
  <c r="AN365" i="44"/>
  <c r="AO364" i="44"/>
  <c r="AN364" i="44"/>
  <c r="AO363" i="44"/>
  <c r="AN363" i="44"/>
  <c r="AO362" i="44"/>
  <c r="AN362" i="44"/>
  <c r="AO361" i="44"/>
  <c r="AN361" i="44"/>
  <c r="AO360" i="44"/>
  <c r="AN360" i="44"/>
  <c r="AO359" i="44"/>
  <c r="AN359" i="44"/>
  <c r="AO358" i="44"/>
  <c r="AN358" i="44"/>
  <c r="AO357" i="44"/>
  <c r="AN357" i="44"/>
  <c r="AO356" i="44"/>
  <c r="AN356" i="44"/>
  <c r="AO355" i="44"/>
  <c r="AN355" i="44"/>
  <c r="AO354" i="44"/>
  <c r="AN354" i="44"/>
  <c r="AO353" i="44"/>
  <c r="AN353" i="44"/>
  <c r="AO352" i="44"/>
  <c r="AN352" i="44"/>
  <c r="AO351" i="44"/>
  <c r="AN351" i="44"/>
  <c r="AO350" i="44"/>
  <c r="AN350" i="44"/>
  <c r="AO349" i="44"/>
  <c r="AN349" i="44"/>
  <c r="AO348" i="44"/>
  <c r="AN348" i="44"/>
  <c r="AO347" i="44"/>
  <c r="AN347" i="44"/>
  <c r="AO346" i="44"/>
  <c r="AN346" i="44"/>
  <c r="AO345" i="44"/>
  <c r="AN345" i="44"/>
  <c r="AO344" i="44"/>
  <c r="AN344" i="44"/>
  <c r="AO343" i="44"/>
  <c r="AN343" i="44"/>
  <c r="AO342" i="44"/>
  <c r="AN342" i="44"/>
  <c r="AO341" i="44"/>
  <c r="AN341" i="44"/>
  <c r="AO340" i="44"/>
  <c r="AN340" i="44"/>
  <c r="AO339" i="44"/>
  <c r="AN339" i="44"/>
  <c r="AO338" i="44"/>
  <c r="AN338" i="44"/>
  <c r="AO337" i="44"/>
  <c r="AN337" i="44"/>
  <c r="AO336" i="44"/>
  <c r="AN336" i="44"/>
  <c r="AO335" i="44"/>
  <c r="AN335" i="44"/>
  <c r="AO334" i="44"/>
  <c r="AN334" i="44"/>
  <c r="AO333" i="44"/>
  <c r="AN333" i="44"/>
  <c r="AO332" i="44"/>
  <c r="AN332" i="44"/>
  <c r="AO331" i="44"/>
  <c r="AN331" i="44"/>
  <c r="AO330" i="44"/>
  <c r="AN330" i="44"/>
  <c r="AO329" i="44"/>
  <c r="AN329" i="44"/>
  <c r="AO328" i="44"/>
  <c r="AN328" i="44"/>
  <c r="AO327" i="44"/>
  <c r="AN327" i="44"/>
  <c r="AO326" i="44"/>
  <c r="AN326" i="44"/>
  <c r="AO325" i="44"/>
  <c r="AN325" i="44"/>
  <c r="AO324" i="44"/>
  <c r="AN324" i="44"/>
  <c r="AO323" i="44"/>
  <c r="AN323" i="44"/>
  <c r="AO322" i="44"/>
  <c r="AN322" i="44"/>
  <c r="AO321" i="44"/>
  <c r="AN321" i="44"/>
  <c r="AO320" i="44"/>
  <c r="AN320" i="44"/>
  <c r="AO319" i="44"/>
  <c r="AN319" i="44"/>
  <c r="AO318" i="44"/>
  <c r="AN318" i="44"/>
  <c r="AO317" i="44"/>
  <c r="AN317" i="44"/>
  <c r="AO316" i="44"/>
  <c r="AN316" i="44"/>
  <c r="AO315" i="44"/>
  <c r="AN315" i="44"/>
  <c r="AO314" i="44"/>
  <c r="AN314" i="44"/>
  <c r="AO313" i="44"/>
  <c r="AN313" i="44"/>
  <c r="AO312" i="44"/>
  <c r="AN312" i="44"/>
  <c r="AO311" i="44"/>
  <c r="AN311" i="44"/>
  <c r="AO310" i="44"/>
  <c r="AN310" i="44"/>
  <c r="AO309" i="44"/>
  <c r="AN309" i="44"/>
  <c r="AO308" i="44"/>
  <c r="AN308" i="44"/>
  <c r="AO307" i="44"/>
  <c r="AN307" i="44"/>
  <c r="AO306" i="44"/>
  <c r="AN306" i="44"/>
  <c r="AO305" i="44"/>
  <c r="AN305" i="44"/>
  <c r="AO304" i="44"/>
  <c r="AN304" i="44"/>
  <c r="AO303" i="44"/>
  <c r="AN303" i="44"/>
  <c r="AO302" i="44"/>
  <c r="AN302" i="44"/>
  <c r="AO301" i="44"/>
  <c r="AN301" i="44"/>
  <c r="AO300" i="44"/>
  <c r="AN300" i="44"/>
  <c r="AO299" i="44"/>
  <c r="AN299" i="44"/>
  <c r="AO298" i="44"/>
  <c r="AN298" i="44"/>
  <c r="AO297" i="44"/>
  <c r="AN297" i="44"/>
  <c r="AO296" i="44"/>
  <c r="AN296" i="44"/>
  <c r="AO295" i="44"/>
  <c r="AN295" i="44"/>
  <c r="AO294" i="44"/>
  <c r="AN294" i="44"/>
  <c r="AO293" i="44"/>
  <c r="AN293" i="44"/>
  <c r="AO292" i="44"/>
  <c r="AN292" i="44"/>
  <c r="AO291" i="44"/>
  <c r="AN291" i="44"/>
  <c r="AO290" i="44"/>
  <c r="AN290" i="44"/>
  <c r="AO289" i="44"/>
  <c r="AN289" i="44"/>
  <c r="AO288" i="44"/>
  <c r="AN288" i="44"/>
  <c r="AO287" i="44"/>
  <c r="AN287" i="44"/>
  <c r="AO286" i="44"/>
  <c r="AN286" i="44"/>
  <c r="AO285" i="44"/>
  <c r="AN285" i="44"/>
  <c r="AO284" i="44"/>
  <c r="AN284" i="44"/>
  <c r="AO283" i="44"/>
  <c r="AN283" i="44"/>
  <c r="AO282" i="44"/>
  <c r="AN282" i="44"/>
  <c r="AO281" i="44"/>
  <c r="AN281" i="44"/>
  <c r="AO280" i="44"/>
  <c r="AN280" i="44"/>
  <c r="AO279" i="44"/>
  <c r="AN279" i="44"/>
  <c r="AO278" i="44"/>
  <c r="AN278" i="44"/>
  <c r="AO277" i="44"/>
  <c r="AN277" i="44"/>
  <c r="AO276" i="44"/>
  <c r="AN276" i="44"/>
  <c r="AO275" i="44"/>
  <c r="AN275" i="44"/>
  <c r="AO274" i="44"/>
  <c r="AN274" i="44"/>
  <c r="AO273" i="44"/>
  <c r="AN273" i="44"/>
  <c r="AO272" i="44"/>
  <c r="AN272" i="44"/>
  <c r="AO271" i="44"/>
  <c r="AN271" i="44"/>
  <c r="AO270" i="44"/>
  <c r="AN270" i="44"/>
  <c r="AO269" i="44"/>
  <c r="AN269" i="44"/>
  <c r="AO268" i="44"/>
  <c r="AN268" i="44"/>
  <c r="AO267" i="44"/>
  <c r="AN267" i="44"/>
  <c r="AO266" i="44"/>
  <c r="AN266" i="44"/>
  <c r="AO265" i="44"/>
  <c r="AN265" i="44"/>
  <c r="AO264" i="44"/>
  <c r="AN264" i="44"/>
  <c r="AO263" i="44"/>
  <c r="AN263" i="44"/>
  <c r="AO262" i="44"/>
  <c r="AN262" i="44"/>
  <c r="AO261" i="44"/>
  <c r="AN261" i="44"/>
  <c r="AO260" i="44"/>
  <c r="AN260" i="44"/>
  <c r="AO259" i="44"/>
  <c r="AN259" i="44"/>
  <c r="AO258" i="44"/>
  <c r="AN258" i="44"/>
  <c r="AO257" i="44"/>
  <c r="AN257" i="44"/>
  <c r="AO256" i="44"/>
  <c r="AN256" i="44"/>
  <c r="AO255" i="44"/>
  <c r="AN255" i="44"/>
  <c r="AO254" i="44"/>
  <c r="AN254" i="44"/>
  <c r="AO253" i="44"/>
  <c r="AN253" i="44"/>
  <c r="AO252" i="44"/>
  <c r="AN252" i="44"/>
  <c r="AO251" i="44"/>
  <c r="AN251" i="44"/>
  <c r="AO250" i="44"/>
  <c r="AN250" i="44"/>
  <c r="AO249" i="44"/>
  <c r="AN249" i="44"/>
  <c r="AO248" i="44"/>
  <c r="AN248" i="44"/>
  <c r="AO247" i="44"/>
  <c r="AN247" i="44"/>
  <c r="AO246" i="44"/>
  <c r="AN246" i="44"/>
  <c r="AO245" i="44"/>
  <c r="AN245" i="44"/>
  <c r="AO244" i="44"/>
  <c r="AN244" i="44"/>
  <c r="AO243" i="44"/>
  <c r="AN243" i="44"/>
  <c r="AO242" i="44"/>
  <c r="AN242" i="44"/>
  <c r="AO241" i="44"/>
  <c r="AN241" i="44"/>
  <c r="AO240" i="44"/>
  <c r="AN240" i="44"/>
  <c r="AO239" i="44"/>
  <c r="AN239" i="44"/>
  <c r="AO238" i="44"/>
  <c r="AN238" i="44"/>
  <c r="AO237" i="44"/>
  <c r="AN237" i="44"/>
  <c r="AO236" i="44"/>
  <c r="AN236" i="44"/>
  <c r="AO235" i="44"/>
  <c r="AN235" i="44"/>
  <c r="AO234" i="44"/>
  <c r="AN234" i="44"/>
  <c r="AO233" i="44"/>
  <c r="AN233" i="44"/>
  <c r="AO232" i="44"/>
  <c r="AN232" i="44"/>
  <c r="AO231" i="44"/>
  <c r="AN231" i="44"/>
  <c r="AO230" i="44"/>
  <c r="AN230" i="44"/>
  <c r="AO229" i="44"/>
  <c r="AN229" i="44"/>
  <c r="AO228" i="44"/>
  <c r="AN228" i="44"/>
  <c r="AO227" i="44"/>
  <c r="AN227" i="44"/>
  <c r="AO226" i="44"/>
  <c r="AN226" i="44"/>
  <c r="AO225" i="44"/>
  <c r="AN225" i="44"/>
  <c r="AO224" i="44"/>
  <c r="AN224" i="44"/>
  <c r="AO223" i="44"/>
  <c r="AN223" i="44"/>
  <c r="AO222" i="44"/>
  <c r="AN222" i="44"/>
  <c r="AO221" i="44"/>
  <c r="AN221" i="44"/>
  <c r="AO220" i="44"/>
  <c r="AN220" i="44"/>
  <c r="AO219" i="44"/>
  <c r="AN219" i="44"/>
  <c r="AO218" i="44"/>
  <c r="AN218" i="44"/>
  <c r="AO217" i="44"/>
  <c r="AN217" i="44"/>
  <c r="AO216" i="44"/>
  <c r="AN216" i="44"/>
  <c r="AO215" i="44"/>
  <c r="AN215" i="44"/>
  <c r="AO214" i="44"/>
  <c r="AN214" i="44"/>
  <c r="AO213" i="44"/>
  <c r="AN213" i="44"/>
  <c r="AO212" i="44"/>
  <c r="AN212" i="44"/>
  <c r="AO211" i="44"/>
  <c r="AN211" i="44"/>
  <c r="AO210" i="44"/>
  <c r="AN210" i="44"/>
  <c r="AO209" i="44"/>
  <c r="AN209" i="44"/>
  <c r="AO208" i="44"/>
  <c r="AN208" i="44"/>
  <c r="AO207" i="44"/>
  <c r="AN207" i="44"/>
  <c r="AO206" i="44"/>
  <c r="AN206" i="44"/>
  <c r="AO205" i="44"/>
  <c r="AN205" i="44"/>
  <c r="AO204" i="44"/>
  <c r="AN204" i="44"/>
  <c r="AO203" i="44"/>
  <c r="AN203" i="44"/>
  <c r="AO202" i="44"/>
  <c r="AN202" i="44"/>
  <c r="AO201" i="44"/>
  <c r="AN201" i="44"/>
  <c r="AO200" i="44"/>
  <c r="AN200" i="44"/>
  <c r="AO199" i="44"/>
  <c r="AN199" i="44"/>
  <c r="AO198" i="44"/>
  <c r="AN198" i="44"/>
  <c r="AO197" i="44"/>
  <c r="AN197" i="44"/>
  <c r="AO196" i="44"/>
  <c r="AN196" i="44"/>
  <c r="AO195" i="44"/>
  <c r="AN195" i="44"/>
  <c r="AO194" i="44"/>
  <c r="AN194" i="44"/>
  <c r="AO193" i="44"/>
  <c r="AN193" i="44"/>
  <c r="AO192" i="44"/>
  <c r="AN192" i="44"/>
  <c r="AO191" i="44"/>
  <c r="AN191" i="44"/>
  <c r="AO190" i="44"/>
  <c r="AN190" i="44"/>
  <c r="AO189" i="44"/>
  <c r="AN189" i="44"/>
  <c r="AO188" i="44"/>
  <c r="AN188" i="44"/>
  <c r="AO187" i="44"/>
  <c r="AN187" i="44"/>
  <c r="AO186" i="44"/>
  <c r="AN186" i="44"/>
  <c r="AO185" i="44"/>
  <c r="AN185" i="44"/>
  <c r="AO184" i="44"/>
  <c r="AN184" i="44"/>
  <c r="AO183" i="44"/>
  <c r="AN183" i="44"/>
  <c r="AO182" i="44"/>
  <c r="AN182" i="44"/>
  <c r="AO181" i="44"/>
  <c r="AN181" i="44"/>
  <c r="AO180" i="44"/>
  <c r="AN180" i="44"/>
  <c r="AO179" i="44"/>
  <c r="AN179" i="44"/>
  <c r="AO178" i="44"/>
  <c r="AN178" i="44"/>
  <c r="AO177" i="44"/>
  <c r="AN177" i="44"/>
  <c r="AO176" i="44"/>
  <c r="AN176" i="44"/>
  <c r="AO175" i="44"/>
  <c r="AN175" i="44"/>
  <c r="AO174" i="44"/>
  <c r="AN174" i="44"/>
  <c r="AO173" i="44"/>
  <c r="AN173" i="44"/>
  <c r="AO172" i="44"/>
  <c r="AN172" i="44"/>
  <c r="AO171" i="44"/>
  <c r="AN171" i="44"/>
  <c r="AO170" i="44"/>
  <c r="AN170" i="44"/>
  <c r="AO169" i="44"/>
  <c r="AN169" i="44"/>
  <c r="AO168" i="44"/>
  <c r="AN168" i="44"/>
  <c r="AO167" i="44"/>
  <c r="AN167" i="44"/>
  <c r="AO166" i="44"/>
  <c r="AN166" i="44"/>
  <c r="AO165" i="44"/>
  <c r="AN165" i="44"/>
  <c r="AO164" i="44"/>
  <c r="AN164" i="44"/>
  <c r="AO163" i="44"/>
  <c r="AN163" i="44"/>
  <c r="AO162" i="44"/>
  <c r="AN162" i="44"/>
  <c r="AO161" i="44"/>
  <c r="AN161" i="44"/>
  <c r="AO160" i="44"/>
  <c r="AN160" i="44"/>
  <c r="AO159" i="44"/>
  <c r="AN159" i="44"/>
  <c r="AO158" i="44"/>
  <c r="AN158" i="44"/>
  <c r="AO157" i="44"/>
  <c r="AN157" i="44"/>
  <c r="AO156" i="44"/>
  <c r="AN156" i="44"/>
  <c r="AO155" i="44"/>
  <c r="AN155" i="44"/>
  <c r="AO154" i="44"/>
  <c r="AN154" i="44"/>
  <c r="AO153" i="44"/>
  <c r="AN153" i="44"/>
  <c r="AO152" i="44"/>
  <c r="AN152" i="44"/>
  <c r="AO151" i="44"/>
  <c r="AN151" i="44"/>
  <c r="AO150" i="44"/>
  <c r="AN150" i="44"/>
  <c r="AO149" i="44"/>
  <c r="AN149" i="44"/>
  <c r="AO148" i="44"/>
  <c r="AN148" i="44"/>
  <c r="AO147" i="44"/>
  <c r="AN147" i="44"/>
  <c r="AO146" i="44"/>
  <c r="AN146" i="44"/>
  <c r="AO145" i="44"/>
  <c r="AN145" i="44"/>
  <c r="AO144" i="44"/>
  <c r="AN144" i="44"/>
  <c r="AO143" i="44"/>
  <c r="AN143" i="44"/>
  <c r="AO142" i="44"/>
  <c r="AN142" i="44"/>
  <c r="AO141" i="44"/>
  <c r="AN141" i="44"/>
  <c r="AO140" i="44"/>
  <c r="AN140" i="44"/>
  <c r="AO139" i="44"/>
  <c r="AN139" i="44"/>
  <c r="AO138" i="44"/>
  <c r="AN138" i="44"/>
  <c r="AO137" i="44"/>
  <c r="AN137" i="44"/>
  <c r="AO136" i="44"/>
  <c r="AN136" i="44"/>
  <c r="AO135" i="44"/>
  <c r="AN135" i="44"/>
  <c r="AO134" i="44"/>
  <c r="AN134" i="44"/>
  <c r="AO133" i="44"/>
  <c r="AN133" i="44"/>
  <c r="AO132" i="44"/>
  <c r="AN132" i="44"/>
  <c r="AO131" i="44"/>
  <c r="AN131" i="44"/>
  <c r="AO130" i="44"/>
  <c r="AN130" i="44"/>
  <c r="AO129" i="44"/>
  <c r="AN129" i="44"/>
  <c r="AO128" i="44"/>
  <c r="AN128" i="44"/>
  <c r="AO127" i="44"/>
  <c r="AN127" i="44"/>
  <c r="AO126" i="44"/>
  <c r="AN126" i="44"/>
  <c r="AO125" i="44"/>
  <c r="AN125" i="44"/>
  <c r="AO124" i="44"/>
  <c r="AN124" i="44"/>
  <c r="AO123" i="44"/>
  <c r="AN123" i="44"/>
  <c r="AO122" i="44"/>
  <c r="AN122" i="44"/>
  <c r="AO121" i="44"/>
  <c r="AN121" i="44"/>
  <c r="AO120" i="44"/>
  <c r="AN120" i="44"/>
  <c r="AO119" i="44"/>
  <c r="AN119" i="44"/>
  <c r="AO118" i="44"/>
  <c r="AN118" i="44"/>
  <c r="AO117" i="44"/>
  <c r="AN117" i="44"/>
  <c r="AO116" i="44"/>
  <c r="AN116" i="44"/>
  <c r="AO115" i="44"/>
  <c r="AN115" i="44"/>
  <c r="AO114" i="44"/>
  <c r="AN114" i="44"/>
  <c r="AO113" i="44"/>
  <c r="AN113" i="44"/>
  <c r="AO112" i="44"/>
  <c r="AN112" i="44"/>
  <c r="AO111" i="44"/>
  <c r="AN111" i="44"/>
  <c r="AO110" i="44"/>
  <c r="AN110" i="44"/>
  <c r="AO109" i="44"/>
  <c r="AN109" i="44"/>
  <c r="AO108" i="44"/>
  <c r="AN108" i="44"/>
  <c r="AO107" i="44"/>
  <c r="AN107" i="44"/>
  <c r="AO106" i="44"/>
  <c r="AN106" i="44"/>
  <c r="AO105" i="44"/>
  <c r="AN105" i="44"/>
  <c r="AO104" i="44"/>
  <c r="AN104" i="44"/>
  <c r="AO103" i="44"/>
  <c r="AN103" i="44"/>
  <c r="AO102" i="44"/>
  <c r="AN102" i="44"/>
  <c r="AO101" i="44"/>
  <c r="AN101" i="44"/>
  <c r="AO100" i="44"/>
  <c r="AN100" i="44"/>
  <c r="AO99" i="44"/>
  <c r="AN99" i="44"/>
  <c r="AO98" i="44"/>
  <c r="AN98" i="44"/>
  <c r="AO97" i="44"/>
  <c r="AN97" i="44"/>
  <c r="AO96" i="44"/>
  <c r="AN96" i="44"/>
  <c r="AO95" i="44"/>
  <c r="AN95" i="44"/>
  <c r="AO94" i="44"/>
  <c r="AN94" i="44"/>
  <c r="AO93" i="44"/>
  <c r="AN93" i="44"/>
  <c r="AO92" i="44"/>
  <c r="AN92" i="44"/>
  <c r="AO91" i="44"/>
  <c r="AN91" i="44"/>
  <c r="AO90" i="44"/>
  <c r="AN90" i="44"/>
  <c r="AO89" i="44"/>
  <c r="AN89" i="44"/>
  <c r="AO88" i="44"/>
  <c r="AN88" i="44"/>
  <c r="AO87" i="44"/>
  <c r="AN87" i="44"/>
  <c r="AO86" i="44"/>
  <c r="AN86" i="44"/>
  <c r="AO85" i="44"/>
  <c r="AN85" i="44"/>
  <c r="AO84" i="44"/>
  <c r="AN84" i="44"/>
  <c r="AO83" i="44"/>
  <c r="AN83" i="44"/>
  <c r="AO82" i="44"/>
  <c r="AN82" i="44"/>
  <c r="AO81" i="44"/>
  <c r="AN81" i="44"/>
  <c r="AO80" i="44"/>
  <c r="AN80" i="44"/>
  <c r="AO79" i="44"/>
  <c r="AN79" i="44"/>
  <c r="AO78" i="44"/>
  <c r="AN78" i="44"/>
  <c r="AO77" i="44"/>
  <c r="AN77" i="44"/>
  <c r="AO76" i="44"/>
  <c r="AN76" i="44"/>
  <c r="AO75" i="44"/>
  <c r="AN75" i="44"/>
  <c r="AO74" i="44"/>
  <c r="AN74" i="44"/>
  <c r="AO73" i="44"/>
  <c r="AN73" i="44"/>
  <c r="AO72" i="44"/>
  <c r="AN72" i="44"/>
  <c r="AO71" i="44"/>
  <c r="AN71" i="44"/>
  <c r="AO70" i="44"/>
  <c r="AN70" i="44"/>
  <c r="AO69" i="44"/>
  <c r="AN69" i="44"/>
  <c r="AO68" i="44"/>
  <c r="AN68" i="44"/>
  <c r="AO67" i="44"/>
  <c r="AN67" i="44"/>
  <c r="AO66" i="44"/>
  <c r="AN66" i="44"/>
  <c r="AO65" i="44"/>
  <c r="AN65" i="44"/>
  <c r="AO64" i="44"/>
  <c r="AN64" i="44"/>
  <c r="AO63" i="44"/>
  <c r="AN63" i="44"/>
  <c r="AO62" i="44"/>
  <c r="AN62" i="44"/>
  <c r="AO61" i="44"/>
  <c r="AN61" i="44"/>
  <c r="AO60" i="44"/>
  <c r="AN60" i="44"/>
  <c r="AO59" i="44"/>
  <c r="AN59" i="44"/>
  <c r="AO58" i="44"/>
  <c r="AN58" i="44"/>
  <c r="AO57" i="44"/>
  <c r="AN57" i="44"/>
  <c r="AO56" i="44"/>
  <c r="AN56" i="44"/>
  <c r="AO55" i="44"/>
  <c r="AN55" i="44"/>
  <c r="AO54" i="44"/>
  <c r="AN54" i="44"/>
  <c r="AO53" i="44"/>
  <c r="AN53" i="44"/>
  <c r="AO52" i="44"/>
  <c r="AN52" i="44"/>
  <c r="AO51" i="44"/>
  <c r="AN51" i="44"/>
  <c r="AO50" i="44"/>
  <c r="AN50" i="44"/>
  <c r="AO49" i="44"/>
  <c r="AN49" i="44"/>
  <c r="P49" i="44"/>
  <c r="S49" i="44" s="1"/>
  <c r="M49" i="44"/>
  <c r="K49" i="44"/>
  <c r="D49" i="44"/>
  <c r="C49" i="44"/>
  <c r="AO48" i="44"/>
  <c r="AN48" i="44"/>
  <c r="P48" i="44"/>
  <c r="M48" i="44"/>
  <c r="K48" i="44"/>
  <c r="D48" i="44"/>
  <c r="C48" i="44"/>
  <c r="AO47" i="44"/>
  <c r="AN47" i="44"/>
  <c r="D47" i="44"/>
  <c r="C47" i="44"/>
  <c r="AO46" i="44"/>
  <c r="AN46" i="44"/>
  <c r="P46" i="44"/>
  <c r="K46" i="44"/>
  <c r="D46" i="44"/>
  <c r="C46" i="44"/>
  <c r="AO45" i="44"/>
  <c r="AN45" i="44"/>
  <c r="D45" i="44"/>
  <c r="C45" i="44"/>
  <c r="AO44" i="44"/>
  <c r="AN44" i="44"/>
  <c r="P44" i="44"/>
  <c r="K44" i="44"/>
  <c r="D44" i="44"/>
  <c r="C44" i="44"/>
  <c r="AO43" i="44"/>
  <c r="AN43" i="44"/>
  <c r="D43" i="44"/>
  <c r="C43" i="44"/>
  <c r="AO42" i="44"/>
  <c r="AN42" i="44"/>
  <c r="K42" i="44"/>
  <c r="D42" i="44"/>
  <c r="C42" i="44"/>
  <c r="AO41" i="44"/>
  <c r="AN41" i="44"/>
  <c r="K41" i="44"/>
  <c r="D41" i="44"/>
  <c r="C41" i="44"/>
  <c r="AO40" i="44"/>
  <c r="AN40" i="44"/>
  <c r="K40" i="44"/>
  <c r="D40" i="44"/>
  <c r="C40" i="44"/>
  <c r="AO39" i="44"/>
  <c r="AN39" i="44"/>
  <c r="K39" i="44"/>
  <c r="D39" i="44"/>
  <c r="C39" i="44"/>
  <c r="AO38" i="44"/>
  <c r="AN38" i="44"/>
  <c r="M38" i="44"/>
  <c r="D38" i="44"/>
  <c r="C38" i="44"/>
  <c r="AR37" i="44"/>
  <c r="AS37" i="44" s="1"/>
  <c r="AO37" i="44"/>
  <c r="AN37" i="44"/>
  <c r="M37" i="44"/>
  <c r="D37" i="44"/>
  <c r="C37" i="44"/>
  <c r="AO36" i="44"/>
  <c r="AN36" i="44"/>
  <c r="M36" i="44"/>
  <c r="D36" i="44"/>
  <c r="C36" i="44"/>
  <c r="AO35" i="44"/>
  <c r="AN35" i="44"/>
  <c r="M35" i="44"/>
  <c r="D35" i="44"/>
  <c r="C35" i="44"/>
  <c r="AO34" i="44"/>
  <c r="AN34" i="44"/>
  <c r="M34" i="44"/>
  <c r="D34" i="44"/>
  <c r="C34" i="44"/>
  <c r="AO33" i="44"/>
  <c r="AN33" i="44"/>
  <c r="M33" i="44"/>
  <c r="D33" i="44"/>
  <c r="C33" i="44"/>
  <c r="AO32" i="44"/>
  <c r="AN32" i="44"/>
  <c r="M32" i="44"/>
  <c r="D32" i="44"/>
  <c r="C32" i="44"/>
  <c r="AO31" i="44"/>
  <c r="AN31" i="44"/>
  <c r="M31" i="44"/>
  <c r="D31" i="44"/>
  <c r="C31" i="44"/>
  <c r="AO30" i="44"/>
  <c r="AN30" i="44"/>
  <c r="M30" i="44"/>
  <c r="D30" i="44"/>
  <c r="C30" i="44"/>
  <c r="AO29" i="44"/>
  <c r="AN29" i="44"/>
  <c r="M29" i="44"/>
  <c r="D29" i="44"/>
  <c r="C29" i="44"/>
  <c r="AO28" i="44"/>
  <c r="AN28" i="44"/>
  <c r="M28" i="44"/>
  <c r="D28" i="44"/>
  <c r="C28" i="44"/>
  <c r="AO27" i="44"/>
  <c r="AN27" i="44"/>
  <c r="M27" i="44"/>
  <c r="D27" i="44"/>
  <c r="C27" i="44"/>
  <c r="AO26" i="44"/>
  <c r="AN26" i="44"/>
  <c r="M26" i="44"/>
  <c r="D26" i="44"/>
  <c r="C26" i="44"/>
  <c r="AO25" i="44"/>
  <c r="AN25" i="44"/>
  <c r="M25" i="44"/>
  <c r="D25" i="44"/>
  <c r="C25" i="44"/>
  <c r="AO24" i="44"/>
  <c r="AN24" i="44"/>
  <c r="M24" i="44"/>
  <c r="D24" i="44"/>
  <c r="C24" i="44"/>
  <c r="AO23" i="44"/>
  <c r="AN23" i="44"/>
  <c r="M23" i="44"/>
  <c r="D23" i="44"/>
  <c r="C23" i="44"/>
  <c r="AO22" i="44"/>
  <c r="AN22" i="44"/>
  <c r="M22" i="44"/>
  <c r="D22" i="44"/>
  <c r="C22" i="44"/>
  <c r="AO21" i="44"/>
  <c r="AN21" i="44"/>
  <c r="M21" i="44"/>
  <c r="D21" i="44"/>
  <c r="C21" i="44"/>
  <c r="AO20" i="44"/>
  <c r="AN20" i="44"/>
  <c r="M20" i="44"/>
  <c r="D20" i="44"/>
  <c r="C20" i="44"/>
  <c r="AO19" i="44"/>
  <c r="AN19" i="44"/>
  <c r="AH19" i="44"/>
  <c r="P19" i="44"/>
  <c r="S19" i="44" s="1"/>
  <c r="K19" i="44"/>
  <c r="M19" i="44"/>
  <c r="D19" i="44"/>
  <c r="C19" i="44"/>
  <c r="AO18" i="44"/>
  <c r="AN18" i="44"/>
  <c r="AH18" i="44"/>
  <c r="P18" i="44"/>
  <c r="S18" i="44" s="1"/>
  <c r="M18" i="44"/>
  <c r="K18" i="44"/>
  <c r="D18" i="44"/>
  <c r="C18" i="44"/>
  <c r="AO17" i="44"/>
  <c r="AN17" i="44"/>
  <c r="AH17" i="44"/>
  <c r="P17" i="44"/>
  <c r="R17" i="44" s="1"/>
  <c r="M17" i="44"/>
  <c r="K17" i="44"/>
  <c r="D17" i="44"/>
  <c r="C17" i="44"/>
  <c r="AO16" i="44"/>
  <c r="AN16" i="44"/>
  <c r="AH16" i="44"/>
  <c r="P16" i="44"/>
  <c r="Q44" i="44" s="1"/>
  <c r="M16" i="44"/>
  <c r="B5" i="44" s="1"/>
  <c r="K16" i="44"/>
  <c r="Q5" i="44" s="1"/>
  <c r="D16" i="44"/>
  <c r="C16" i="44"/>
  <c r="AP11" i="44" s="1"/>
  <c r="AO15" i="44"/>
  <c r="AN15" i="44"/>
  <c r="AH15" i="44"/>
  <c r="AO14" i="44"/>
  <c r="AN14" i="44"/>
  <c r="AH14" i="44"/>
  <c r="AH13" i="44"/>
  <c r="AH12" i="44"/>
  <c r="J12" i="44"/>
  <c r="J11" i="44"/>
  <c r="Q10" i="44"/>
  <c r="J10" i="44"/>
  <c r="F10" i="44"/>
  <c r="E10" i="44"/>
  <c r="D10" i="44"/>
  <c r="C10" i="44"/>
  <c r="B10" i="44"/>
  <c r="AS8" i="44"/>
  <c r="AT8" i="44" s="1"/>
  <c r="AT7" i="44"/>
  <c r="AS7" i="44"/>
  <c r="Q7" i="44"/>
  <c r="J7" i="44"/>
  <c r="D7" i="44"/>
  <c r="B7" i="44"/>
  <c r="AU6" i="44"/>
  <c r="AU7" i="44" s="1"/>
  <c r="AT6" i="44"/>
  <c r="AS6" i="44"/>
  <c r="AN6" i="44"/>
  <c r="J6" i="44"/>
  <c r="B6" i="44"/>
  <c r="AV5" i="44"/>
  <c r="AT5" i="44"/>
  <c r="AS5" i="44"/>
  <c r="AN5" i="44"/>
  <c r="I5" i="44"/>
  <c r="R18" i="46" l="1"/>
  <c r="AR19" i="46"/>
  <c r="AS19" i="46" s="1"/>
  <c r="AR34" i="44"/>
  <c r="AS34" i="44" s="1"/>
  <c r="AR36" i="44"/>
  <c r="AS36" i="44" s="1"/>
  <c r="AR38" i="44"/>
  <c r="AS38" i="44" s="1"/>
  <c r="AR40" i="44"/>
  <c r="AS40" i="44" s="1"/>
  <c r="AP5" i="45"/>
  <c r="M7" i="45"/>
  <c r="S16" i="45"/>
  <c r="M11" i="45" s="1"/>
  <c r="AP6" i="45"/>
  <c r="D6" i="45" a="1"/>
  <c r="D6" i="45" s="1"/>
  <c r="AE18" i="45" s="1"/>
  <c r="AF18" i="45" s="1"/>
  <c r="AI18" i="45" s="1"/>
  <c r="R19" i="46"/>
  <c r="AR8" i="45"/>
  <c r="AR18" i="46"/>
  <c r="AR5" i="45"/>
  <c r="D12" i="45" s="1"/>
  <c r="Q3" i="45"/>
  <c r="R3" i="45" s="1"/>
  <c r="Q2" i="45"/>
  <c r="R2" i="45" s="1"/>
  <c r="E11" i="45"/>
  <c r="AR15" i="45"/>
  <c r="AR12" i="45"/>
  <c r="R18" i="45"/>
  <c r="AP7" i="45"/>
  <c r="Q3" i="46"/>
  <c r="R3" i="46" s="1"/>
  <c r="E12" i="46"/>
  <c r="S20" i="46"/>
  <c r="AR11" i="44"/>
  <c r="AR19" i="45"/>
  <c r="AS19" i="45" s="1"/>
  <c r="AR21" i="45"/>
  <c r="AS21" i="45" s="1"/>
  <c r="AR22" i="45"/>
  <c r="AS22" i="45" s="1"/>
  <c r="AR24" i="45"/>
  <c r="AS24" i="45" s="1"/>
  <c r="AR28" i="45"/>
  <c r="AS28" i="45" s="1"/>
  <c r="AR29" i="45"/>
  <c r="AS29" i="45" s="1"/>
  <c r="AR31" i="45"/>
  <c r="AS31" i="45" s="1"/>
  <c r="AR33" i="45"/>
  <c r="AS33" i="45" s="1"/>
  <c r="AR34" i="45"/>
  <c r="AS34" i="45" s="1"/>
  <c r="AR35" i="45"/>
  <c r="AS35" i="45" s="1"/>
  <c r="AR36" i="45"/>
  <c r="AS36" i="45" s="1"/>
  <c r="AR38" i="45"/>
  <c r="AS38" i="45" s="1"/>
  <c r="AR40" i="45"/>
  <c r="AS40" i="45" s="1"/>
  <c r="Q8" i="46"/>
  <c r="Q11" i="46" s="1"/>
  <c r="Q13" i="46" s="1"/>
  <c r="R19" i="45"/>
  <c r="Q4" i="46"/>
  <c r="R4" i="46" s="1"/>
  <c r="AR14" i="46"/>
  <c r="AR20" i="44"/>
  <c r="AS20" i="44" s="1"/>
  <c r="AR21" i="44"/>
  <c r="AS21" i="44" s="1"/>
  <c r="AR22" i="44"/>
  <c r="AS22" i="44" s="1"/>
  <c r="AR24" i="44"/>
  <c r="AS24" i="44" s="1"/>
  <c r="AR26" i="44"/>
  <c r="AS26" i="44" s="1"/>
  <c r="AR27" i="44"/>
  <c r="AS27" i="44" s="1"/>
  <c r="AR28" i="44"/>
  <c r="AS28" i="44" s="1"/>
  <c r="AR29" i="44"/>
  <c r="AS29" i="44" s="1"/>
  <c r="AR30" i="44"/>
  <c r="AS30" i="44" s="1"/>
  <c r="AR31" i="44"/>
  <c r="AS31" i="44" s="1"/>
  <c r="AR11" i="45"/>
  <c r="AR14" i="45"/>
  <c r="AR11" i="46"/>
  <c r="AR23" i="44"/>
  <c r="AS23" i="44" s="1"/>
  <c r="AR25" i="44"/>
  <c r="AS25" i="44" s="1"/>
  <c r="M6" i="45"/>
  <c r="AR9" i="45"/>
  <c r="AR10" i="45"/>
  <c r="AP8" i="45"/>
  <c r="Q2" i="46"/>
  <c r="R2" i="46" s="1"/>
  <c r="AR5" i="46"/>
  <c r="D12" i="46" s="1"/>
  <c r="D6" i="46" a="1"/>
  <c r="D6" i="46" s="1"/>
  <c r="AE12" i="46" s="1"/>
  <c r="AF12" i="46" s="1"/>
  <c r="AI12" i="46" s="1"/>
  <c r="AJ12" i="46" s="1"/>
  <c r="AP8" i="46"/>
  <c r="P3" i="46"/>
  <c r="P2" i="46"/>
  <c r="P4" i="45"/>
  <c r="P3" i="45"/>
  <c r="P4" i="46"/>
  <c r="S2" i="46"/>
  <c r="T2" i="46" s="1"/>
  <c r="AS18" i="46"/>
  <c r="S4" i="46"/>
  <c r="T4" i="46" s="1"/>
  <c r="S3" i="46"/>
  <c r="T3" i="46" s="1"/>
  <c r="F12" i="46"/>
  <c r="F11" i="46"/>
  <c r="P2" i="45"/>
  <c r="AP5" i="46"/>
  <c r="AP6" i="46"/>
  <c r="AP7" i="46"/>
  <c r="AU7" i="46"/>
  <c r="AV6" i="46" s="1"/>
  <c r="AR8" i="46"/>
  <c r="E11" i="46"/>
  <c r="AR12" i="46"/>
  <c r="AP14" i="46"/>
  <c r="AP15" i="46" s="1"/>
  <c r="AP16" i="46" s="1"/>
  <c r="AP17" i="46" s="1"/>
  <c r="AP18" i="46" s="1"/>
  <c r="AP19" i="46" s="1"/>
  <c r="AP20" i="46" s="1"/>
  <c r="AP21" i="46" s="1"/>
  <c r="AP22" i="46" s="1"/>
  <c r="AP23" i="46" s="1"/>
  <c r="AP24" i="46" s="1"/>
  <c r="AP25" i="46" s="1"/>
  <c r="AP26" i="46" s="1"/>
  <c r="AP27" i="46" s="1"/>
  <c r="AP28" i="46" s="1"/>
  <c r="AP29" i="46" s="1"/>
  <c r="AP30" i="46" s="1"/>
  <c r="AP31" i="46" s="1"/>
  <c r="AP32" i="46" s="1"/>
  <c r="AP33" i="46" s="1"/>
  <c r="AP34" i="46" s="1"/>
  <c r="AP35" i="46" s="1"/>
  <c r="AP36" i="46" s="1"/>
  <c r="AP37" i="46" s="1"/>
  <c r="AP38" i="46" s="1"/>
  <c r="AP39" i="46" s="1"/>
  <c r="AP40" i="46" s="1"/>
  <c r="AP41" i="46" s="1"/>
  <c r="AP42" i="46" s="1"/>
  <c r="AP43" i="46" s="1"/>
  <c r="AP44" i="46" s="1"/>
  <c r="AP45" i="46" s="1"/>
  <c r="AP46" i="46" s="1"/>
  <c r="AP47" i="46" s="1"/>
  <c r="AP48" i="46" s="1"/>
  <c r="AP49" i="46" s="1"/>
  <c r="AP50" i="46" s="1"/>
  <c r="AP51" i="46" s="1"/>
  <c r="AP52" i="46" s="1"/>
  <c r="AP53" i="46" s="1"/>
  <c r="AP54" i="46" s="1"/>
  <c r="AP55" i="46" s="1"/>
  <c r="AP56" i="46" s="1"/>
  <c r="AP57" i="46" s="1"/>
  <c r="AP58" i="46" s="1"/>
  <c r="AP59" i="46" s="1"/>
  <c r="AP60" i="46" s="1"/>
  <c r="AP61" i="46" s="1"/>
  <c r="AP62" i="46" s="1"/>
  <c r="AP63" i="46" s="1"/>
  <c r="AP64" i="46" s="1"/>
  <c r="AP65" i="46" s="1"/>
  <c r="AP66" i="46" s="1"/>
  <c r="AP67" i="46" s="1"/>
  <c r="AP68" i="46" s="1"/>
  <c r="AP69" i="46" s="1"/>
  <c r="AP70" i="46" s="1"/>
  <c r="AP71" i="46" s="1"/>
  <c r="AP72" i="46" s="1"/>
  <c r="AP73" i="46" s="1"/>
  <c r="AP74" i="46" s="1"/>
  <c r="AP75" i="46" s="1"/>
  <c r="AP76" i="46" s="1"/>
  <c r="AP77" i="46" s="1"/>
  <c r="AP78" i="46" s="1"/>
  <c r="AP79" i="46" s="1"/>
  <c r="AP80" i="46" s="1"/>
  <c r="AP81" i="46" s="1"/>
  <c r="AP82" i="46" s="1"/>
  <c r="AP83" i="46" s="1"/>
  <c r="AP84" i="46" s="1"/>
  <c r="AP85" i="46" s="1"/>
  <c r="AP86" i="46" s="1"/>
  <c r="AP87" i="46" s="1"/>
  <c r="AP88" i="46" s="1"/>
  <c r="AP89" i="46" s="1"/>
  <c r="AP90" i="46" s="1"/>
  <c r="AP91" i="46" s="1"/>
  <c r="AP92" i="46" s="1"/>
  <c r="AP93" i="46" s="1"/>
  <c r="AP94" i="46" s="1"/>
  <c r="AP95" i="46" s="1"/>
  <c r="AP96" i="46" s="1"/>
  <c r="AP97" i="46" s="1"/>
  <c r="AP98" i="46" s="1"/>
  <c r="AP99" i="46" s="1"/>
  <c r="AP100" i="46" s="1"/>
  <c r="AP101" i="46" s="1"/>
  <c r="AP102" i="46" s="1"/>
  <c r="AP103" i="46" s="1"/>
  <c r="AP104" i="46" s="1"/>
  <c r="AP105" i="46" s="1"/>
  <c r="AP106" i="46" s="1"/>
  <c r="AP107" i="46" s="1"/>
  <c r="AP108" i="46" s="1"/>
  <c r="AP109" i="46" s="1"/>
  <c r="AP110" i="46" s="1"/>
  <c r="AP111" i="46" s="1"/>
  <c r="AP112" i="46" s="1"/>
  <c r="AP113" i="46" s="1"/>
  <c r="AP114" i="46" s="1"/>
  <c r="AP115" i="46" s="1"/>
  <c r="AP116" i="46" s="1"/>
  <c r="AP117" i="46" s="1"/>
  <c r="AP118" i="46" s="1"/>
  <c r="AP119" i="46" s="1"/>
  <c r="AP120" i="46" s="1"/>
  <c r="AP121" i="46" s="1"/>
  <c r="AP122" i="46" s="1"/>
  <c r="AP123" i="46" s="1"/>
  <c r="AP124" i="46" s="1"/>
  <c r="AP125" i="46" s="1"/>
  <c r="AP126" i="46" s="1"/>
  <c r="AP127" i="46" s="1"/>
  <c r="AP128" i="46" s="1"/>
  <c r="AP129" i="46" s="1"/>
  <c r="AP130" i="46" s="1"/>
  <c r="AP131" i="46" s="1"/>
  <c r="AP132" i="46" s="1"/>
  <c r="AP133" i="46" s="1"/>
  <c r="AP134" i="46" s="1"/>
  <c r="AP135" i="46" s="1"/>
  <c r="AP136" i="46" s="1"/>
  <c r="AP137" i="46" s="1"/>
  <c r="AP138" i="46" s="1"/>
  <c r="AP139" i="46" s="1"/>
  <c r="AP140" i="46" s="1"/>
  <c r="AP141" i="46" s="1"/>
  <c r="AP142" i="46" s="1"/>
  <c r="AP143" i="46" s="1"/>
  <c r="AP144" i="46" s="1"/>
  <c r="AP145" i="46" s="1"/>
  <c r="AP146" i="46" s="1"/>
  <c r="AP147" i="46" s="1"/>
  <c r="AP148" i="46" s="1"/>
  <c r="AP149" i="46" s="1"/>
  <c r="AP150" i="46" s="1"/>
  <c r="AP151" i="46" s="1"/>
  <c r="AP152" i="46" s="1"/>
  <c r="AP153" i="46" s="1"/>
  <c r="AP154" i="46" s="1"/>
  <c r="AP155" i="46" s="1"/>
  <c r="AP156" i="46" s="1"/>
  <c r="AP157" i="46" s="1"/>
  <c r="AP158" i="46" s="1"/>
  <c r="AP159" i="46" s="1"/>
  <c r="AP160" i="46" s="1"/>
  <c r="AP161" i="46" s="1"/>
  <c r="AP162" i="46" s="1"/>
  <c r="AP163" i="46" s="1"/>
  <c r="AP164" i="46" s="1"/>
  <c r="AP165" i="46" s="1"/>
  <c r="AP166" i="46" s="1"/>
  <c r="AP167" i="46" s="1"/>
  <c r="AP168" i="46" s="1"/>
  <c r="AP169" i="46" s="1"/>
  <c r="AP170" i="46" s="1"/>
  <c r="AP171" i="46" s="1"/>
  <c r="AP172" i="46" s="1"/>
  <c r="AP173" i="46" s="1"/>
  <c r="AP174" i="46" s="1"/>
  <c r="AP175" i="46" s="1"/>
  <c r="AP176" i="46" s="1"/>
  <c r="AP177" i="46" s="1"/>
  <c r="AP178" i="46" s="1"/>
  <c r="AP179" i="46" s="1"/>
  <c r="AP180" i="46" s="1"/>
  <c r="AP181" i="46" s="1"/>
  <c r="AP182" i="46" s="1"/>
  <c r="AP183" i="46" s="1"/>
  <c r="AP184" i="46" s="1"/>
  <c r="AP185" i="46" s="1"/>
  <c r="AP186" i="46" s="1"/>
  <c r="AP187" i="46" s="1"/>
  <c r="AP188" i="46" s="1"/>
  <c r="AP189" i="46" s="1"/>
  <c r="AP190" i="46" s="1"/>
  <c r="AP191" i="46" s="1"/>
  <c r="AP192" i="46" s="1"/>
  <c r="AP193" i="46" s="1"/>
  <c r="AP194" i="46" s="1"/>
  <c r="AP195" i="46" s="1"/>
  <c r="AP196" i="46" s="1"/>
  <c r="AP197" i="46" s="1"/>
  <c r="AP198" i="46" s="1"/>
  <c r="AP199" i="46" s="1"/>
  <c r="AP200" i="46" s="1"/>
  <c r="AP201" i="46" s="1"/>
  <c r="AP202" i="46" s="1"/>
  <c r="AP203" i="46" s="1"/>
  <c r="AP204" i="46" s="1"/>
  <c r="AP205" i="46" s="1"/>
  <c r="AP206" i="46" s="1"/>
  <c r="AP207" i="46" s="1"/>
  <c r="AP208" i="46" s="1"/>
  <c r="AP209" i="46" s="1"/>
  <c r="AP210" i="46" s="1"/>
  <c r="AP211" i="46" s="1"/>
  <c r="AP212" i="46" s="1"/>
  <c r="AP213" i="46" s="1"/>
  <c r="AP214" i="46" s="1"/>
  <c r="AP215" i="46" s="1"/>
  <c r="AP216" i="46" s="1"/>
  <c r="AP217" i="46" s="1"/>
  <c r="AP218" i="46" s="1"/>
  <c r="AP219" i="46" s="1"/>
  <c r="AP220" i="46" s="1"/>
  <c r="AP221" i="46" s="1"/>
  <c r="AP222" i="46" s="1"/>
  <c r="AP223" i="46" s="1"/>
  <c r="AP224" i="46" s="1"/>
  <c r="AP225" i="46" s="1"/>
  <c r="AP226" i="46" s="1"/>
  <c r="AP227" i="46" s="1"/>
  <c r="AP228" i="46" s="1"/>
  <c r="AP229" i="46" s="1"/>
  <c r="AP230" i="46" s="1"/>
  <c r="AP231" i="46" s="1"/>
  <c r="AP232" i="46" s="1"/>
  <c r="AP233" i="46" s="1"/>
  <c r="AP234" i="46" s="1"/>
  <c r="AP235" i="46" s="1"/>
  <c r="AP236" i="46" s="1"/>
  <c r="AP237" i="46" s="1"/>
  <c r="AP238" i="46" s="1"/>
  <c r="AP239" i="46" s="1"/>
  <c r="AP240" i="46" s="1"/>
  <c r="AP241" i="46" s="1"/>
  <c r="AP242" i="46" s="1"/>
  <c r="AP243" i="46" s="1"/>
  <c r="AP244" i="46" s="1"/>
  <c r="AP245" i="46" s="1"/>
  <c r="AP246" i="46" s="1"/>
  <c r="AP247" i="46" s="1"/>
  <c r="AP248" i="46" s="1"/>
  <c r="AP249" i="46" s="1"/>
  <c r="AP250" i="46" s="1"/>
  <c r="AP251" i="46" s="1"/>
  <c r="AP252" i="46" s="1"/>
  <c r="AP253" i="46" s="1"/>
  <c r="AP254" i="46" s="1"/>
  <c r="AP255" i="46" s="1"/>
  <c r="AP256" i="46" s="1"/>
  <c r="AP257" i="46" s="1"/>
  <c r="AP258" i="46" s="1"/>
  <c r="AP259" i="46" s="1"/>
  <c r="AP260" i="46" s="1"/>
  <c r="AP261" i="46" s="1"/>
  <c r="AP262" i="46" s="1"/>
  <c r="AP263" i="46" s="1"/>
  <c r="AP264" i="46" s="1"/>
  <c r="AP265" i="46" s="1"/>
  <c r="AP266" i="46" s="1"/>
  <c r="AP267" i="46" s="1"/>
  <c r="AP268" i="46" s="1"/>
  <c r="AP269" i="46" s="1"/>
  <c r="AP270" i="46" s="1"/>
  <c r="AP271" i="46" s="1"/>
  <c r="AP272" i="46" s="1"/>
  <c r="AP273" i="46" s="1"/>
  <c r="AP274" i="46" s="1"/>
  <c r="AP275" i="46" s="1"/>
  <c r="AP276" i="46" s="1"/>
  <c r="AP277" i="46" s="1"/>
  <c r="AP278" i="46" s="1"/>
  <c r="AP279" i="46" s="1"/>
  <c r="AP280" i="46" s="1"/>
  <c r="AP281" i="46" s="1"/>
  <c r="AP282" i="46" s="1"/>
  <c r="AP283" i="46" s="1"/>
  <c r="AP284" i="46" s="1"/>
  <c r="AP285" i="46" s="1"/>
  <c r="AP286" i="46" s="1"/>
  <c r="AP287" i="46" s="1"/>
  <c r="AP288" i="46" s="1"/>
  <c r="AP289" i="46" s="1"/>
  <c r="AP290" i="46" s="1"/>
  <c r="AP291" i="46" s="1"/>
  <c r="AP292" i="46" s="1"/>
  <c r="AP293" i="46" s="1"/>
  <c r="AP294" i="46" s="1"/>
  <c r="AP295" i="46" s="1"/>
  <c r="AP296" i="46" s="1"/>
  <c r="AP297" i="46" s="1"/>
  <c r="AP298" i="46" s="1"/>
  <c r="AP299" i="46" s="1"/>
  <c r="AP300" i="46" s="1"/>
  <c r="AP301" i="46" s="1"/>
  <c r="AP302" i="46" s="1"/>
  <c r="AP303" i="46" s="1"/>
  <c r="AP304" i="46" s="1"/>
  <c r="AP305" i="46" s="1"/>
  <c r="AP306" i="46" s="1"/>
  <c r="AP307" i="46" s="1"/>
  <c r="AP308" i="46" s="1"/>
  <c r="AP309" i="46" s="1"/>
  <c r="AP310" i="46" s="1"/>
  <c r="AP311" i="46" s="1"/>
  <c r="AP312" i="46" s="1"/>
  <c r="AP313" i="46" s="1"/>
  <c r="AP314" i="46" s="1"/>
  <c r="AP315" i="46" s="1"/>
  <c r="AP316" i="46" s="1"/>
  <c r="AP317" i="46" s="1"/>
  <c r="AP318" i="46" s="1"/>
  <c r="AP319" i="46" s="1"/>
  <c r="AP320" i="46" s="1"/>
  <c r="AP321" i="46" s="1"/>
  <c r="AP322" i="46" s="1"/>
  <c r="AP323" i="46" s="1"/>
  <c r="AP324" i="46" s="1"/>
  <c r="AP325" i="46" s="1"/>
  <c r="AP326" i="46" s="1"/>
  <c r="AP327" i="46" s="1"/>
  <c r="AP328" i="46" s="1"/>
  <c r="AP329" i="46" s="1"/>
  <c r="AP330" i="46" s="1"/>
  <c r="AP331" i="46" s="1"/>
  <c r="AP332" i="46" s="1"/>
  <c r="AP333" i="46" s="1"/>
  <c r="AP334" i="46" s="1"/>
  <c r="AP335" i="46" s="1"/>
  <c r="AP336" i="46" s="1"/>
  <c r="AP337" i="46" s="1"/>
  <c r="AP338" i="46" s="1"/>
  <c r="AP339" i="46" s="1"/>
  <c r="AP340" i="46" s="1"/>
  <c r="AP341" i="46" s="1"/>
  <c r="AP342" i="46" s="1"/>
  <c r="AP343" i="46" s="1"/>
  <c r="AP344" i="46" s="1"/>
  <c r="AP345" i="46" s="1"/>
  <c r="AP346" i="46" s="1"/>
  <c r="AP347" i="46" s="1"/>
  <c r="AP348" i="46" s="1"/>
  <c r="AP349" i="46" s="1"/>
  <c r="AP350" i="46" s="1"/>
  <c r="AP351" i="46" s="1"/>
  <c r="AP352" i="46" s="1"/>
  <c r="AP353" i="46" s="1"/>
  <c r="AP354" i="46" s="1"/>
  <c r="AP355" i="46" s="1"/>
  <c r="AP356" i="46" s="1"/>
  <c r="AP357" i="46" s="1"/>
  <c r="AP358" i="46" s="1"/>
  <c r="AP359" i="46" s="1"/>
  <c r="AP360" i="46" s="1"/>
  <c r="AP361" i="46" s="1"/>
  <c r="AP362" i="46" s="1"/>
  <c r="AP363" i="46" s="1"/>
  <c r="AP364" i="46" s="1"/>
  <c r="AP365" i="46" s="1"/>
  <c r="AP366" i="46" s="1"/>
  <c r="AP367" i="46" s="1"/>
  <c r="AP368" i="46" s="1"/>
  <c r="AP369" i="46" s="1"/>
  <c r="AP370" i="46" s="1"/>
  <c r="AP371" i="46" s="1"/>
  <c r="AP372" i="46" s="1"/>
  <c r="AP373" i="46" s="1"/>
  <c r="AP374" i="46" s="1"/>
  <c r="AP375" i="46" s="1"/>
  <c r="AP376" i="46" s="1"/>
  <c r="AP377" i="46" s="1"/>
  <c r="AP378" i="46" s="1"/>
  <c r="AP379" i="46" s="1"/>
  <c r="AP380" i="46" s="1"/>
  <c r="AP381" i="46" s="1"/>
  <c r="AP382" i="46" s="1"/>
  <c r="AP383" i="46" s="1"/>
  <c r="AP384" i="46" s="1"/>
  <c r="AP385" i="46" s="1"/>
  <c r="AP386" i="46" s="1"/>
  <c r="AP387" i="46" s="1"/>
  <c r="AP388" i="46" s="1"/>
  <c r="AP389" i="46" s="1"/>
  <c r="AP390" i="46" s="1"/>
  <c r="AP391" i="46" s="1"/>
  <c r="AP392" i="46" s="1"/>
  <c r="AP393" i="46" s="1"/>
  <c r="AP394" i="46" s="1"/>
  <c r="AP395" i="46" s="1"/>
  <c r="AP396" i="46" s="1"/>
  <c r="AP397" i="46" s="1"/>
  <c r="AP398" i="46" s="1"/>
  <c r="AP399" i="46" s="1"/>
  <c r="AP400" i="46" s="1"/>
  <c r="AP401" i="46" s="1"/>
  <c r="AP402" i="46" s="1"/>
  <c r="AP403" i="46" s="1"/>
  <c r="AP404" i="46" s="1"/>
  <c r="AP405" i="46" s="1"/>
  <c r="AP406" i="46" s="1"/>
  <c r="AP407" i="46" s="1"/>
  <c r="AP408" i="46" s="1"/>
  <c r="AP409" i="46" s="1"/>
  <c r="AP410" i="46" s="1"/>
  <c r="AP411" i="46" s="1"/>
  <c r="AP412" i="46" s="1"/>
  <c r="AP413" i="46" s="1"/>
  <c r="AP414" i="46" s="1"/>
  <c r="AP415" i="46" s="1"/>
  <c r="AP416" i="46" s="1"/>
  <c r="AP417" i="46" s="1"/>
  <c r="AP418" i="46" s="1"/>
  <c r="AP419" i="46" s="1"/>
  <c r="AP420" i="46" s="1"/>
  <c r="AP421" i="46" s="1"/>
  <c r="AP422" i="46" s="1"/>
  <c r="AP423" i="46" s="1"/>
  <c r="AP424" i="46" s="1"/>
  <c r="AP425" i="46" s="1"/>
  <c r="AP426" i="46" s="1"/>
  <c r="AP427" i="46" s="1"/>
  <c r="AP428" i="46" s="1"/>
  <c r="AP429" i="46" s="1"/>
  <c r="AP430" i="46" s="1"/>
  <c r="AP431" i="46" s="1"/>
  <c r="AP432" i="46" s="1"/>
  <c r="AP433" i="46" s="1"/>
  <c r="AP434" i="46" s="1"/>
  <c r="AP435" i="46" s="1"/>
  <c r="AP436" i="46" s="1"/>
  <c r="AP437" i="46" s="1"/>
  <c r="AP438" i="46" s="1"/>
  <c r="AP439" i="46" s="1"/>
  <c r="AP440" i="46" s="1"/>
  <c r="AP441" i="46" s="1"/>
  <c r="AP442" i="46" s="1"/>
  <c r="AP443" i="46" s="1"/>
  <c r="AP444" i="46" s="1"/>
  <c r="AP445" i="46" s="1"/>
  <c r="AP446" i="46" s="1"/>
  <c r="AP447" i="46" s="1"/>
  <c r="AP448" i="46" s="1"/>
  <c r="AP449" i="46" s="1"/>
  <c r="AP450" i="46" s="1"/>
  <c r="AP451" i="46" s="1"/>
  <c r="AP452" i="46" s="1"/>
  <c r="AP453" i="46" s="1"/>
  <c r="AP454" i="46" s="1"/>
  <c r="AP455" i="46" s="1"/>
  <c r="AP456" i="46" s="1"/>
  <c r="AP457" i="46" s="1"/>
  <c r="AP458" i="46" s="1"/>
  <c r="AP459" i="46" s="1"/>
  <c r="AP460" i="46" s="1"/>
  <c r="AP461" i="46" s="1"/>
  <c r="AP462" i="46" s="1"/>
  <c r="AP463" i="46" s="1"/>
  <c r="AP464" i="46" s="1"/>
  <c r="AP465" i="46" s="1"/>
  <c r="AP466" i="46" s="1"/>
  <c r="AP467" i="46" s="1"/>
  <c r="AP468" i="46" s="1"/>
  <c r="AP469" i="46" s="1"/>
  <c r="AP470" i="46" s="1"/>
  <c r="AP471" i="46" s="1"/>
  <c r="AP472" i="46" s="1"/>
  <c r="AP473" i="46" s="1"/>
  <c r="AP474" i="46" s="1"/>
  <c r="AP475" i="46" s="1"/>
  <c r="AP476" i="46" s="1"/>
  <c r="AP477" i="46" s="1"/>
  <c r="AP478" i="46" s="1"/>
  <c r="AP479" i="46" s="1"/>
  <c r="AP480" i="46" s="1"/>
  <c r="AP481" i="46" s="1"/>
  <c r="AP482" i="46" s="1"/>
  <c r="AP483" i="46" s="1"/>
  <c r="AP484" i="46" s="1"/>
  <c r="AP485" i="46" s="1"/>
  <c r="AP486" i="46" s="1"/>
  <c r="AP487" i="46" s="1"/>
  <c r="AP488" i="46" s="1"/>
  <c r="AP489" i="46" s="1"/>
  <c r="AP490" i="46" s="1"/>
  <c r="AP491" i="46" s="1"/>
  <c r="AP492" i="46" s="1"/>
  <c r="AP493" i="46" s="1"/>
  <c r="AP494" i="46" s="1"/>
  <c r="AP495" i="46" s="1"/>
  <c r="AP496" i="46" s="1"/>
  <c r="AP497" i="46" s="1"/>
  <c r="AP498" i="46" s="1"/>
  <c r="AP499" i="46" s="1"/>
  <c r="AP500" i="46" s="1"/>
  <c r="AP501" i="46" s="1"/>
  <c r="AP502" i="46" s="1"/>
  <c r="AP503" i="46" s="1"/>
  <c r="AP504" i="46" s="1"/>
  <c r="AP505" i="46" s="1"/>
  <c r="AP506" i="46" s="1"/>
  <c r="AP507" i="46" s="1"/>
  <c r="AP508" i="46" s="1"/>
  <c r="AP509" i="46" s="1"/>
  <c r="AP510" i="46" s="1"/>
  <c r="AP511" i="46" s="1"/>
  <c r="AP512" i="46" s="1"/>
  <c r="AP513" i="46" s="1"/>
  <c r="AP514" i="46" s="1"/>
  <c r="AP515" i="46" s="1"/>
  <c r="AP516" i="46" s="1"/>
  <c r="AP517" i="46" s="1"/>
  <c r="AP518" i="46" s="1"/>
  <c r="AP519" i="46" s="1"/>
  <c r="AP520" i="46" s="1"/>
  <c r="AP521" i="46" s="1"/>
  <c r="AP522" i="46" s="1"/>
  <c r="AP523" i="46" s="1"/>
  <c r="AP524" i="46" s="1"/>
  <c r="AP525" i="46" s="1"/>
  <c r="AP526" i="46" s="1"/>
  <c r="AP527" i="46" s="1"/>
  <c r="AP528" i="46" s="1"/>
  <c r="AP529" i="46" s="1"/>
  <c r="AP530" i="46" s="1"/>
  <c r="AP531" i="46" s="1"/>
  <c r="AP532" i="46" s="1"/>
  <c r="AP533" i="46" s="1"/>
  <c r="AP534" i="46" s="1"/>
  <c r="AP535" i="46" s="1"/>
  <c r="AP536" i="46" s="1"/>
  <c r="AP537" i="46" s="1"/>
  <c r="AP538" i="46" s="1"/>
  <c r="AP539" i="46" s="1"/>
  <c r="AP540" i="46" s="1"/>
  <c r="AP541" i="46" s="1"/>
  <c r="AP542" i="46" s="1"/>
  <c r="AP543" i="46" s="1"/>
  <c r="AP544" i="46" s="1"/>
  <c r="AP545" i="46" s="1"/>
  <c r="AP546" i="46" s="1"/>
  <c r="AP547" i="46" s="1"/>
  <c r="AP548" i="46" s="1"/>
  <c r="AP549" i="46" s="1"/>
  <c r="AP550" i="46" s="1"/>
  <c r="AP551" i="46" s="1"/>
  <c r="AP552" i="46" s="1"/>
  <c r="AP553" i="46" s="1"/>
  <c r="AP554" i="46" s="1"/>
  <c r="AP555" i="46" s="1"/>
  <c r="AP556" i="46" s="1"/>
  <c r="AP557" i="46" s="1"/>
  <c r="AP558" i="46" s="1"/>
  <c r="AP559" i="46" s="1"/>
  <c r="AP560" i="46" s="1"/>
  <c r="AP561" i="46" s="1"/>
  <c r="AP562" i="46" s="1"/>
  <c r="AP563" i="46" s="1"/>
  <c r="AP564" i="46" s="1"/>
  <c r="AP565" i="46" s="1"/>
  <c r="AP566" i="46" s="1"/>
  <c r="AP567" i="46" s="1"/>
  <c r="AP568" i="46" s="1"/>
  <c r="AP569" i="46" s="1"/>
  <c r="AP570" i="46" s="1"/>
  <c r="AP571" i="46" s="1"/>
  <c r="AP572" i="46" s="1"/>
  <c r="AP573" i="46" s="1"/>
  <c r="AP574" i="46" s="1"/>
  <c r="AP575" i="46" s="1"/>
  <c r="AP576" i="46" s="1"/>
  <c r="AP577" i="46" s="1"/>
  <c r="AP578" i="46" s="1"/>
  <c r="AP579" i="46" s="1"/>
  <c r="AP580" i="46" s="1"/>
  <c r="AP581" i="46" s="1"/>
  <c r="AP582" i="46" s="1"/>
  <c r="AP583" i="46" s="1"/>
  <c r="AP584" i="46" s="1"/>
  <c r="AP585" i="46" s="1"/>
  <c r="AP586" i="46" s="1"/>
  <c r="AP587" i="46" s="1"/>
  <c r="AP588" i="46" s="1"/>
  <c r="AP589" i="46" s="1"/>
  <c r="AP590" i="46" s="1"/>
  <c r="AP591" i="46" s="1"/>
  <c r="AP592" i="46" s="1"/>
  <c r="AP593" i="46" s="1"/>
  <c r="AP594" i="46" s="1"/>
  <c r="AP595" i="46" s="1"/>
  <c r="AP596" i="46" s="1"/>
  <c r="AP597" i="46" s="1"/>
  <c r="AP598" i="46" s="1"/>
  <c r="AP599" i="46" s="1"/>
  <c r="AP600" i="46" s="1"/>
  <c r="AP601" i="46" s="1"/>
  <c r="AP602" i="46" s="1"/>
  <c r="AP603" i="46" s="1"/>
  <c r="AP604" i="46" s="1"/>
  <c r="AP605" i="46" s="1"/>
  <c r="AP606" i="46" s="1"/>
  <c r="AP607" i="46" s="1"/>
  <c r="AP608" i="46" s="1"/>
  <c r="AP609" i="46" s="1"/>
  <c r="AP610" i="46" s="1"/>
  <c r="AP611" i="46" s="1"/>
  <c r="AP612" i="46" s="1"/>
  <c r="AP613" i="46" s="1"/>
  <c r="AP614" i="46" s="1"/>
  <c r="AP615" i="46" s="1"/>
  <c r="AP616" i="46" s="1"/>
  <c r="AP617" i="46" s="1"/>
  <c r="AP618" i="46" s="1"/>
  <c r="AP619" i="46" s="1"/>
  <c r="AP620" i="46" s="1"/>
  <c r="AP621" i="46" s="1"/>
  <c r="AP622" i="46" s="1"/>
  <c r="AP623" i="46" s="1"/>
  <c r="AP624" i="46" s="1"/>
  <c r="AP625" i="46" s="1"/>
  <c r="AP626" i="46" s="1"/>
  <c r="AP627" i="46" s="1"/>
  <c r="AP628" i="46" s="1"/>
  <c r="AP629" i="46" s="1"/>
  <c r="AP630" i="46" s="1"/>
  <c r="AP631" i="46" s="1"/>
  <c r="AP632" i="46" s="1"/>
  <c r="AP633" i="46" s="1"/>
  <c r="AP634" i="46" s="1"/>
  <c r="AP635" i="46" s="1"/>
  <c r="AP636" i="46" s="1"/>
  <c r="AP637" i="46" s="1"/>
  <c r="AP638" i="46" s="1"/>
  <c r="AP639" i="46" s="1"/>
  <c r="AP640" i="46" s="1"/>
  <c r="AP641" i="46" s="1"/>
  <c r="AP642" i="46" s="1"/>
  <c r="AP643" i="46" s="1"/>
  <c r="AP644" i="46" s="1"/>
  <c r="AP645" i="46" s="1"/>
  <c r="AP646" i="46" s="1"/>
  <c r="AP647" i="46" s="1"/>
  <c r="AP648" i="46" s="1"/>
  <c r="AP649" i="46" s="1"/>
  <c r="AP650" i="46" s="1"/>
  <c r="AP651" i="46" s="1"/>
  <c r="AP652" i="46" s="1"/>
  <c r="AP653" i="46" s="1"/>
  <c r="AP654" i="46" s="1"/>
  <c r="AP655" i="46" s="1"/>
  <c r="AP656" i="46" s="1"/>
  <c r="AP657" i="46" s="1"/>
  <c r="AP658" i="46" s="1"/>
  <c r="AP659" i="46" s="1"/>
  <c r="AP660" i="46" s="1"/>
  <c r="AP661" i="46" s="1"/>
  <c r="AP662" i="46" s="1"/>
  <c r="AP663" i="46" s="1"/>
  <c r="AP664" i="46" s="1"/>
  <c r="AP665" i="46" s="1"/>
  <c r="AP666" i="46" s="1"/>
  <c r="AP667" i="46" s="1"/>
  <c r="AP668" i="46" s="1"/>
  <c r="AP669" i="46" s="1"/>
  <c r="AP670" i="46" s="1"/>
  <c r="AP671" i="46" s="1"/>
  <c r="AP672" i="46" s="1"/>
  <c r="AP673" i="46" s="1"/>
  <c r="AP674" i="46" s="1"/>
  <c r="AP675" i="46" s="1"/>
  <c r="AP676" i="46" s="1"/>
  <c r="AP677" i="46" s="1"/>
  <c r="AP678" i="46" s="1"/>
  <c r="AP679" i="46" s="1"/>
  <c r="AP680" i="46" s="1"/>
  <c r="AP681" i="46" s="1"/>
  <c r="AP682" i="46" s="1"/>
  <c r="AP683" i="46" s="1"/>
  <c r="AP684" i="46" s="1"/>
  <c r="AP685" i="46" s="1"/>
  <c r="AP686" i="46" s="1"/>
  <c r="AP687" i="46" s="1"/>
  <c r="AP688" i="46" s="1"/>
  <c r="AP689" i="46" s="1"/>
  <c r="AP690" i="46" s="1"/>
  <c r="AP691" i="46" s="1"/>
  <c r="AP692" i="46" s="1"/>
  <c r="AP693" i="46" s="1"/>
  <c r="AP694" i="46" s="1"/>
  <c r="AP695" i="46" s="1"/>
  <c r="AP696" i="46" s="1"/>
  <c r="AP697" i="46" s="1"/>
  <c r="AP698" i="46" s="1"/>
  <c r="AP699" i="46" s="1"/>
  <c r="AP700" i="46" s="1"/>
  <c r="AP701" i="46" s="1"/>
  <c r="AP702" i="46" s="1"/>
  <c r="AP703" i="46" s="1"/>
  <c r="AP704" i="46" s="1"/>
  <c r="AP705" i="46" s="1"/>
  <c r="AP706" i="46" s="1"/>
  <c r="AP707" i="46" s="1"/>
  <c r="AP708" i="46" s="1"/>
  <c r="AP709" i="46" s="1"/>
  <c r="AP710" i="46" s="1"/>
  <c r="AP711" i="46" s="1"/>
  <c r="AP712" i="46" s="1"/>
  <c r="AP713" i="46" s="1"/>
  <c r="AP714" i="46" s="1"/>
  <c r="AP715" i="46" s="1"/>
  <c r="AP716" i="46" s="1"/>
  <c r="AP717" i="46" s="1"/>
  <c r="AP718" i="46" s="1"/>
  <c r="AP719" i="46" s="1"/>
  <c r="AP720" i="46" s="1"/>
  <c r="AP721" i="46" s="1"/>
  <c r="AP722" i="46" s="1"/>
  <c r="AP723" i="46" s="1"/>
  <c r="AP724" i="46" s="1"/>
  <c r="AP725" i="46" s="1"/>
  <c r="AP726" i="46" s="1"/>
  <c r="AP727" i="46" s="1"/>
  <c r="AP728" i="46" s="1"/>
  <c r="AP729" i="46" s="1"/>
  <c r="AP730" i="46" s="1"/>
  <c r="AP731" i="46" s="1"/>
  <c r="AP732" i="46" s="1"/>
  <c r="AP733" i="46" s="1"/>
  <c r="AP734" i="46" s="1"/>
  <c r="AP735" i="46" s="1"/>
  <c r="AP736" i="46" s="1"/>
  <c r="AP737" i="46" s="1"/>
  <c r="AP738" i="46" s="1"/>
  <c r="AP739" i="46" s="1"/>
  <c r="AP740" i="46" s="1"/>
  <c r="AP741" i="46" s="1"/>
  <c r="AP742" i="46" s="1"/>
  <c r="AP743" i="46" s="1"/>
  <c r="AP744" i="46" s="1"/>
  <c r="AR15" i="46"/>
  <c r="Q16" i="46"/>
  <c r="R17" i="46"/>
  <c r="Q21" i="46"/>
  <c r="Q25" i="46"/>
  <c r="Q29" i="46"/>
  <c r="Q33" i="46"/>
  <c r="Q37" i="46"/>
  <c r="Q41" i="46"/>
  <c r="Q43" i="46"/>
  <c r="Q47" i="46"/>
  <c r="AR6" i="46"/>
  <c r="AR7" i="46"/>
  <c r="AP9" i="46"/>
  <c r="AP10" i="46"/>
  <c r="AR13" i="46"/>
  <c r="R16" i="46"/>
  <c r="M10" i="46" s="1"/>
  <c r="Q18" i="46"/>
  <c r="Q19" i="46"/>
  <c r="Q20" i="46"/>
  <c r="R21" i="46"/>
  <c r="Q24" i="46"/>
  <c r="Q28" i="46"/>
  <c r="Q32" i="46"/>
  <c r="Q36" i="46"/>
  <c r="Q40" i="46"/>
  <c r="R43" i="46"/>
  <c r="Q44" i="46"/>
  <c r="R47" i="46"/>
  <c r="Q48" i="46"/>
  <c r="M6" i="46"/>
  <c r="M7" i="46"/>
  <c r="AR9" i="46"/>
  <c r="AR10" i="46"/>
  <c r="S16" i="46"/>
  <c r="M11" i="46" s="1"/>
  <c r="Q23" i="46"/>
  <c r="Q27" i="46"/>
  <c r="Q31" i="46"/>
  <c r="Q35" i="46"/>
  <c r="Q39" i="46"/>
  <c r="Q45" i="46"/>
  <c r="Q17" i="46"/>
  <c r="Q22" i="46"/>
  <c r="Q26" i="46"/>
  <c r="Q30" i="46"/>
  <c r="Q34" i="46"/>
  <c r="Q38" i="46"/>
  <c r="Q42" i="46"/>
  <c r="Q46" i="46"/>
  <c r="AU8" i="45"/>
  <c r="Q11" i="45"/>
  <c r="Q13" i="45" s="1"/>
  <c r="AR18" i="45"/>
  <c r="AP15" i="45"/>
  <c r="AP16" i="45" s="1"/>
  <c r="AP17" i="45" s="1"/>
  <c r="AP18" i="45" s="1"/>
  <c r="AP19" i="45" s="1"/>
  <c r="AP20" i="45" s="1"/>
  <c r="AP21" i="45" s="1"/>
  <c r="AP22" i="45" s="1"/>
  <c r="AP23" i="45" s="1"/>
  <c r="AP24" i="45" s="1"/>
  <c r="AP25" i="45" s="1"/>
  <c r="AP26" i="45" s="1"/>
  <c r="AP27" i="45" s="1"/>
  <c r="AP28" i="45" s="1"/>
  <c r="AP29" i="45" s="1"/>
  <c r="AP30" i="45" s="1"/>
  <c r="AP31" i="45" s="1"/>
  <c r="AP32" i="45" s="1"/>
  <c r="AP33" i="45" s="1"/>
  <c r="AP34" i="45" s="1"/>
  <c r="AP35" i="45" s="1"/>
  <c r="AP36" i="45" s="1"/>
  <c r="AP37" i="45" s="1"/>
  <c r="AP38" i="45" s="1"/>
  <c r="AP39" i="45" s="1"/>
  <c r="AP40" i="45" s="1"/>
  <c r="AP41" i="45" s="1"/>
  <c r="AP42" i="45" s="1"/>
  <c r="AP43" i="45" s="1"/>
  <c r="AP44" i="45" s="1"/>
  <c r="AP45" i="45" s="1"/>
  <c r="AP46" i="45" s="1"/>
  <c r="AP47" i="45" s="1"/>
  <c r="AP48" i="45" s="1"/>
  <c r="AP49" i="45" s="1"/>
  <c r="AP50" i="45" s="1"/>
  <c r="AP51" i="45" s="1"/>
  <c r="AP52" i="45" s="1"/>
  <c r="AP53" i="45" s="1"/>
  <c r="AP54" i="45" s="1"/>
  <c r="AP55" i="45" s="1"/>
  <c r="AP56" i="45" s="1"/>
  <c r="AP57" i="45" s="1"/>
  <c r="AP58" i="45" s="1"/>
  <c r="AP59" i="45" s="1"/>
  <c r="AP60" i="45" s="1"/>
  <c r="AP61" i="45" s="1"/>
  <c r="AP62" i="45" s="1"/>
  <c r="AP63" i="45" s="1"/>
  <c r="AP64" i="45" s="1"/>
  <c r="AP65" i="45" s="1"/>
  <c r="AP66" i="45" s="1"/>
  <c r="AP67" i="45" s="1"/>
  <c r="AP68" i="45" s="1"/>
  <c r="AP69" i="45" s="1"/>
  <c r="AP70" i="45" s="1"/>
  <c r="AP71" i="45" s="1"/>
  <c r="AP72" i="45" s="1"/>
  <c r="AP73" i="45" s="1"/>
  <c r="AP74" i="45" s="1"/>
  <c r="AP75" i="45" s="1"/>
  <c r="AP76" i="45" s="1"/>
  <c r="AP77" i="45" s="1"/>
  <c r="AP78" i="45" s="1"/>
  <c r="AP79" i="45" s="1"/>
  <c r="AP80" i="45" s="1"/>
  <c r="AP81" i="45" s="1"/>
  <c r="AP82" i="45" s="1"/>
  <c r="AP83" i="45" s="1"/>
  <c r="AP84" i="45" s="1"/>
  <c r="AP85" i="45" s="1"/>
  <c r="AP86" i="45" s="1"/>
  <c r="AP87" i="45" s="1"/>
  <c r="AP88" i="45" s="1"/>
  <c r="AP89" i="45" s="1"/>
  <c r="AP90" i="45" s="1"/>
  <c r="AP91" i="45" s="1"/>
  <c r="AP92" i="45" s="1"/>
  <c r="AP93" i="45" s="1"/>
  <c r="AP94" i="45" s="1"/>
  <c r="AP95" i="45" s="1"/>
  <c r="AP96" i="45" s="1"/>
  <c r="AP97" i="45" s="1"/>
  <c r="AP98" i="45" s="1"/>
  <c r="AP99" i="45" s="1"/>
  <c r="AP100" i="45" s="1"/>
  <c r="AP101" i="45" s="1"/>
  <c r="AP102" i="45" s="1"/>
  <c r="AP103" i="45" s="1"/>
  <c r="AP104" i="45" s="1"/>
  <c r="AP105" i="45" s="1"/>
  <c r="AP106" i="45" s="1"/>
  <c r="AP107" i="45" s="1"/>
  <c r="AP108" i="45" s="1"/>
  <c r="AP109" i="45" s="1"/>
  <c r="AP110" i="45" s="1"/>
  <c r="AP111" i="45" s="1"/>
  <c r="AP112" i="45" s="1"/>
  <c r="AP113" i="45" s="1"/>
  <c r="AP114" i="45" s="1"/>
  <c r="AP115" i="45" s="1"/>
  <c r="AP116" i="45" s="1"/>
  <c r="AP117" i="45" s="1"/>
  <c r="AP118" i="45" s="1"/>
  <c r="AP119" i="45" s="1"/>
  <c r="AP120" i="45" s="1"/>
  <c r="AP121" i="45" s="1"/>
  <c r="AP122" i="45" s="1"/>
  <c r="AP123" i="45" s="1"/>
  <c r="AP124" i="45" s="1"/>
  <c r="AP125" i="45" s="1"/>
  <c r="AP126" i="45" s="1"/>
  <c r="AP127" i="45" s="1"/>
  <c r="AP128" i="45" s="1"/>
  <c r="AP129" i="45" s="1"/>
  <c r="AP130" i="45" s="1"/>
  <c r="AP131" i="45" s="1"/>
  <c r="AP132" i="45" s="1"/>
  <c r="AP133" i="45" s="1"/>
  <c r="AP134" i="45" s="1"/>
  <c r="AP135" i="45" s="1"/>
  <c r="AP136" i="45" s="1"/>
  <c r="AP137" i="45" s="1"/>
  <c r="AP138" i="45" s="1"/>
  <c r="AP139" i="45" s="1"/>
  <c r="AP140" i="45" s="1"/>
  <c r="AP141" i="45" s="1"/>
  <c r="AP142" i="45" s="1"/>
  <c r="AP143" i="45" s="1"/>
  <c r="AP144" i="45" s="1"/>
  <c r="AP145" i="45" s="1"/>
  <c r="AP146" i="45" s="1"/>
  <c r="AP147" i="45" s="1"/>
  <c r="AP148" i="45" s="1"/>
  <c r="AP149" i="45" s="1"/>
  <c r="AP150" i="45" s="1"/>
  <c r="AP151" i="45" s="1"/>
  <c r="AP152" i="45" s="1"/>
  <c r="AP153" i="45" s="1"/>
  <c r="AP154" i="45" s="1"/>
  <c r="AP155" i="45" s="1"/>
  <c r="AP156" i="45" s="1"/>
  <c r="AP157" i="45" s="1"/>
  <c r="AP158" i="45" s="1"/>
  <c r="AP159" i="45" s="1"/>
  <c r="AP160" i="45" s="1"/>
  <c r="AP161" i="45" s="1"/>
  <c r="AP162" i="45" s="1"/>
  <c r="AP163" i="45" s="1"/>
  <c r="AP164" i="45" s="1"/>
  <c r="AP165" i="45" s="1"/>
  <c r="AP166" i="45" s="1"/>
  <c r="AP167" i="45" s="1"/>
  <c r="AP168" i="45" s="1"/>
  <c r="AP169" i="45" s="1"/>
  <c r="AP170" i="45" s="1"/>
  <c r="AP171" i="45" s="1"/>
  <c r="AP172" i="45" s="1"/>
  <c r="AP173" i="45" s="1"/>
  <c r="AP174" i="45" s="1"/>
  <c r="AP175" i="45" s="1"/>
  <c r="AP176" i="45" s="1"/>
  <c r="AP177" i="45" s="1"/>
  <c r="AP178" i="45" s="1"/>
  <c r="AP179" i="45" s="1"/>
  <c r="AP180" i="45" s="1"/>
  <c r="AP181" i="45" s="1"/>
  <c r="AP182" i="45" s="1"/>
  <c r="AP183" i="45" s="1"/>
  <c r="AP184" i="45" s="1"/>
  <c r="AP185" i="45" s="1"/>
  <c r="AP186" i="45" s="1"/>
  <c r="AP187" i="45" s="1"/>
  <c r="AP188" i="45" s="1"/>
  <c r="AP189" i="45" s="1"/>
  <c r="AP190" i="45" s="1"/>
  <c r="AP191" i="45" s="1"/>
  <c r="AP192" i="45" s="1"/>
  <c r="AP193" i="45" s="1"/>
  <c r="AP194" i="45" s="1"/>
  <c r="AP195" i="45" s="1"/>
  <c r="AP196" i="45" s="1"/>
  <c r="AP197" i="45" s="1"/>
  <c r="AP198" i="45" s="1"/>
  <c r="AP199" i="45" s="1"/>
  <c r="AP200" i="45" s="1"/>
  <c r="AP201" i="45" s="1"/>
  <c r="AP202" i="45" s="1"/>
  <c r="AP203" i="45" s="1"/>
  <c r="AP204" i="45" s="1"/>
  <c r="AP205" i="45" s="1"/>
  <c r="AP206" i="45" s="1"/>
  <c r="AP207" i="45" s="1"/>
  <c r="AP208" i="45" s="1"/>
  <c r="AP209" i="45" s="1"/>
  <c r="AP210" i="45" s="1"/>
  <c r="AP211" i="45" s="1"/>
  <c r="AP212" i="45" s="1"/>
  <c r="AP213" i="45" s="1"/>
  <c r="AP214" i="45" s="1"/>
  <c r="AP215" i="45" s="1"/>
  <c r="AP216" i="45" s="1"/>
  <c r="AP217" i="45" s="1"/>
  <c r="AP218" i="45" s="1"/>
  <c r="AP219" i="45" s="1"/>
  <c r="AP220" i="45" s="1"/>
  <c r="AP221" i="45" s="1"/>
  <c r="AP222" i="45" s="1"/>
  <c r="AP223" i="45" s="1"/>
  <c r="AP224" i="45" s="1"/>
  <c r="AP225" i="45" s="1"/>
  <c r="AP226" i="45" s="1"/>
  <c r="AP227" i="45" s="1"/>
  <c r="AP228" i="45" s="1"/>
  <c r="AP229" i="45" s="1"/>
  <c r="AP230" i="45" s="1"/>
  <c r="AP231" i="45" s="1"/>
  <c r="AP232" i="45" s="1"/>
  <c r="AP233" i="45" s="1"/>
  <c r="AP234" i="45" s="1"/>
  <c r="AP235" i="45" s="1"/>
  <c r="AP236" i="45" s="1"/>
  <c r="AP237" i="45" s="1"/>
  <c r="AP238" i="45" s="1"/>
  <c r="AP239" i="45" s="1"/>
  <c r="AP240" i="45" s="1"/>
  <c r="AP241" i="45" s="1"/>
  <c r="AP242" i="45" s="1"/>
  <c r="AP243" i="45" s="1"/>
  <c r="AP244" i="45" s="1"/>
  <c r="AP245" i="45" s="1"/>
  <c r="AP246" i="45" s="1"/>
  <c r="AP247" i="45" s="1"/>
  <c r="AP248" i="45" s="1"/>
  <c r="AP249" i="45" s="1"/>
  <c r="AP250" i="45" s="1"/>
  <c r="AP251" i="45" s="1"/>
  <c r="AP252" i="45" s="1"/>
  <c r="AP253" i="45" s="1"/>
  <c r="AP254" i="45" s="1"/>
  <c r="AP255" i="45" s="1"/>
  <c r="AP256" i="45" s="1"/>
  <c r="AP257" i="45" s="1"/>
  <c r="AP258" i="45" s="1"/>
  <c r="AP259" i="45" s="1"/>
  <c r="AP260" i="45" s="1"/>
  <c r="AP261" i="45" s="1"/>
  <c r="AP262" i="45" s="1"/>
  <c r="AP263" i="45" s="1"/>
  <c r="AP264" i="45" s="1"/>
  <c r="AP265" i="45" s="1"/>
  <c r="AP266" i="45" s="1"/>
  <c r="AP267" i="45" s="1"/>
  <c r="AP268" i="45" s="1"/>
  <c r="AP269" i="45" s="1"/>
  <c r="AP270" i="45" s="1"/>
  <c r="AP271" i="45" s="1"/>
  <c r="AP272" i="45" s="1"/>
  <c r="AP273" i="45" s="1"/>
  <c r="AP274" i="45" s="1"/>
  <c r="AP275" i="45" s="1"/>
  <c r="AP276" i="45" s="1"/>
  <c r="AP277" i="45" s="1"/>
  <c r="AP278" i="45" s="1"/>
  <c r="AP279" i="45" s="1"/>
  <c r="AP280" i="45" s="1"/>
  <c r="AP281" i="45" s="1"/>
  <c r="AP282" i="45" s="1"/>
  <c r="AP283" i="45" s="1"/>
  <c r="AP284" i="45" s="1"/>
  <c r="AP285" i="45" s="1"/>
  <c r="AP286" i="45" s="1"/>
  <c r="AP287" i="45" s="1"/>
  <c r="AP288" i="45" s="1"/>
  <c r="AP289" i="45" s="1"/>
  <c r="AP290" i="45" s="1"/>
  <c r="AP291" i="45" s="1"/>
  <c r="AP292" i="45" s="1"/>
  <c r="AP293" i="45" s="1"/>
  <c r="AP294" i="45" s="1"/>
  <c r="AP295" i="45" s="1"/>
  <c r="AP296" i="45" s="1"/>
  <c r="AP297" i="45" s="1"/>
  <c r="AP298" i="45" s="1"/>
  <c r="AP299" i="45" s="1"/>
  <c r="AP300" i="45" s="1"/>
  <c r="AP301" i="45" s="1"/>
  <c r="AP302" i="45" s="1"/>
  <c r="AP303" i="45" s="1"/>
  <c r="AP304" i="45" s="1"/>
  <c r="AP305" i="45" s="1"/>
  <c r="AP306" i="45" s="1"/>
  <c r="AP307" i="45" s="1"/>
  <c r="AP308" i="45" s="1"/>
  <c r="AP309" i="45" s="1"/>
  <c r="AP310" i="45" s="1"/>
  <c r="AP311" i="45" s="1"/>
  <c r="AP312" i="45" s="1"/>
  <c r="AP313" i="45" s="1"/>
  <c r="AP314" i="45" s="1"/>
  <c r="AP315" i="45" s="1"/>
  <c r="AP316" i="45" s="1"/>
  <c r="AP317" i="45" s="1"/>
  <c r="AP318" i="45" s="1"/>
  <c r="AP319" i="45" s="1"/>
  <c r="AP320" i="45" s="1"/>
  <c r="AP321" i="45" s="1"/>
  <c r="AP322" i="45" s="1"/>
  <c r="AP323" i="45" s="1"/>
  <c r="AP324" i="45" s="1"/>
  <c r="AP325" i="45" s="1"/>
  <c r="AP326" i="45" s="1"/>
  <c r="AP327" i="45" s="1"/>
  <c r="AP328" i="45" s="1"/>
  <c r="AP329" i="45" s="1"/>
  <c r="AP330" i="45" s="1"/>
  <c r="AP331" i="45" s="1"/>
  <c r="AP332" i="45" s="1"/>
  <c r="AP333" i="45" s="1"/>
  <c r="AP334" i="45" s="1"/>
  <c r="AP335" i="45" s="1"/>
  <c r="AP336" i="45" s="1"/>
  <c r="AP337" i="45" s="1"/>
  <c r="AP338" i="45" s="1"/>
  <c r="AP339" i="45" s="1"/>
  <c r="AP340" i="45" s="1"/>
  <c r="AP341" i="45" s="1"/>
  <c r="AP342" i="45" s="1"/>
  <c r="AP343" i="45" s="1"/>
  <c r="AP344" i="45" s="1"/>
  <c r="AP345" i="45" s="1"/>
  <c r="AP346" i="45" s="1"/>
  <c r="AP347" i="45" s="1"/>
  <c r="AP348" i="45" s="1"/>
  <c r="AP349" i="45" s="1"/>
  <c r="AP350" i="45" s="1"/>
  <c r="AP351" i="45" s="1"/>
  <c r="AP352" i="45" s="1"/>
  <c r="AP353" i="45" s="1"/>
  <c r="AP354" i="45" s="1"/>
  <c r="AP355" i="45" s="1"/>
  <c r="AP356" i="45" s="1"/>
  <c r="AP357" i="45" s="1"/>
  <c r="AP358" i="45" s="1"/>
  <c r="AP359" i="45" s="1"/>
  <c r="AP360" i="45" s="1"/>
  <c r="AP361" i="45" s="1"/>
  <c r="AP362" i="45" s="1"/>
  <c r="AP363" i="45" s="1"/>
  <c r="AP364" i="45" s="1"/>
  <c r="AP365" i="45" s="1"/>
  <c r="AP366" i="45" s="1"/>
  <c r="AP367" i="45" s="1"/>
  <c r="AP368" i="45" s="1"/>
  <c r="AP369" i="45" s="1"/>
  <c r="AP370" i="45" s="1"/>
  <c r="AP371" i="45" s="1"/>
  <c r="AP372" i="45" s="1"/>
  <c r="AP373" i="45" s="1"/>
  <c r="AP374" i="45" s="1"/>
  <c r="AP375" i="45" s="1"/>
  <c r="AP376" i="45" s="1"/>
  <c r="AP377" i="45" s="1"/>
  <c r="AP378" i="45" s="1"/>
  <c r="AP379" i="45" s="1"/>
  <c r="AP380" i="45" s="1"/>
  <c r="AP381" i="45" s="1"/>
  <c r="AP382" i="45" s="1"/>
  <c r="AP383" i="45" s="1"/>
  <c r="AP384" i="45" s="1"/>
  <c r="AP385" i="45" s="1"/>
  <c r="AP386" i="45" s="1"/>
  <c r="AP387" i="45" s="1"/>
  <c r="AP388" i="45" s="1"/>
  <c r="AP389" i="45" s="1"/>
  <c r="AP390" i="45" s="1"/>
  <c r="AP391" i="45" s="1"/>
  <c r="AP392" i="45" s="1"/>
  <c r="AP393" i="45" s="1"/>
  <c r="AP394" i="45" s="1"/>
  <c r="AP395" i="45" s="1"/>
  <c r="AP396" i="45" s="1"/>
  <c r="AP397" i="45" s="1"/>
  <c r="AP398" i="45" s="1"/>
  <c r="AP399" i="45" s="1"/>
  <c r="AP400" i="45" s="1"/>
  <c r="AP401" i="45" s="1"/>
  <c r="AP402" i="45" s="1"/>
  <c r="AP403" i="45" s="1"/>
  <c r="AP404" i="45" s="1"/>
  <c r="AP405" i="45" s="1"/>
  <c r="AP406" i="45" s="1"/>
  <c r="AP407" i="45" s="1"/>
  <c r="AP408" i="45" s="1"/>
  <c r="AP409" i="45" s="1"/>
  <c r="AP410" i="45" s="1"/>
  <c r="AP411" i="45" s="1"/>
  <c r="AP412" i="45" s="1"/>
  <c r="AP413" i="45" s="1"/>
  <c r="AP414" i="45" s="1"/>
  <c r="AP415" i="45" s="1"/>
  <c r="AP416" i="45" s="1"/>
  <c r="AP417" i="45" s="1"/>
  <c r="AP418" i="45" s="1"/>
  <c r="AP419" i="45" s="1"/>
  <c r="AP420" i="45" s="1"/>
  <c r="AP421" i="45" s="1"/>
  <c r="AP422" i="45" s="1"/>
  <c r="AP423" i="45" s="1"/>
  <c r="AP424" i="45" s="1"/>
  <c r="AP425" i="45" s="1"/>
  <c r="AP426" i="45" s="1"/>
  <c r="AP427" i="45" s="1"/>
  <c r="AP428" i="45" s="1"/>
  <c r="AP429" i="45" s="1"/>
  <c r="AP430" i="45" s="1"/>
  <c r="AP431" i="45" s="1"/>
  <c r="AP432" i="45" s="1"/>
  <c r="AP433" i="45" s="1"/>
  <c r="AP434" i="45" s="1"/>
  <c r="AP435" i="45" s="1"/>
  <c r="AP436" i="45" s="1"/>
  <c r="AP437" i="45" s="1"/>
  <c r="AP438" i="45" s="1"/>
  <c r="AP439" i="45" s="1"/>
  <c r="AP440" i="45" s="1"/>
  <c r="AP441" i="45" s="1"/>
  <c r="AP442" i="45" s="1"/>
  <c r="AP443" i="45" s="1"/>
  <c r="AP444" i="45" s="1"/>
  <c r="AP445" i="45" s="1"/>
  <c r="AP446" i="45" s="1"/>
  <c r="AP447" i="45" s="1"/>
  <c r="AP448" i="45" s="1"/>
  <c r="AP449" i="45" s="1"/>
  <c r="AP450" i="45" s="1"/>
  <c r="AP451" i="45" s="1"/>
  <c r="AP452" i="45" s="1"/>
  <c r="AP453" i="45" s="1"/>
  <c r="AP454" i="45" s="1"/>
  <c r="AP455" i="45" s="1"/>
  <c r="AP456" i="45" s="1"/>
  <c r="AP457" i="45" s="1"/>
  <c r="AP458" i="45" s="1"/>
  <c r="AP459" i="45" s="1"/>
  <c r="AP460" i="45" s="1"/>
  <c r="AP461" i="45" s="1"/>
  <c r="AP462" i="45" s="1"/>
  <c r="AP463" i="45" s="1"/>
  <c r="AP464" i="45" s="1"/>
  <c r="AP465" i="45" s="1"/>
  <c r="AP466" i="45" s="1"/>
  <c r="AP467" i="45" s="1"/>
  <c r="AP468" i="45" s="1"/>
  <c r="AP469" i="45" s="1"/>
  <c r="AP470" i="45" s="1"/>
  <c r="AP471" i="45" s="1"/>
  <c r="AP472" i="45" s="1"/>
  <c r="AP473" i="45" s="1"/>
  <c r="AP474" i="45" s="1"/>
  <c r="AP475" i="45" s="1"/>
  <c r="AP476" i="45" s="1"/>
  <c r="AP477" i="45" s="1"/>
  <c r="AP478" i="45" s="1"/>
  <c r="AP479" i="45" s="1"/>
  <c r="AP480" i="45" s="1"/>
  <c r="AP481" i="45" s="1"/>
  <c r="AP482" i="45" s="1"/>
  <c r="AP483" i="45" s="1"/>
  <c r="AP484" i="45" s="1"/>
  <c r="AP485" i="45" s="1"/>
  <c r="AP486" i="45" s="1"/>
  <c r="AP487" i="45" s="1"/>
  <c r="AP488" i="45" s="1"/>
  <c r="AP489" i="45" s="1"/>
  <c r="AP490" i="45" s="1"/>
  <c r="AP491" i="45" s="1"/>
  <c r="AP492" i="45" s="1"/>
  <c r="AP493" i="45" s="1"/>
  <c r="AP494" i="45" s="1"/>
  <c r="AP495" i="45" s="1"/>
  <c r="AP496" i="45" s="1"/>
  <c r="AP497" i="45" s="1"/>
  <c r="AP498" i="45" s="1"/>
  <c r="AP499" i="45" s="1"/>
  <c r="AP500" i="45" s="1"/>
  <c r="AP501" i="45" s="1"/>
  <c r="AP502" i="45" s="1"/>
  <c r="AP503" i="45" s="1"/>
  <c r="AP504" i="45" s="1"/>
  <c r="AP505" i="45" s="1"/>
  <c r="AP506" i="45" s="1"/>
  <c r="AP507" i="45" s="1"/>
  <c r="AP508" i="45" s="1"/>
  <c r="AP509" i="45" s="1"/>
  <c r="AP510" i="45" s="1"/>
  <c r="AP511" i="45" s="1"/>
  <c r="AP512" i="45" s="1"/>
  <c r="AP513" i="45" s="1"/>
  <c r="AP514" i="45" s="1"/>
  <c r="AP515" i="45" s="1"/>
  <c r="AP516" i="45" s="1"/>
  <c r="AP517" i="45" s="1"/>
  <c r="AP518" i="45" s="1"/>
  <c r="AP519" i="45" s="1"/>
  <c r="AP520" i="45" s="1"/>
  <c r="AP521" i="45" s="1"/>
  <c r="AP522" i="45" s="1"/>
  <c r="AP523" i="45" s="1"/>
  <c r="AP524" i="45" s="1"/>
  <c r="AP525" i="45" s="1"/>
  <c r="AP526" i="45" s="1"/>
  <c r="AP527" i="45" s="1"/>
  <c r="AP528" i="45" s="1"/>
  <c r="AP529" i="45" s="1"/>
  <c r="AP530" i="45" s="1"/>
  <c r="AP531" i="45" s="1"/>
  <c r="AP532" i="45" s="1"/>
  <c r="AP533" i="45" s="1"/>
  <c r="AP534" i="45" s="1"/>
  <c r="AP535" i="45" s="1"/>
  <c r="AP536" i="45" s="1"/>
  <c r="AP537" i="45" s="1"/>
  <c r="AP538" i="45" s="1"/>
  <c r="AP539" i="45" s="1"/>
  <c r="AP540" i="45" s="1"/>
  <c r="AP541" i="45" s="1"/>
  <c r="AP542" i="45" s="1"/>
  <c r="AP543" i="45" s="1"/>
  <c r="AP544" i="45" s="1"/>
  <c r="AP545" i="45" s="1"/>
  <c r="AP546" i="45" s="1"/>
  <c r="AP547" i="45" s="1"/>
  <c r="AP548" i="45" s="1"/>
  <c r="AP549" i="45" s="1"/>
  <c r="AP550" i="45" s="1"/>
  <c r="AP551" i="45" s="1"/>
  <c r="AP552" i="45" s="1"/>
  <c r="AP553" i="45" s="1"/>
  <c r="AP554" i="45" s="1"/>
  <c r="AP555" i="45" s="1"/>
  <c r="AP556" i="45" s="1"/>
  <c r="AP557" i="45" s="1"/>
  <c r="AP558" i="45" s="1"/>
  <c r="AP559" i="45" s="1"/>
  <c r="AP560" i="45" s="1"/>
  <c r="AP561" i="45" s="1"/>
  <c r="AP562" i="45" s="1"/>
  <c r="AP563" i="45" s="1"/>
  <c r="AP564" i="45" s="1"/>
  <c r="AP565" i="45" s="1"/>
  <c r="AP566" i="45" s="1"/>
  <c r="AP567" i="45" s="1"/>
  <c r="AP568" i="45" s="1"/>
  <c r="AP569" i="45" s="1"/>
  <c r="AP570" i="45" s="1"/>
  <c r="AP571" i="45" s="1"/>
  <c r="AP572" i="45" s="1"/>
  <c r="AP573" i="45" s="1"/>
  <c r="AP574" i="45" s="1"/>
  <c r="AP575" i="45" s="1"/>
  <c r="AP576" i="45" s="1"/>
  <c r="AP577" i="45" s="1"/>
  <c r="AP578" i="45" s="1"/>
  <c r="AP579" i="45" s="1"/>
  <c r="AP580" i="45" s="1"/>
  <c r="AP581" i="45" s="1"/>
  <c r="AP582" i="45" s="1"/>
  <c r="AP583" i="45" s="1"/>
  <c r="AP584" i="45" s="1"/>
  <c r="AP585" i="45" s="1"/>
  <c r="AP586" i="45" s="1"/>
  <c r="AP587" i="45" s="1"/>
  <c r="AP588" i="45" s="1"/>
  <c r="AP589" i="45" s="1"/>
  <c r="AP590" i="45" s="1"/>
  <c r="AP591" i="45" s="1"/>
  <c r="AP592" i="45" s="1"/>
  <c r="AP593" i="45" s="1"/>
  <c r="AP594" i="45" s="1"/>
  <c r="AP595" i="45" s="1"/>
  <c r="AP596" i="45" s="1"/>
  <c r="AP597" i="45" s="1"/>
  <c r="AP598" i="45" s="1"/>
  <c r="AP599" i="45" s="1"/>
  <c r="AP600" i="45" s="1"/>
  <c r="AP601" i="45" s="1"/>
  <c r="AP602" i="45" s="1"/>
  <c r="AP603" i="45" s="1"/>
  <c r="AP604" i="45" s="1"/>
  <c r="AP605" i="45" s="1"/>
  <c r="AP606" i="45" s="1"/>
  <c r="AP607" i="45" s="1"/>
  <c r="AP608" i="45" s="1"/>
  <c r="AP609" i="45" s="1"/>
  <c r="AP610" i="45" s="1"/>
  <c r="AP611" i="45" s="1"/>
  <c r="AP612" i="45" s="1"/>
  <c r="AP613" i="45" s="1"/>
  <c r="AP614" i="45" s="1"/>
  <c r="AP615" i="45" s="1"/>
  <c r="AP616" i="45" s="1"/>
  <c r="AP617" i="45" s="1"/>
  <c r="AP618" i="45" s="1"/>
  <c r="AP619" i="45" s="1"/>
  <c r="AP620" i="45" s="1"/>
  <c r="AP621" i="45" s="1"/>
  <c r="AP622" i="45" s="1"/>
  <c r="AP623" i="45" s="1"/>
  <c r="AP624" i="45" s="1"/>
  <c r="AP625" i="45" s="1"/>
  <c r="AP626" i="45" s="1"/>
  <c r="AP627" i="45" s="1"/>
  <c r="AP628" i="45" s="1"/>
  <c r="AP629" i="45" s="1"/>
  <c r="AP630" i="45" s="1"/>
  <c r="AP631" i="45" s="1"/>
  <c r="AP632" i="45" s="1"/>
  <c r="AP633" i="45" s="1"/>
  <c r="AP634" i="45" s="1"/>
  <c r="AP635" i="45" s="1"/>
  <c r="AP636" i="45" s="1"/>
  <c r="AP637" i="45" s="1"/>
  <c r="AP638" i="45" s="1"/>
  <c r="AP639" i="45" s="1"/>
  <c r="AP640" i="45" s="1"/>
  <c r="AP641" i="45" s="1"/>
  <c r="AP642" i="45" s="1"/>
  <c r="AP643" i="45" s="1"/>
  <c r="AP644" i="45" s="1"/>
  <c r="AP645" i="45" s="1"/>
  <c r="AP646" i="45" s="1"/>
  <c r="AP647" i="45" s="1"/>
  <c r="AP648" i="45" s="1"/>
  <c r="AP649" i="45" s="1"/>
  <c r="AP650" i="45" s="1"/>
  <c r="AP651" i="45" s="1"/>
  <c r="AP652" i="45" s="1"/>
  <c r="AP653" i="45" s="1"/>
  <c r="AP654" i="45" s="1"/>
  <c r="AP655" i="45" s="1"/>
  <c r="AP656" i="45" s="1"/>
  <c r="AP657" i="45" s="1"/>
  <c r="AP658" i="45" s="1"/>
  <c r="AP659" i="45" s="1"/>
  <c r="AP660" i="45" s="1"/>
  <c r="AP661" i="45" s="1"/>
  <c r="AP662" i="45" s="1"/>
  <c r="AP663" i="45" s="1"/>
  <c r="AP664" i="45" s="1"/>
  <c r="AP665" i="45" s="1"/>
  <c r="AP666" i="45" s="1"/>
  <c r="AP667" i="45" s="1"/>
  <c r="AP668" i="45" s="1"/>
  <c r="AP669" i="45" s="1"/>
  <c r="AP670" i="45" s="1"/>
  <c r="AP671" i="45" s="1"/>
  <c r="AP672" i="45" s="1"/>
  <c r="AP673" i="45" s="1"/>
  <c r="AP674" i="45" s="1"/>
  <c r="AP675" i="45" s="1"/>
  <c r="AP676" i="45" s="1"/>
  <c r="AP677" i="45" s="1"/>
  <c r="AP678" i="45" s="1"/>
  <c r="AP679" i="45" s="1"/>
  <c r="AP680" i="45" s="1"/>
  <c r="AP681" i="45" s="1"/>
  <c r="AP682" i="45" s="1"/>
  <c r="AP683" i="45" s="1"/>
  <c r="AP684" i="45" s="1"/>
  <c r="AP685" i="45" s="1"/>
  <c r="AP686" i="45" s="1"/>
  <c r="AP687" i="45" s="1"/>
  <c r="AP688" i="45" s="1"/>
  <c r="AP689" i="45" s="1"/>
  <c r="AP690" i="45" s="1"/>
  <c r="AP691" i="45" s="1"/>
  <c r="AP692" i="45" s="1"/>
  <c r="AP693" i="45" s="1"/>
  <c r="AP694" i="45" s="1"/>
  <c r="AP695" i="45" s="1"/>
  <c r="AP696" i="45" s="1"/>
  <c r="AP697" i="45" s="1"/>
  <c r="AP698" i="45" s="1"/>
  <c r="AP699" i="45" s="1"/>
  <c r="AP700" i="45" s="1"/>
  <c r="AP701" i="45" s="1"/>
  <c r="AP702" i="45" s="1"/>
  <c r="AP703" i="45" s="1"/>
  <c r="AP704" i="45" s="1"/>
  <c r="AP705" i="45" s="1"/>
  <c r="AP706" i="45" s="1"/>
  <c r="AP707" i="45" s="1"/>
  <c r="AP708" i="45" s="1"/>
  <c r="AP709" i="45" s="1"/>
  <c r="AP710" i="45" s="1"/>
  <c r="AP711" i="45" s="1"/>
  <c r="AP712" i="45" s="1"/>
  <c r="AP713" i="45" s="1"/>
  <c r="AP714" i="45" s="1"/>
  <c r="AP715" i="45" s="1"/>
  <c r="AP716" i="45" s="1"/>
  <c r="AP717" i="45" s="1"/>
  <c r="AP718" i="45" s="1"/>
  <c r="AP719" i="45" s="1"/>
  <c r="AP720" i="45" s="1"/>
  <c r="AP721" i="45" s="1"/>
  <c r="AP722" i="45" s="1"/>
  <c r="AP723" i="45" s="1"/>
  <c r="AP724" i="45" s="1"/>
  <c r="AP725" i="45" s="1"/>
  <c r="AP726" i="45" s="1"/>
  <c r="AP727" i="45" s="1"/>
  <c r="AP728" i="45" s="1"/>
  <c r="AP729" i="45" s="1"/>
  <c r="AP730" i="45" s="1"/>
  <c r="AP731" i="45" s="1"/>
  <c r="AP732" i="45" s="1"/>
  <c r="AP733" i="45" s="1"/>
  <c r="AP734" i="45" s="1"/>
  <c r="AP735" i="45" s="1"/>
  <c r="AP736" i="45" s="1"/>
  <c r="AP737" i="45" s="1"/>
  <c r="AP738" i="45" s="1"/>
  <c r="AP739" i="45" s="1"/>
  <c r="AP740" i="45" s="1"/>
  <c r="AP741" i="45" s="1"/>
  <c r="AP742" i="45" s="1"/>
  <c r="AP743" i="45" s="1"/>
  <c r="AP744" i="45" s="1"/>
  <c r="Q4" i="45"/>
  <c r="R4" i="45" s="1"/>
  <c r="D11" i="45"/>
  <c r="F12" i="45"/>
  <c r="F11" i="45"/>
  <c r="AV6" i="45"/>
  <c r="S17" i="45"/>
  <c r="R17" i="45"/>
  <c r="Q48" i="45"/>
  <c r="Q44" i="45"/>
  <c r="Q40" i="45"/>
  <c r="Q47" i="45"/>
  <c r="Q43" i="45"/>
  <c r="Q41" i="45"/>
  <c r="Q46" i="45"/>
  <c r="Q42" i="45"/>
  <c r="Q49" i="45"/>
  <c r="Q45" i="45"/>
  <c r="Q39" i="45"/>
  <c r="AR16" i="45"/>
  <c r="Q17" i="45"/>
  <c r="Q22" i="45"/>
  <c r="Q26" i="45"/>
  <c r="Q30" i="45"/>
  <c r="Q34" i="45"/>
  <c r="Q38" i="45"/>
  <c r="Q21" i="45"/>
  <c r="Q25" i="45"/>
  <c r="Q29" i="45"/>
  <c r="R30" i="45"/>
  <c r="Q33" i="45"/>
  <c r="R34" i="45"/>
  <c r="Q37" i="45"/>
  <c r="R38" i="45"/>
  <c r="AR6" i="45"/>
  <c r="AR7" i="45"/>
  <c r="AP9" i="45"/>
  <c r="AP10" i="45"/>
  <c r="AR13" i="45"/>
  <c r="R16" i="45"/>
  <c r="M10" i="45" s="1"/>
  <c r="Q18" i="45"/>
  <c r="Q19" i="45"/>
  <c r="Q20" i="45"/>
  <c r="Q24" i="45"/>
  <c r="Q28" i="45"/>
  <c r="Q32" i="45"/>
  <c r="Q36" i="45"/>
  <c r="Q23" i="45"/>
  <c r="Q27" i="45"/>
  <c r="Q31" i="45"/>
  <c r="Q35" i="45"/>
  <c r="R44" i="45"/>
  <c r="R48" i="45"/>
  <c r="AR19" i="44"/>
  <c r="AS19" i="44" s="1"/>
  <c r="Q17" i="44"/>
  <c r="R16" i="44"/>
  <c r="E12" i="44"/>
  <c r="Q18" i="44"/>
  <c r="G7" i="44"/>
  <c r="Q8" i="44"/>
  <c r="Q11" i="44" s="1"/>
  <c r="Q13" i="44" s="1"/>
  <c r="S17" i="44"/>
  <c r="AP8" i="44"/>
  <c r="AR18" i="44"/>
  <c r="AS18" i="44" s="1"/>
  <c r="AR5" i="44"/>
  <c r="P4" i="44"/>
  <c r="P2" i="44"/>
  <c r="AV6" i="44"/>
  <c r="AU8" i="44"/>
  <c r="F12" i="44"/>
  <c r="R18" i="44"/>
  <c r="Q32" i="44"/>
  <c r="Q34" i="44"/>
  <c r="Q36" i="44"/>
  <c r="Q38" i="44"/>
  <c r="Q42" i="44"/>
  <c r="M43" i="44"/>
  <c r="P43" i="44"/>
  <c r="S44" i="44"/>
  <c r="R44" i="44"/>
  <c r="M47" i="44"/>
  <c r="K47" i="44"/>
  <c r="P47" i="44"/>
  <c r="Q31" i="44"/>
  <c r="Q33" i="44"/>
  <c r="Q35" i="44"/>
  <c r="Q37" i="44"/>
  <c r="Q40" i="44"/>
  <c r="D5" i="44"/>
  <c r="AP5" i="44"/>
  <c r="AP6" i="44"/>
  <c r="AP7" i="44"/>
  <c r="AR8" i="44"/>
  <c r="E11" i="44"/>
  <c r="AR12" i="44"/>
  <c r="P14" i="44"/>
  <c r="AP14" i="44"/>
  <c r="AP15" i="44" s="1"/>
  <c r="AP16" i="44" s="1"/>
  <c r="AP17" i="44" s="1"/>
  <c r="AP18" i="44" s="1"/>
  <c r="AP19" i="44" s="1"/>
  <c r="AP20" i="44" s="1"/>
  <c r="AP21" i="44" s="1"/>
  <c r="AP22" i="44" s="1"/>
  <c r="AP23" i="44" s="1"/>
  <c r="AP24" i="44" s="1"/>
  <c r="AP25" i="44" s="1"/>
  <c r="AP26" i="44" s="1"/>
  <c r="AP27" i="44" s="1"/>
  <c r="AP28" i="44" s="1"/>
  <c r="AP29" i="44" s="1"/>
  <c r="AP30" i="44" s="1"/>
  <c r="AP31" i="44" s="1"/>
  <c r="AP32" i="44" s="1"/>
  <c r="AP33" i="44" s="1"/>
  <c r="AP34" i="44" s="1"/>
  <c r="AP35" i="44" s="1"/>
  <c r="AP36" i="44" s="1"/>
  <c r="AP37" i="44" s="1"/>
  <c r="AP38" i="44" s="1"/>
  <c r="AP39" i="44" s="1"/>
  <c r="AP40" i="44" s="1"/>
  <c r="AP41" i="44" s="1"/>
  <c r="AP42" i="44" s="1"/>
  <c r="AP43" i="44" s="1"/>
  <c r="AP44" i="44" s="1"/>
  <c r="AP45" i="44" s="1"/>
  <c r="AP46" i="44" s="1"/>
  <c r="AP47" i="44" s="1"/>
  <c r="AP48" i="44" s="1"/>
  <c r="AP49" i="44" s="1"/>
  <c r="AP50" i="44" s="1"/>
  <c r="AP51" i="44" s="1"/>
  <c r="AP52" i="44" s="1"/>
  <c r="AP53" i="44" s="1"/>
  <c r="AP54" i="44" s="1"/>
  <c r="AP55" i="44" s="1"/>
  <c r="AP56" i="44" s="1"/>
  <c r="AP57" i="44" s="1"/>
  <c r="AP58" i="44" s="1"/>
  <c r="AP59" i="44" s="1"/>
  <c r="AP60" i="44" s="1"/>
  <c r="AP61" i="44" s="1"/>
  <c r="AP62" i="44" s="1"/>
  <c r="AP63" i="44" s="1"/>
  <c r="AP64" i="44" s="1"/>
  <c r="AP65" i="44" s="1"/>
  <c r="AP66" i="44" s="1"/>
  <c r="AP67" i="44" s="1"/>
  <c r="AP68" i="44" s="1"/>
  <c r="AP69" i="44" s="1"/>
  <c r="AP70" i="44" s="1"/>
  <c r="AP71" i="44" s="1"/>
  <c r="AP72" i="44" s="1"/>
  <c r="AP73" i="44" s="1"/>
  <c r="AP74" i="44" s="1"/>
  <c r="AP75" i="44" s="1"/>
  <c r="AP76" i="44" s="1"/>
  <c r="AP77" i="44" s="1"/>
  <c r="AP78" i="44" s="1"/>
  <c r="AP79" i="44" s="1"/>
  <c r="AP80" i="44" s="1"/>
  <c r="AP81" i="44" s="1"/>
  <c r="AP82" i="44" s="1"/>
  <c r="AP83" i="44" s="1"/>
  <c r="AP84" i="44" s="1"/>
  <c r="AP85" i="44" s="1"/>
  <c r="AP86" i="44" s="1"/>
  <c r="AP87" i="44" s="1"/>
  <c r="AP88" i="44" s="1"/>
  <c r="AP89" i="44" s="1"/>
  <c r="AP90" i="44" s="1"/>
  <c r="AP91" i="44" s="1"/>
  <c r="AP92" i="44" s="1"/>
  <c r="AP93" i="44" s="1"/>
  <c r="AP94" i="44" s="1"/>
  <c r="AP95" i="44" s="1"/>
  <c r="AP96" i="44" s="1"/>
  <c r="AP97" i="44" s="1"/>
  <c r="AP98" i="44" s="1"/>
  <c r="AP99" i="44" s="1"/>
  <c r="AP100" i="44" s="1"/>
  <c r="AP101" i="44" s="1"/>
  <c r="AP102" i="44" s="1"/>
  <c r="AP103" i="44" s="1"/>
  <c r="AP104" i="44" s="1"/>
  <c r="AP105" i="44" s="1"/>
  <c r="AP106" i="44" s="1"/>
  <c r="AP107" i="44" s="1"/>
  <c r="AP108" i="44" s="1"/>
  <c r="AP109" i="44" s="1"/>
  <c r="AP110" i="44" s="1"/>
  <c r="AP111" i="44" s="1"/>
  <c r="AP112" i="44" s="1"/>
  <c r="AP113" i="44" s="1"/>
  <c r="AP114" i="44" s="1"/>
  <c r="AP115" i="44" s="1"/>
  <c r="AP116" i="44" s="1"/>
  <c r="AP117" i="44" s="1"/>
  <c r="AP118" i="44" s="1"/>
  <c r="AP119" i="44" s="1"/>
  <c r="AP120" i="44" s="1"/>
  <c r="AP121" i="44" s="1"/>
  <c r="AP122" i="44" s="1"/>
  <c r="AP123" i="44" s="1"/>
  <c r="AP124" i="44" s="1"/>
  <c r="AP125" i="44" s="1"/>
  <c r="AP126" i="44" s="1"/>
  <c r="AP127" i="44" s="1"/>
  <c r="AP128" i="44" s="1"/>
  <c r="AP129" i="44" s="1"/>
  <c r="AP130" i="44" s="1"/>
  <c r="AP131" i="44" s="1"/>
  <c r="AP132" i="44" s="1"/>
  <c r="AP133" i="44" s="1"/>
  <c r="AP134" i="44" s="1"/>
  <c r="AP135" i="44" s="1"/>
  <c r="AP136" i="44" s="1"/>
  <c r="AP137" i="44" s="1"/>
  <c r="AP138" i="44" s="1"/>
  <c r="AP139" i="44" s="1"/>
  <c r="AP140" i="44" s="1"/>
  <c r="AP141" i="44" s="1"/>
  <c r="AP142" i="44" s="1"/>
  <c r="AP143" i="44" s="1"/>
  <c r="AP144" i="44" s="1"/>
  <c r="AP145" i="44" s="1"/>
  <c r="AP146" i="44" s="1"/>
  <c r="AP147" i="44" s="1"/>
  <c r="AP148" i="44" s="1"/>
  <c r="AP149" i="44" s="1"/>
  <c r="AP150" i="44" s="1"/>
  <c r="AP151" i="44" s="1"/>
  <c r="AP152" i="44" s="1"/>
  <c r="AP153" i="44" s="1"/>
  <c r="AP154" i="44" s="1"/>
  <c r="AP155" i="44" s="1"/>
  <c r="AP156" i="44" s="1"/>
  <c r="AP157" i="44" s="1"/>
  <c r="AP158" i="44" s="1"/>
  <c r="AP159" i="44" s="1"/>
  <c r="AP160" i="44" s="1"/>
  <c r="AP161" i="44" s="1"/>
  <c r="AP162" i="44" s="1"/>
  <c r="AP163" i="44" s="1"/>
  <c r="AP164" i="44" s="1"/>
  <c r="AP165" i="44" s="1"/>
  <c r="AP166" i="44" s="1"/>
  <c r="AP167" i="44" s="1"/>
  <c r="AP168" i="44" s="1"/>
  <c r="AP169" i="44" s="1"/>
  <c r="AP170" i="44" s="1"/>
  <c r="AP171" i="44" s="1"/>
  <c r="AP172" i="44" s="1"/>
  <c r="AP173" i="44" s="1"/>
  <c r="AP174" i="44" s="1"/>
  <c r="AP175" i="44" s="1"/>
  <c r="AP176" i="44" s="1"/>
  <c r="AP177" i="44" s="1"/>
  <c r="AP178" i="44" s="1"/>
  <c r="AP179" i="44" s="1"/>
  <c r="AP180" i="44" s="1"/>
  <c r="AP181" i="44" s="1"/>
  <c r="AP182" i="44" s="1"/>
  <c r="AP183" i="44" s="1"/>
  <c r="AP184" i="44" s="1"/>
  <c r="AP185" i="44" s="1"/>
  <c r="AP186" i="44" s="1"/>
  <c r="AP187" i="44" s="1"/>
  <c r="AP188" i="44" s="1"/>
  <c r="AP189" i="44" s="1"/>
  <c r="AP190" i="44" s="1"/>
  <c r="AP191" i="44" s="1"/>
  <c r="AP192" i="44" s="1"/>
  <c r="AP193" i="44" s="1"/>
  <c r="AP194" i="44" s="1"/>
  <c r="AP195" i="44" s="1"/>
  <c r="AP196" i="44" s="1"/>
  <c r="AP197" i="44" s="1"/>
  <c r="AP198" i="44" s="1"/>
  <c r="AP199" i="44" s="1"/>
  <c r="AP200" i="44" s="1"/>
  <c r="AP201" i="44" s="1"/>
  <c r="AP202" i="44" s="1"/>
  <c r="AP203" i="44" s="1"/>
  <c r="AP204" i="44" s="1"/>
  <c r="AP205" i="44" s="1"/>
  <c r="AP206" i="44" s="1"/>
  <c r="AP207" i="44" s="1"/>
  <c r="AP208" i="44" s="1"/>
  <c r="AP209" i="44" s="1"/>
  <c r="AP210" i="44" s="1"/>
  <c r="AP211" i="44" s="1"/>
  <c r="AP212" i="44" s="1"/>
  <c r="AP213" i="44" s="1"/>
  <c r="AP214" i="44" s="1"/>
  <c r="AP215" i="44" s="1"/>
  <c r="AP216" i="44" s="1"/>
  <c r="AP217" i="44" s="1"/>
  <c r="AP218" i="44" s="1"/>
  <c r="AP219" i="44" s="1"/>
  <c r="AP220" i="44" s="1"/>
  <c r="AP221" i="44" s="1"/>
  <c r="AP222" i="44" s="1"/>
  <c r="AP223" i="44" s="1"/>
  <c r="AP224" i="44" s="1"/>
  <c r="AP225" i="44" s="1"/>
  <c r="AP226" i="44" s="1"/>
  <c r="AP227" i="44" s="1"/>
  <c r="AP228" i="44" s="1"/>
  <c r="AP229" i="44" s="1"/>
  <c r="AP230" i="44" s="1"/>
  <c r="AP231" i="44" s="1"/>
  <c r="AP232" i="44" s="1"/>
  <c r="AP233" i="44" s="1"/>
  <c r="AP234" i="44" s="1"/>
  <c r="AP235" i="44" s="1"/>
  <c r="AP236" i="44" s="1"/>
  <c r="AP237" i="44" s="1"/>
  <c r="AP238" i="44" s="1"/>
  <c r="AP239" i="44" s="1"/>
  <c r="AP240" i="44" s="1"/>
  <c r="AP241" i="44" s="1"/>
  <c r="AP242" i="44" s="1"/>
  <c r="AP243" i="44" s="1"/>
  <c r="AP244" i="44" s="1"/>
  <c r="AP245" i="44" s="1"/>
  <c r="AP246" i="44" s="1"/>
  <c r="AP247" i="44" s="1"/>
  <c r="AP248" i="44" s="1"/>
  <c r="AP249" i="44" s="1"/>
  <c r="AP250" i="44" s="1"/>
  <c r="AP251" i="44" s="1"/>
  <c r="AP252" i="44" s="1"/>
  <c r="AP253" i="44" s="1"/>
  <c r="AP254" i="44" s="1"/>
  <c r="AP255" i="44" s="1"/>
  <c r="AP256" i="44" s="1"/>
  <c r="AP257" i="44" s="1"/>
  <c r="AP258" i="44" s="1"/>
  <c r="AP259" i="44" s="1"/>
  <c r="AP260" i="44" s="1"/>
  <c r="AP261" i="44" s="1"/>
  <c r="AP262" i="44" s="1"/>
  <c r="AP263" i="44" s="1"/>
  <c r="AP264" i="44" s="1"/>
  <c r="AP265" i="44" s="1"/>
  <c r="AP266" i="44" s="1"/>
  <c r="AP267" i="44" s="1"/>
  <c r="AP268" i="44" s="1"/>
  <c r="AP269" i="44" s="1"/>
  <c r="AP270" i="44" s="1"/>
  <c r="AP271" i="44" s="1"/>
  <c r="AP272" i="44" s="1"/>
  <c r="AP273" i="44" s="1"/>
  <c r="AP274" i="44" s="1"/>
  <c r="AP275" i="44" s="1"/>
  <c r="AP276" i="44" s="1"/>
  <c r="AP277" i="44" s="1"/>
  <c r="AP278" i="44" s="1"/>
  <c r="AP279" i="44" s="1"/>
  <c r="AP280" i="44" s="1"/>
  <c r="AP281" i="44" s="1"/>
  <c r="AP282" i="44" s="1"/>
  <c r="AP283" i="44" s="1"/>
  <c r="AP284" i="44" s="1"/>
  <c r="AP285" i="44" s="1"/>
  <c r="AP286" i="44" s="1"/>
  <c r="AP287" i="44" s="1"/>
  <c r="AP288" i="44" s="1"/>
  <c r="AP289" i="44" s="1"/>
  <c r="AP290" i="44" s="1"/>
  <c r="AP291" i="44" s="1"/>
  <c r="AP292" i="44" s="1"/>
  <c r="AP293" i="44" s="1"/>
  <c r="AP294" i="44" s="1"/>
  <c r="AP295" i="44" s="1"/>
  <c r="AP296" i="44" s="1"/>
  <c r="AP297" i="44" s="1"/>
  <c r="AP298" i="44" s="1"/>
  <c r="AP299" i="44" s="1"/>
  <c r="AP300" i="44" s="1"/>
  <c r="AP301" i="44" s="1"/>
  <c r="AP302" i="44" s="1"/>
  <c r="AP303" i="44" s="1"/>
  <c r="AP304" i="44" s="1"/>
  <c r="AP305" i="44" s="1"/>
  <c r="AP306" i="44" s="1"/>
  <c r="AP307" i="44" s="1"/>
  <c r="AP308" i="44" s="1"/>
  <c r="AP309" i="44" s="1"/>
  <c r="AP310" i="44" s="1"/>
  <c r="AP311" i="44" s="1"/>
  <c r="AP312" i="44" s="1"/>
  <c r="AP313" i="44" s="1"/>
  <c r="AP314" i="44" s="1"/>
  <c r="AP315" i="44" s="1"/>
  <c r="AP316" i="44" s="1"/>
  <c r="AP317" i="44" s="1"/>
  <c r="AP318" i="44" s="1"/>
  <c r="AP319" i="44" s="1"/>
  <c r="AP320" i="44" s="1"/>
  <c r="AP321" i="44" s="1"/>
  <c r="AP322" i="44" s="1"/>
  <c r="AP323" i="44" s="1"/>
  <c r="AP324" i="44" s="1"/>
  <c r="AP325" i="44" s="1"/>
  <c r="AP326" i="44" s="1"/>
  <c r="AP327" i="44" s="1"/>
  <c r="AP328" i="44" s="1"/>
  <c r="AP329" i="44" s="1"/>
  <c r="AP330" i="44" s="1"/>
  <c r="AP331" i="44" s="1"/>
  <c r="AP332" i="44" s="1"/>
  <c r="AP333" i="44" s="1"/>
  <c r="AP334" i="44" s="1"/>
  <c r="AP335" i="44" s="1"/>
  <c r="AP336" i="44" s="1"/>
  <c r="AP337" i="44" s="1"/>
  <c r="AP338" i="44" s="1"/>
  <c r="AP339" i="44" s="1"/>
  <c r="AP340" i="44" s="1"/>
  <c r="AP341" i="44" s="1"/>
  <c r="AP342" i="44" s="1"/>
  <c r="AP343" i="44" s="1"/>
  <c r="AP344" i="44" s="1"/>
  <c r="AP345" i="44" s="1"/>
  <c r="AP346" i="44" s="1"/>
  <c r="AP347" i="44" s="1"/>
  <c r="AP348" i="44" s="1"/>
  <c r="AP349" i="44" s="1"/>
  <c r="AP350" i="44" s="1"/>
  <c r="AP351" i="44" s="1"/>
  <c r="AP352" i="44" s="1"/>
  <c r="AP353" i="44" s="1"/>
  <c r="AP354" i="44" s="1"/>
  <c r="AP355" i="44" s="1"/>
  <c r="AP356" i="44" s="1"/>
  <c r="AP357" i="44" s="1"/>
  <c r="AP358" i="44" s="1"/>
  <c r="AP359" i="44" s="1"/>
  <c r="AP360" i="44" s="1"/>
  <c r="AP361" i="44" s="1"/>
  <c r="AP362" i="44" s="1"/>
  <c r="AP363" i="44" s="1"/>
  <c r="AP364" i="44" s="1"/>
  <c r="AP365" i="44" s="1"/>
  <c r="AP366" i="44" s="1"/>
  <c r="AP367" i="44" s="1"/>
  <c r="AP368" i="44" s="1"/>
  <c r="AP369" i="44" s="1"/>
  <c r="AP370" i="44" s="1"/>
  <c r="AP371" i="44" s="1"/>
  <c r="AP372" i="44" s="1"/>
  <c r="AP373" i="44" s="1"/>
  <c r="AP374" i="44" s="1"/>
  <c r="AP375" i="44" s="1"/>
  <c r="AP376" i="44" s="1"/>
  <c r="AP377" i="44" s="1"/>
  <c r="AP378" i="44" s="1"/>
  <c r="AP379" i="44" s="1"/>
  <c r="AP380" i="44" s="1"/>
  <c r="AP381" i="44" s="1"/>
  <c r="AP382" i="44" s="1"/>
  <c r="AP383" i="44" s="1"/>
  <c r="AP384" i="44" s="1"/>
  <c r="AP385" i="44" s="1"/>
  <c r="AP386" i="44" s="1"/>
  <c r="AP387" i="44" s="1"/>
  <c r="AP388" i="44" s="1"/>
  <c r="AP389" i="44" s="1"/>
  <c r="AP390" i="44" s="1"/>
  <c r="AP391" i="44" s="1"/>
  <c r="AP392" i="44" s="1"/>
  <c r="AP393" i="44" s="1"/>
  <c r="AP394" i="44" s="1"/>
  <c r="AP395" i="44" s="1"/>
  <c r="AP396" i="44" s="1"/>
  <c r="AP397" i="44" s="1"/>
  <c r="AP398" i="44" s="1"/>
  <c r="AP399" i="44" s="1"/>
  <c r="AP400" i="44" s="1"/>
  <c r="AP401" i="44" s="1"/>
  <c r="AP402" i="44" s="1"/>
  <c r="AP403" i="44" s="1"/>
  <c r="AP404" i="44" s="1"/>
  <c r="AP405" i="44" s="1"/>
  <c r="AP406" i="44" s="1"/>
  <c r="AP407" i="44" s="1"/>
  <c r="AP408" i="44" s="1"/>
  <c r="AP409" i="44" s="1"/>
  <c r="AP410" i="44" s="1"/>
  <c r="AP411" i="44" s="1"/>
  <c r="AP412" i="44" s="1"/>
  <c r="AP413" i="44" s="1"/>
  <c r="AP414" i="44" s="1"/>
  <c r="AP415" i="44" s="1"/>
  <c r="AP416" i="44" s="1"/>
  <c r="AP417" i="44" s="1"/>
  <c r="AP418" i="44" s="1"/>
  <c r="AP419" i="44" s="1"/>
  <c r="AP420" i="44" s="1"/>
  <c r="AP421" i="44" s="1"/>
  <c r="AP422" i="44" s="1"/>
  <c r="AP423" i="44" s="1"/>
  <c r="AP424" i="44" s="1"/>
  <c r="AP425" i="44" s="1"/>
  <c r="AP426" i="44" s="1"/>
  <c r="AP427" i="44" s="1"/>
  <c r="AP428" i="44" s="1"/>
  <c r="AP429" i="44" s="1"/>
  <c r="AP430" i="44" s="1"/>
  <c r="AP431" i="44" s="1"/>
  <c r="AP432" i="44" s="1"/>
  <c r="AP433" i="44" s="1"/>
  <c r="AP434" i="44" s="1"/>
  <c r="AP435" i="44" s="1"/>
  <c r="AP436" i="44" s="1"/>
  <c r="AP437" i="44" s="1"/>
  <c r="AP438" i="44" s="1"/>
  <c r="AP439" i="44" s="1"/>
  <c r="AP440" i="44" s="1"/>
  <c r="AP441" i="44" s="1"/>
  <c r="AP442" i="44" s="1"/>
  <c r="AP443" i="44" s="1"/>
  <c r="AP444" i="44" s="1"/>
  <c r="AP445" i="44" s="1"/>
  <c r="AP446" i="44" s="1"/>
  <c r="AP447" i="44" s="1"/>
  <c r="AP448" i="44" s="1"/>
  <c r="AP449" i="44" s="1"/>
  <c r="AP450" i="44" s="1"/>
  <c r="AP451" i="44" s="1"/>
  <c r="AP452" i="44" s="1"/>
  <c r="AP453" i="44" s="1"/>
  <c r="AP454" i="44" s="1"/>
  <c r="AP455" i="44" s="1"/>
  <c r="AP456" i="44" s="1"/>
  <c r="AP457" i="44" s="1"/>
  <c r="AP458" i="44" s="1"/>
  <c r="AP459" i="44" s="1"/>
  <c r="AP460" i="44" s="1"/>
  <c r="AP461" i="44" s="1"/>
  <c r="AP462" i="44" s="1"/>
  <c r="AP463" i="44" s="1"/>
  <c r="AR15" i="44"/>
  <c r="S16" i="44"/>
  <c r="M11" i="44" s="1"/>
  <c r="Q19" i="44"/>
  <c r="P20" i="44"/>
  <c r="P21" i="44"/>
  <c r="G6" i="44" s="1"/>
  <c r="P22" i="44"/>
  <c r="P23" i="44"/>
  <c r="P24" i="44"/>
  <c r="P25" i="44"/>
  <c r="P26" i="44"/>
  <c r="P27" i="44"/>
  <c r="P28" i="44"/>
  <c r="P29" i="44"/>
  <c r="P30" i="44"/>
  <c r="K31" i="44"/>
  <c r="K32" i="44"/>
  <c r="K33" i="44"/>
  <c r="K34" i="44"/>
  <c r="K35" i="44"/>
  <c r="K36" i="44"/>
  <c r="K37" i="44"/>
  <c r="K38" i="44"/>
  <c r="P39" i="44"/>
  <c r="M39" i="44"/>
  <c r="P41" i="44"/>
  <c r="M41" i="44"/>
  <c r="S48" i="44"/>
  <c r="R48" i="44"/>
  <c r="AR6" i="44"/>
  <c r="AR7" i="44"/>
  <c r="AP9" i="44"/>
  <c r="AP10" i="44"/>
  <c r="F11" i="44"/>
  <c r="AR13" i="44"/>
  <c r="AR14" i="44"/>
  <c r="AO464" i="44"/>
  <c r="Q2" i="44" s="1"/>
  <c r="R2" i="44" s="1"/>
  <c r="Q47" i="44"/>
  <c r="Q45" i="44"/>
  <c r="Q43" i="44"/>
  <c r="Q49" i="44"/>
  <c r="Q48" i="44"/>
  <c r="AR16" i="44"/>
  <c r="R19" i="44"/>
  <c r="K20" i="44"/>
  <c r="Q20" i="44"/>
  <c r="K21" i="44"/>
  <c r="Q21" i="44"/>
  <c r="K22" i="44"/>
  <c r="Q22" i="44"/>
  <c r="K23" i="44"/>
  <c r="Q23" i="44"/>
  <c r="K24" i="44"/>
  <c r="Q24" i="44"/>
  <c r="K25" i="44"/>
  <c r="Q25" i="44"/>
  <c r="K26" i="44"/>
  <c r="Q26" i="44"/>
  <c r="K27" i="44"/>
  <c r="Q27" i="44"/>
  <c r="K28" i="44"/>
  <c r="Q28" i="44"/>
  <c r="K29" i="44"/>
  <c r="Q29" i="44"/>
  <c r="K30" i="44"/>
  <c r="Q30" i="44"/>
  <c r="Q39" i="44"/>
  <c r="Q41" i="44"/>
  <c r="M45" i="44"/>
  <c r="K45" i="44"/>
  <c r="P45" i="44"/>
  <c r="S46" i="44"/>
  <c r="R46" i="44"/>
  <c r="P3" i="44"/>
  <c r="AR9" i="44"/>
  <c r="AR10" i="44"/>
  <c r="Q16" i="44"/>
  <c r="P31" i="44"/>
  <c r="P32" i="44"/>
  <c r="P33" i="44"/>
  <c r="P34" i="44"/>
  <c r="P35" i="44"/>
  <c r="P36" i="44"/>
  <c r="P37" i="44"/>
  <c r="P38" i="44"/>
  <c r="P40" i="44"/>
  <c r="M40" i="44"/>
  <c r="P42" i="44"/>
  <c r="M42" i="44"/>
  <c r="K43" i="44"/>
  <c r="Q46" i="44"/>
  <c r="M44" i="44"/>
  <c r="M46" i="44"/>
  <c r="R49" i="44"/>
  <c r="AE17" i="45" l="1"/>
  <c r="AF17" i="45" s="1"/>
  <c r="AI17" i="45" s="1"/>
  <c r="AE12" i="45"/>
  <c r="AF12" i="45" s="1"/>
  <c r="AI12" i="45" s="1"/>
  <c r="AJ12" i="45" s="1"/>
  <c r="AE16" i="45"/>
  <c r="AF16" i="45" s="1"/>
  <c r="AI16" i="45" s="1"/>
  <c r="AE19" i="45"/>
  <c r="AF19" i="45" s="1"/>
  <c r="AI19" i="45" s="1"/>
  <c r="AE13" i="45"/>
  <c r="AF13" i="45" s="1"/>
  <c r="AI13" i="45" s="1"/>
  <c r="AE14" i="45"/>
  <c r="AF14" i="45" s="1"/>
  <c r="AI14" i="45" s="1"/>
  <c r="C11" i="45"/>
  <c r="AE15" i="45"/>
  <c r="AF15" i="45" s="1"/>
  <c r="AI15" i="45" s="1"/>
  <c r="G6" i="45"/>
  <c r="D11" i="46"/>
  <c r="M10" i="44"/>
  <c r="AE19" i="46"/>
  <c r="AF19" i="46" s="1"/>
  <c r="AI19" i="46" s="1"/>
  <c r="AE16" i="46"/>
  <c r="AF16" i="46" s="1"/>
  <c r="AI16" i="46" s="1"/>
  <c r="AE13" i="46"/>
  <c r="AF13" i="46" s="1"/>
  <c r="AI13" i="46" s="1"/>
  <c r="AJ13" i="46" s="1"/>
  <c r="AE14" i="46"/>
  <c r="AF14" i="46" s="1"/>
  <c r="AI14" i="46" s="1"/>
  <c r="AE15" i="46"/>
  <c r="AF15" i="46" s="1"/>
  <c r="AI15" i="46" s="1"/>
  <c r="AE17" i="46"/>
  <c r="AF17" i="46" s="1"/>
  <c r="AI17" i="46" s="1"/>
  <c r="D12" i="44"/>
  <c r="G6" i="46"/>
  <c r="AE18" i="46"/>
  <c r="AF18" i="46" s="1"/>
  <c r="AI18" i="46" s="1"/>
  <c r="C12" i="46"/>
  <c r="C11" i="46"/>
  <c r="AU8" i="46"/>
  <c r="AV7" i="46"/>
  <c r="AS18" i="45"/>
  <c r="S2" i="45"/>
  <c r="T2" i="45" s="1"/>
  <c r="S4" i="45"/>
  <c r="T4" i="45" s="1"/>
  <c r="S3" i="45"/>
  <c r="T3" i="45" s="1"/>
  <c r="C12" i="45"/>
  <c r="AJ13" i="45"/>
  <c r="AJ14" i="45" s="1"/>
  <c r="AU9" i="45"/>
  <c r="AV8" i="45"/>
  <c r="AV7" i="45"/>
  <c r="D11" i="44"/>
  <c r="R38" i="44"/>
  <c r="S38" i="44"/>
  <c r="R36" i="44"/>
  <c r="S36" i="44"/>
  <c r="R34" i="44"/>
  <c r="S34" i="44"/>
  <c r="R32" i="44"/>
  <c r="S32" i="44"/>
  <c r="R40" i="44"/>
  <c r="S40" i="44"/>
  <c r="R37" i="44"/>
  <c r="S37" i="44"/>
  <c r="R35" i="44"/>
  <c r="S35" i="44"/>
  <c r="R33" i="44"/>
  <c r="S33" i="44"/>
  <c r="R31" i="44"/>
  <c r="S31" i="44"/>
  <c r="M7" i="44"/>
  <c r="AP464" i="44"/>
  <c r="AP465" i="44" s="1"/>
  <c r="AP466" i="44" s="1"/>
  <c r="AP467" i="44" s="1"/>
  <c r="AP468" i="44" s="1"/>
  <c r="AP469" i="44" s="1"/>
  <c r="AP470" i="44" s="1"/>
  <c r="AP471" i="44" s="1"/>
  <c r="AP472" i="44" s="1"/>
  <c r="AP473" i="44" s="1"/>
  <c r="AP474" i="44" s="1"/>
  <c r="AP475" i="44" s="1"/>
  <c r="AP476" i="44" s="1"/>
  <c r="AP477" i="44" s="1"/>
  <c r="AP478" i="44" s="1"/>
  <c r="AP479" i="44" s="1"/>
  <c r="AP480" i="44" s="1"/>
  <c r="AP481" i="44" s="1"/>
  <c r="AP482" i="44" s="1"/>
  <c r="AP483" i="44" s="1"/>
  <c r="AP484" i="44" s="1"/>
  <c r="AP485" i="44" s="1"/>
  <c r="AP486" i="44" s="1"/>
  <c r="AP487" i="44" s="1"/>
  <c r="AP488" i="44" s="1"/>
  <c r="AP489" i="44" s="1"/>
  <c r="AP490" i="44" s="1"/>
  <c r="AP491" i="44" s="1"/>
  <c r="AP492" i="44" s="1"/>
  <c r="AP493" i="44" s="1"/>
  <c r="AP494" i="44" s="1"/>
  <c r="AP495" i="44" s="1"/>
  <c r="AP496" i="44" s="1"/>
  <c r="AP497" i="44" s="1"/>
  <c r="AP498" i="44" s="1"/>
  <c r="AP499" i="44" s="1"/>
  <c r="AP500" i="44" s="1"/>
  <c r="AP501" i="44" s="1"/>
  <c r="AP502" i="44" s="1"/>
  <c r="AP503" i="44" s="1"/>
  <c r="AP504" i="44" s="1"/>
  <c r="AP505" i="44" s="1"/>
  <c r="AP506" i="44" s="1"/>
  <c r="AP507" i="44" s="1"/>
  <c r="AP508" i="44" s="1"/>
  <c r="AP509" i="44" s="1"/>
  <c r="AP510" i="44" s="1"/>
  <c r="AP511" i="44" s="1"/>
  <c r="AP512" i="44" s="1"/>
  <c r="AP513" i="44" s="1"/>
  <c r="AP514" i="44" s="1"/>
  <c r="AP515" i="44" s="1"/>
  <c r="AP516" i="44" s="1"/>
  <c r="AP517" i="44" s="1"/>
  <c r="AP518" i="44" s="1"/>
  <c r="AP519" i="44" s="1"/>
  <c r="AP520" i="44" s="1"/>
  <c r="AP521" i="44" s="1"/>
  <c r="AP522" i="44" s="1"/>
  <c r="AP523" i="44" s="1"/>
  <c r="AP524" i="44" s="1"/>
  <c r="AP525" i="44" s="1"/>
  <c r="AP526" i="44" s="1"/>
  <c r="AP527" i="44" s="1"/>
  <c r="AP528" i="44" s="1"/>
  <c r="AP529" i="44" s="1"/>
  <c r="AP530" i="44" s="1"/>
  <c r="AP531" i="44" s="1"/>
  <c r="AP532" i="44" s="1"/>
  <c r="AP533" i="44" s="1"/>
  <c r="AP534" i="44" s="1"/>
  <c r="AP535" i="44" s="1"/>
  <c r="AP536" i="44" s="1"/>
  <c r="AP537" i="44" s="1"/>
  <c r="AP538" i="44" s="1"/>
  <c r="AP539" i="44" s="1"/>
  <c r="AP540" i="44" s="1"/>
  <c r="AP541" i="44" s="1"/>
  <c r="AP542" i="44" s="1"/>
  <c r="AP543" i="44" s="1"/>
  <c r="AP544" i="44" s="1"/>
  <c r="AP545" i="44" s="1"/>
  <c r="AP546" i="44" s="1"/>
  <c r="AP547" i="44" s="1"/>
  <c r="AP548" i="44" s="1"/>
  <c r="AP549" i="44" s="1"/>
  <c r="AP550" i="44" s="1"/>
  <c r="AP551" i="44" s="1"/>
  <c r="AP552" i="44" s="1"/>
  <c r="AP553" i="44" s="1"/>
  <c r="AP554" i="44" s="1"/>
  <c r="AP555" i="44" s="1"/>
  <c r="AP556" i="44" s="1"/>
  <c r="AP557" i="44" s="1"/>
  <c r="AP558" i="44" s="1"/>
  <c r="AP559" i="44" s="1"/>
  <c r="AP560" i="44" s="1"/>
  <c r="AP561" i="44" s="1"/>
  <c r="AP562" i="44" s="1"/>
  <c r="AP563" i="44" s="1"/>
  <c r="AP564" i="44" s="1"/>
  <c r="AP565" i="44" s="1"/>
  <c r="AP566" i="44" s="1"/>
  <c r="AP567" i="44" s="1"/>
  <c r="AP568" i="44" s="1"/>
  <c r="AP569" i="44" s="1"/>
  <c r="AP570" i="44" s="1"/>
  <c r="AP571" i="44" s="1"/>
  <c r="AP572" i="44" s="1"/>
  <c r="AP573" i="44" s="1"/>
  <c r="AP574" i="44" s="1"/>
  <c r="AP575" i="44" s="1"/>
  <c r="AP576" i="44" s="1"/>
  <c r="AP577" i="44" s="1"/>
  <c r="AP578" i="44" s="1"/>
  <c r="AP579" i="44" s="1"/>
  <c r="AP580" i="44" s="1"/>
  <c r="AP581" i="44" s="1"/>
  <c r="AP582" i="44" s="1"/>
  <c r="AP583" i="44" s="1"/>
  <c r="AP584" i="44" s="1"/>
  <c r="AP585" i="44" s="1"/>
  <c r="AP586" i="44" s="1"/>
  <c r="AP587" i="44" s="1"/>
  <c r="AP588" i="44" s="1"/>
  <c r="AP589" i="44" s="1"/>
  <c r="AP590" i="44" s="1"/>
  <c r="AP591" i="44" s="1"/>
  <c r="AP592" i="44" s="1"/>
  <c r="AP593" i="44" s="1"/>
  <c r="AP594" i="44" s="1"/>
  <c r="AP595" i="44" s="1"/>
  <c r="AP596" i="44" s="1"/>
  <c r="AP597" i="44" s="1"/>
  <c r="AP598" i="44" s="1"/>
  <c r="AP599" i="44" s="1"/>
  <c r="AP600" i="44" s="1"/>
  <c r="AP601" i="44" s="1"/>
  <c r="AP602" i="44" s="1"/>
  <c r="AP603" i="44" s="1"/>
  <c r="AP604" i="44" s="1"/>
  <c r="AP605" i="44" s="1"/>
  <c r="AP606" i="44" s="1"/>
  <c r="AP607" i="44" s="1"/>
  <c r="AP608" i="44" s="1"/>
  <c r="AP609" i="44" s="1"/>
  <c r="AP610" i="44" s="1"/>
  <c r="AP611" i="44" s="1"/>
  <c r="AP612" i="44" s="1"/>
  <c r="AP613" i="44" s="1"/>
  <c r="AP614" i="44" s="1"/>
  <c r="AP615" i="44" s="1"/>
  <c r="AP616" i="44" s="1"/>
  <c r="AP617" i="44" s="1"/>
  <c r="AP618" i="44" s="1"/>
  <c r="AP619" i="44" s="1"/>
  <c r="AP620" i="44" s="1"/>
  <c r="AP621" i="44" s="1"/>
  <c r="AP622" i="44" s="1"/>
  <c r="AP623" i="44" s="1"/>
  <c r="AP624" i="44" s="1"/>
  <c r="AP625" i="44" s="1"/>
  <c r="AP626" i="44" s="1"/>
  <c r="AP627" i="44" s="1"/>
  <c r="AP628" i="44" s="1"/>
  <c r="AP629" i="44" s="1"/>
  <c r="AP630" i="44" s="1"/>
  <c r="AP631" i="44" s="1"/>
  <c r="AP632" i="44" s="1"/>
  <c r="AP633" i="44" s="1"/>
  <c r="AP634" i="44" s="1"/>
  <c r="AP635" i="44" s="1"/>
  <c r="AP636" i="44" s="1"/>
  <c r="AP637" i="44" s="1"/>
  <c r="AP638" i="44" s="1"/>
  <c r="AP639" i="44" s="1"/>
  <c r="AP640" i="44" s="1"/>
  <c r="AP641" i="44" s="1"/>
  <c r="AP642" i="44" s="1"/>
  <c r="AP643" i="44" s="1"/>
  <c r="AP644" i="44" s="1"/>
  <c r="AP645" i="44" s="1"/>
  <c r="AP646" i="44" s="1"/>
  <c r="AP647" i="44" s="1"/>
  <c r="AP648" i="44" s="1"/>
  <c r="AP649" i="44" s="1"/>
  <c r="AP650" i="44" s="1"/>
  <c r="AP651" i="44" s="1"/>
  <c r="AP652" i="44" s="1"/>
  <c r="AP653" i="44" s="1"/>
  <c r="AP654" i="44" s="1"/>
  <c r="AP655" i="44" s="1"/>
  <c r="AP656" i="44" s="1"/>
  <c r="AP657" i="44" s="1"/>
  <c r="AP658" i="44" s="1"/>
  <c r="AP659" i="44" s="1"/>
  <c r="AP660" i="44" s="1"/>
  <c r="AP661" i="44" s="1"/>
  <c r="AP662" i="44" s="1"/>
  <c r="AP663" i="44" s="1"/>
  <c r="AP664" i="44" s="1"/>
  <c r="AP665" i="44" s="1"/>
  <c r="AP666" i="44" s="1"/>
  <c r="AP667" i="44" s="1"/>
  <c r="AP668" i="44" s="1"/>
  <c r="AP669" i="44" s="1"/>
  <c r="AP670" i="44" s="1"/>
  <c r="AP671" i="44" s="1"/>
  <c r="AP672" i="44" s="1"/>
  <c r="AP673" i="44" s="1"/>
  <c r="AP674" i="44" s="1"/>
  <c r="AP675" i="44" s="1"/>
  <c r="AP676" i="44" s="1"/>
  <c r="AP677" i="44" s="1"/>
  <c r="AP678" i="44" s="1"/>
  <c r="AP679" i="44" s="1"/>
  <c r="AP680" i="44" s="1"/>
  <c r="AP681" i="44" s="1"/>
  <c r="AP682" i="44" s="1"/>
  <c r="AP683" i="44" s="1"/>
  <c r="AP684" i="44" s="1"/>
  <c r="AP685" i="44" s="1"/>
  <c r="AP686" i="44" s="1"/>
  <c r="AP687" i="44" s="1"/>
  <c r="AP688" i="44" s="1"/>
  <c r="AP689" i="44" s="1"/>
  <c r="AP690" i="44" s="1"/>
  <c r="AP691" i="44" s="1"/>
  <c r="AP692" i="44" s="1"/>
  <c r="AP693" i="44" s="1"/>
  <c r="AP694" i="44" s="1"/>
  <c r="AP695" i="44" s="1"/>
  <c r="AP696" i="44" s="1"/>
  <c r="AP697" i="44" s="1"/>
  <c r="AP698" i="44" s="1"/>
  <c r="AP699" i="44" s="1"/>
  <c r="AP700" i="44" s="1"/>
  <c r="AP701" i="44" s="1"/>
  <c r="AP702" i="44" s="1"/>
  <c r="AP703" i="44" s="1"/>
  <c r="AP704" i="44" s="1"/>
  <c r="AP705" i="44" s="1"/>
  <c r="AP706" i="44" s="1"/>
  <c r="AP707" i="44" s="1"/>
  <c r="AP708" i="44" s="1"/>
  <c r="AP709" i="44" s="1"/>
  <c r="AP710" i="44" s="1"/>
  <c r="AP711" i="44" s="1"/>
  <c r="AP712" i="44" s="1"/>
  <c r="AP713" i="44" s="1"/>
  <c r="AP714" i="44" s="1"/>
  <c r="AP715" i="44" s="1"/>
  <c r="AP716" i="44" s="1"/>
  <c r="AP717" i="44" s="1"/>
  <c r="AP718" i="44" s="1"/>
  <c r="AP719" i="44" s="1"/>
  <c r="AP720" i="44" s="1"/>
  <c r="AP721" i="44" s="1"/>
  <c r="AP722" i="44" s="1"/>
  <c r="AP723" i="44" s="1"/>
  <c r="AP724" i="44" s="1"/>
  <c r="AP725" i="44" s="1"/>
  <c r="AP726" i="44" s="1"/>
  <c r="AP727" i="44" s="1"/>
  <c r="AP728" i="44" s="1"/>
  <c r="AP729" i="44" s="1"/>
  <c r="AP730" i="44" s="1"/>
  <c r="AP731" i="44" s="1"/>
  <c r="AP732" i="44" s="1"/>
  <c r="AP733" i="44" s="1"/>
  <c r="AP734" i="44" s="1"/>
  <c r="AP735" i="44" s="1"/>
  <c r="AP736" i="44" s="1"/>
  <c r="AP737" i="44" s="1"/>
  <c r="AP738" i="44" s="1"/>
  <c r="AP739" i="44" s="1"/>
  <c r="AP740" i="44" s="1"/>
  <c r="AP741" i="44" s="1"/>
  <c r="AP742" i="44" s="1"/>
  <c r="AP743" i="44" s="1"/>
  <c r="AP744" i="44" s="1"/>
  <c r="AR32" i="44"/>
  <c r="Q4" i="44"/>
  <c r="R4" i="44" s="1"/>
  <c r="R28" i="44"/>
  <c r="S28" i="44"/>
  <c r="R24" i="44"/>
  <c r="S24" i="44"/>
  <c r="R20" i="44"/>
  <c r="S20" i="44"/>
  <c r="R42" i="44"/>
  <c r="S42" i="44"/>
  <c r="M6" i="44"/>
  <c r="R39" i="44"/>
  <c r="S39" i="44"/>
  <c r="R27" i="44"/>
  <c r="S27" i="44"/>
  <c r="R23" i="44"/>
  <c r="S23" i="44"/>
  <c r="R47" i="44"/>
  <c r="S47" i="44"/>
  <c r="AU9" i="44"/>
  <c r="AE18" i="44"/>
  <c r="AF18" i="44" s="1"/>
  <c r="AI18" i="44" s="1"/>
  <c r="AE17" i="44"/>
  <c r="AF17" i="44" s="1"/>
  <c r="AI17" i="44" s="1"/>
  <c r="AE16" i="44"/>
  <c r="AF16" i="44" s="1"/>
  <c r="AI16" i="44" s="1"/>
  <c r="AE14" i="44"/>
  <c r="AF14" i="44" s="1"/>
  <c r="AI14" i="44" s="1"/>
  <c r="AE15" i="44"/>
  <c r="AF15" i="44" s="1"/>
  <c r="AI15" i="44" s="1"/>
  <c r="AE13" i="44"/>
  <c r="AF13" i="44" s="1"/>
  <c r="AI13" i="44" s="1"/>
  <c r="AE19" i="44"/>
  <c r="AF19" i="44" s="1"/>
  <c r="AI19" i="44" s="1"/>
  <c r="AE12" i="44"/>
  <c r="AF12" i="44" s="1"/>
  <c r="AI12" i="44" s="1"/>
  <c r="AJ12" i="44" s="1"/>
  <c r="R45" i="44"/>
  <c r="S45" i="44"/>
  <c r="R41" i="44"/>
  <c r="S41" i="44"/>
  <c r="R30" i="44"/>
  <c r="S30" i="44"/>
  <c r="R26" i="44"/>
  <c r="S26" i="44"/>
  <c r="R22" i="44"/>
  <c r="S22" i="44"/>
  <c r="C12" i="44"/>
  <c r="C11" i="44"/>
  <c r="R43" i="44"/>
  <c r="S43" i="44"/>
  <c r="Q3" i="44"/>
  <c r="R3" i="44" s="1"/>
  <c r="R29" i="44"/>
  <c r="S29" i="44"/>
  <c r="R25" i="44"/>
  <c r="S25" i="44"/>
  <c r="R21" i="44"/>
  <c r="S21" i="44"/>
  <c r="AV7" i="44"/>
  <c r="AJ15" i="45" l="1"/>
  <c r="AJ16" i="45" s="1"/>
  <c r="AJ17" i="45" s="1"/>
  <c r="AJ18" i="45" s="1"/>
  <c r="AJ19" i="45" s="1"/>
  <c r="AJ14" i="46"/>
  <c r="AJ15" i="46" s="1"/>
  <c r="AJ16" i="46" s="1"/>
  <c r="AJ17" i="46" s="1"/>
  <c r="AJ18" i="46" s="1"/>
  <c r="AJ19" i="46" s="1"/>
  <c r="AU9" i="46"/>
  <c r="AV8" i="46"/>
  <c r="AU10" i="45"/>
  <c r="AV9" i="45"/>
  <c r="AJ13" i="44"/>
  <c r="AJ14" i="44" s="1"/>
  <c r="AJ15" i="44" s="1"/>
  <c r="AJ16" i="44" s="1"/>
  <c r="AJ17" i="44" s="1"/>
  <c r="AJ18" i="44" s="1"/>
  <c r="AJ19" i="44" s="1"/>
  <c r="AU10" i="44"/>
  <c r="AV9" i="44" s="1"/>
  <c r="AV8" i="44"/>
  <c r="AS32" i="44"/>
  <c r="S3" i="44"/>
  <c r="T3" i="44" s="1"/>
  <c r="S4" i="44"/>
  <c r="T4" i="44" s="1"/>
  <c r="S2" i="44"/>
  <c r="T2" i="44" s="1"/>
  <c r="AL8" i="33"/>
  <c r="AL7" i="33"/>
  <c r="AL6" i="33"/>
  <c r="AL5" i="33"/>
  <c r="AS8" i="40"/>
  <c r="AS7" i="40"/>
  <c r="AT7" i="40" s="1"/>
  <c r="AM7" i="33" s="1"/>
  <c r="AS6" i="40"/>
  <c r="AS5" i="40"/>
  <c r="K49" i="40"/>
  <c r="M49" i="40"/>
  <c r="P49" i="40"/>
  <c r="D7" i="41"/>
  <c r="F7" i="41" s="1"/>
  <c r="D6" i="41"/>
  <c r="F6" i="41" s="1"/>
  <c r="D5" i="41"/>
  <c r="F5" i="41" s="1"/>
  <c r="P18" i="40" s="1"/>
  <c r="D4" i="41"/>
  <c r="F4" i="41" s="1"/>
  <c r="M16" i="40" s="1"/>
  <c r="D3" i="41"/>
  <c r="F3" i="41" s="1"/>
  <c r="AU10" i="46" l="1"/>
  <c r="AV9" i="46"/>
  <c r="AU11" i="45"/>
  <c r="AV10" i="45"/>
  <c r="AU11" i="44"/>
  <c r="P16" i="40"/>
  <c r="P17" i="40"/>
  <c r="M17" i="40"/>
  <c r="K18" i="40"/>
  <c r="M18" i="40"/>
  <c r="K16" i="40"/>
  <c r="AT6" i="40"/>
  <c r="AM6" i="33" s="1"/>
  <c r="K17" i="40"/>
  <c r="AU11" i="46" l="1"/>
  <c r="AV10" i="46"/>
  <c r="AU12" i="45"/>
  <c r="AV11" i="45" s="1"/>
  <c r="AU12" i="44"/>
  <c r="AV11" i="44"/>
  <c r="AV10" i="44"/>
  <c r="P14" i="40"/>
  <c r="AO744" i="40"/>
  <c r="AN744" i="40"/>
  <c r="AO743" i="40"/>
  <c r="AN743" i="40"/>
  <c r="AO742" i="40"/>
  <c r="AN742" i="40"/>
  <c r="AO741" i="40"/>
  <c r="AN741" i="40"/>
  <c r="AO740" i="40"/>
  <c r="AN740" i="40"/>
  <c r="AO739" i="40"/>
  <c r="AN739" i="40"/>
  <c r="AO738" i="40"/>
  <c r="AN738" i="40"/>
  <c r="AO737" i="40"/>
  <c r="AN737" i="40"/>
  <c r="AO736" i="40"/>
  <c r="AN736" i="40"/>
  <c r="AO735" i="40"/>
  <c r="AN735" i="40"/>
  <c r="AO734" i="40"/>
  <c r="AN734" i="40"/>
  <c r="AO733" i="40"/>
  <c r="AN733" i="40"/>
  <c r="AO732" i="40"/>
  <c r="AN732" i="40"/>
  <c r="AO731" i="40"/>
  <c r="AN731" i="40"/>
  <c r="AO730" i="40"/>
  <c r="AN730" i="40"/>
  <c r="AO729" i="40"/>
  <c r="AN729" i="40"/>
  <c r="AO728" i="40"/>
  <c r="AN728" i="40"/>
  <c r="AO727" i="40"/>
  <c r="AN727" i="40"/>
  <c r="AO726" i="40"/>
  <c r="AN726" i="40"/>
  <c r="AO725" i="40"/>
  <c r="AN725" i="40"/>
  <c r="AO724" i="40"/>
  <c r="AN724" i="40"/>
  <c r="AO723" i="40"/>
  <c r="AN723" i="40"/>
  <c r="AO722" i="40"/>
  <c r="AN722" i="40"/>
  <c r="AO721" i="40"/>
  <c r="AN721" i="40"/>
  <c r="AO720" i="40"/>
  <c r="AN720" i="40"/>
  <c r="AO719" i="40"/>
  <c r="AN719" i="40"/>
  <c r="AO718" i="40"/>
  <c r="AN718" i="40"/>
  <c r="AO717" i="40"/>
  <c r="AN717" i="40"/>
  <c r="AO716" i="40"/>
  <c r="AN716" i="40"/>
  <c r="AO715" i="40"/>
  <c r="AN715" i="40"/>
  <c r="AO714" i="40"/>
  <c r="AN714" i="40"/>
  <c r="AO713" i="40"/>
  <c r="AN713" i="40"/>
  <c r="AO712" i="40"/>
  <c r="AN712" i="40"/>
  <c r="AO711" i="40"/>
  <c r="AN711" i="40"/>
  <c r="AO710" i="40"/>
  <c r="AN710" i="40"/>
  <c r="AO709" i="40"/>
  <c r="AN709" i="40"/>
  <c r="AO708" i="40"/>
  <c r="AN708" i="40"/>
  <c r="AO707" i="40"/>
  <c r="AN707" i="40"/>
  <c r="AO706" i="40"/>
  <c r="AN706" i="40"/>
  <c r="AO705" i="40"/>
  <c r="AN705" i="40"/>
  <c r="AO704" i="40"/>
  <c r="AN704" i="40"/>
  <c r="AO703" i="40"/>
  <c r="AN703" i="40"/>
  <c r="AO702" i="40"/>
  <c r="AN702" i="40"/>
  <c r="AO701" i="40"/>
  <c r="AN701" i="40"/>
  <c r="AO700" i="40"/>
  <c r="AN700" i="40"/>
  <c r="AO699" i="40"/>
  <c r="AN699" i="40"/>
  <c r="AO698" i="40"/>
  <c r="AN698" i="40"/>
  <c r="AO697" i="40"/>
  <c r="AN697" i="40"/>
  <c r="AO696" i="40"/>
  <c r="AN696" i="40"/>
  <c r="AO695" i="40"/>
  <c r="AN695" i="40"/>
  <c r="AO694" i="40"/>
  <c r="AN694" i="40"/>
  <c r="AO693" i="40"/>
  <c r="AN693" i="40"/>
  <c r="AO692" i="40"/>
  <c r="AN692" i="40"/>
  <c r="AO691" i="40"/>
  <c r="AN691" i="40"/>
  <c r="AO690" i="40"/>
  <c r="AN690" i="40"/>
  <c r="AO689" i="40"/>
  <c r="AN689" i="40"/>
  <c r="AO688" i="40"/>
  <c r="AN688" i="40"/>
  <c r="AO687" i="40"/>
  <c r="AN687" i="40"/>
  <c r="AO686" i="40"/>
  <c r="AN686" i="40"/>
  <c r="AO685" i="40"/>
  <c r="AN685" i="40"/>
  <c r="AO684" i="40"/>
  <c r="AN684" i="40"/>
  <c r="AO683" i="40"/>
  <c r="AN683" i="40"/>
  <c r="AO682" i="40"/>
  <c r="AN682" i="40"/>
  <c r="AO681" i="40"/>
  <c r="AN681" i="40"/>
  <c r="AO680" i="40"/>
  <c r="AN680" i="40"/>
  <c r="AO679" i="40"/>
  <c r="AN679" i="40"/>
  <c r="AO678" i="40"/>
  <c r="AN678" i="40"/>
  <c r="AO677" i="40"/>
  <c r="AN677" i="40"/>
  <c r="AO676" i="40"/>
  <c r="AN676" i="40"/>
  <c r="AO675" i="40"/>
  <c r="AN675" i="40"/>
  <c r="AO674" i="40"/>
  <c r="AN674" i="40"/>
  <c r="AO673" i="40"/>
  <c r="AN673" i="40"/>
  <c r="AO672" i="40"/>
  <c r="AN672" i="40"/>
  <c r="AO671" i="40"/>
  <c r="AN671" i="40"/>
  <c r="AO670" i="40"/>
  <c r="AN670" i="40"/>
  <c r="AO669" i="40"/>
  <c r="AN669" i="40"/>
  <c r="AO668" i="40"/>
  <c r="AN668" i="40"/>
  <c r="AO667" i="40"/>
  <c r="AN667" i="40"/>
  <c r="AO666" i="40"/>
  <c r="AN666" i="40"/>
  <c r="AO665" i="40"/>
  <c r="AN665" i="40"/>
  <c r="AO664" i="40"/>
  <c r="AN664" i="40"/>
  <c r="AO663" i="40"/>
  <c r="AN663" i="40"/>
  <c r="AO662" i="40"/>
  <c r="AN662" i="40"/>
  <c r="AO661" i="40"/>
  <c r="AN661" i="40"/>
  <c r="AO660" i="40"/>
  <c r="AN660" i="40"/>
  <c r="AO659" i="40"/>
  <c r="AN659" i="40"/>
  <c r="AO658" i="40"/>
  <c r="AN658" i="40"/>
  <c r="AO657" i="40"/>
  <c r="AN657" i="40"/>
  <c r="AO656" i="40"/>
  <c r="AN656" i="40"/>
  <c r="AO655" i="40"/>
  <c r="AN655" i="40"/>
  <c r="AO654" i="40"/>
  <c r="AN654" i="40"/>
  <c r="AO653" i="40"/>
  <c r="AN653" i="40"/>
  <c r="AO652" i="40"/>
  <c r="AN652" i="40"/>
  <c r="AO651" i="40"/>
  <c r="AN651" i="40"/>
  <c r="AO650" i="40"/>
  <c r="AN650" i="40"/>
  <c r="AO649" i="40"/>
  <c r="AN649" i="40"/>
  <c r="AO648" i="40"/>
  <c r="AN648" i="40"/>
  <c r="AO647" i="40"/>
  <c r="AN647" i="40"/>
  <c r="AO646" i="40"/>
  <c r="AN646" i="40"/>
  <c r="AO645" i="40"/>
  <c r="AN645" i="40"/>
  <c r="AO644" i="40"/>
  <c r="AN644" i="40"/>
  <c r="AO643" i="40"/>
  <c r="AN643" i="40"/>
  <c r="AO642" i="40"/>
  <c r="AN642" i="40"/>
  <c r="AO641" i="40"/>
  <c r="AN641" i="40"/>
  <c r="AO640" i="40"/>
  <c r="AN640" i="40"/>
  <c r="AO639" i="40"/>
  <c r="AN639" i="40"/>
  <c r="AO638" i="40"/>
  <c r="AN638" i="40"/>
  <c r="AO637" i="40"/>
  <c r="AN637" i="40"/>
  <c r="AO636" i="40"/>
  <c r="AN636" i="40"/>
  <c r="AO635" i="40"/>
  <c r="AN635" i="40"/>
  <c r="AO634" i="40"/>
  <c r="AN634" i="40"/>
  <c r="AO633" i="40"/>
  <c r="AN633" i="40"/>
  <c r="AO632" i="40"/>
  <c r="AN632" i="40"/>
  <c r="AO631" i="40"/>
  <c r="AN631" i="40"/>
  <c r="AO630" i="40"/>
  <c r="AN630" i="40"/>
  <c r="AO629" i="40"/>
  <c r="AN629" i="40"/>
  <c r="AO628" i="40"/>
  <c r="AN628" i="40"/>
  <c r="AO627" i="40"/>
  <c r="AN627" i="40"/>
  <c r="AO626" i="40"/>
  <c r="AN626" i="40"/>
  <c r="AO625" i="40"/>
  <c r="AN625" i="40"/>
  <c r="AO624" i="40"/>
  <c r="AN624" i="40"/>
  <c r="AO623" i="40"/>
  <c r="AN623" i="40"/>
  <c r="AO622" i="40"/>
  <c r="AN622" i="40"/>
  <c r="AO621" i="40"/>
  <c r="AN621" i="40"/>
  <c r="AO620" i="40"/>
  <c r="AN620" i="40"/>
  <c r="AO619" i="40"/>
  <c r="AN619" i="40"/>
  <c r="AO618" i="40"/>
  <c r="AN618" i="40"/>
  <c r="AO617" i="40"/>
  <c r="AN617" i="40"/>
  <c r="AO616" i="40"/>
  <c r="AN616" i="40"/>
  <c r="AO615" i="40"/>
  <c r="AN615" i="40"/>
  <c r="AO614" i="40"/>
  <c r="AN614" i="40"/>
  <c r="AO613" i="40"/>
  <c r="AN613" i="40"/>
  <c r="AO612" i="40"/>
  <c r="AN612" i="40"/>
  <c r="AO611" i="40"/>
  <c r="AN611" i="40"/>
  <c r="AO610" i="40"/>
  <c r="AN610" i="40"/>
  <c r="AO609" i="40"/>
  <c r="AN609" i="40"/>
  <c r="AO608" i="40"/>
  <c r="AN608" i="40"/>
  <c r="AO607" i="40"/>
  <c r="AN607" i="40"/>
  <c r="AO606" i="40"/>
  <c r="AN606" i="40"/>
  <c r="AO605" i="40"/>
  <c r="AN605" i="40"/>
  <c r="AO604" i="40"/>
  <c r="AN604" i="40"/>
  <c r="AO603" i="40"/>
  <c r="AN603" i="40"/>
  <c r="AO602" i="40"/>
  <c r="AN602" i="40"/>
  <c r="AO601" i="40"/>
  <c r="AN601" i="40"/>
  <c r="AO600" i="40"/>
  <c r="AN600" i="40"/>
  <c r="AO599" i="40"/>
  <c r="AN599" i="40"/>
  <c r="AO598" i="40"/>
  <c r="AN598" i="40"/>
  <c r="AO597" i="40"/>
  <c r="AN597" i="40"/>
  <c r="AO596" i="40"/>
  <c r="AN596" i="40"/>
  <c r="AO595" i="40"/>
  <c r="AN595" i="40"/>
  <c r="AO594" i="40"/>
  <c r="AN594" i="40"/>
  <c r="AO593" i="40"/>
  <c r="AN593" i="40"/>
  <c r="AO592" i="40"/>
  <c r="AN592" i="40"/>
  <c r="AO591" i="40"/>
  <c r="AN591" i="40"/>
  <c r="AO590" i="40"/>
  <c r="AN590" i="40"/>
  <c r="AO589" i="40"/>
  <c r="AN589" i="40"/>
  <c r="AO588" i="40"/>
  <c r="AN588" i="40"/>
  <c r="AO587" i="40"/>
  <c r="AN587" i="40"/>
  <c r="AO586" i="40"/>
  <c r="AN586" i="40"/>
  <c r="AO585" i="40"/>
  <c r="AN585" i="40"/>
  <c r="AO584" i="40"/>
  <c r="AN584" i="40"/>
  <c r="AO583" i="40"/>
  <c r="AN583" i="40"/>
  <c r="AO582" i="40"/>
  <c r="AN582" i="40"/>
  <c r="AO581" i="40"/>
  <c r="AN581" i="40"/>
  <c r="AO580" i="40"/>
  <c r="AN580" i="40"/>
  <c r="AO579" i="40"/>
  <c r="AN579" i="40"/>
  <c r="AO578" i="40"/>
  <c r="AN578" i="40"/>
  <c r="AO577" i="40"/>
  <c r="AN577" i="40"/>
  <c r="AO576" i="40"/>
  <c r="AN576" i="40"/>
  <c r="AO575" i="40"/>
  <c r="AN575" i="40"/>
  <c r="AO574" i="40"/>
  <c r="AN574" i="40"/>
  <c r="AO573" i="40"/>
  <c r="AN573" i="40"/>
  <c r="AO572" i="40"/>
  <c r="AN572" i="40"/>
  <c r="AO571" i="40"/>
  <c r="AN571" i="40"/>
  <c r="AO570" i="40"/>
  <c r="AN570" i="40"/>
  <c r="AO569" i="40"/>
  <c r="AN569" i="40"/>
  <c r="AO568" i="40"/>
  <c r="AN568" i="40"/>
  <c r="AO567" i="40"/>
  <c r="AN567" i="40"/>
  <c r="AO566" i="40"/>
  <c r="AN566" i="40"/>
  <c r="AO565" i="40"/>
  <c r="AN565" i="40"/>
  <c r="AO564" i="40"/>
  <c r="AN564" i="40"/>
  <c r="AO563" i="40"/>
  <c r="AN563" i="40"/>
  <c r="AO562" i="40"/>
  <c r="AN562" i="40"/>
  <c r="AO561" i="40"/>
  <c r="AN561" i="40"/>
  <c r="AO560" i="40"/>
  <c r="AN560" i="40"/>
  <c r="AO559" i="40"/>
  <c r="AN559" i="40"/>
  <c r="AO558" i="40"/>
  <c r="AN558" i="40"/>
  <c r="AO557" i="40"/>
  <c r="AN557" i="40"/>
  <c r="AO556" i="40"/>
  <c r="AN556" i="40"/>
  <c r="AO555" i="40"/>
  <c r="AN555" i="40"/>
  <c r="AO554" i="40"/>
  <c r="AN554" i="40"/>
  <c r="AO553" i="40"/>
  <c r="AN553" i="40"/>
  <c r="AO552" i="40"/>
  <c r="AN552" i="40"/>
  <c r="AO551" i="40"/>
  <c r="AN551" i="40"/>
  <c r="AO550" i="40"/>
  <c r="AN550" i="40"/>
  <c r="AO549" i="40"/>
  <c r="AN549" i="40"/>
  <c r="AO548" i="40"/>
  <c r="AN548" i="40"/>
  <c r="AO547" i="40"/>
  <c r="AN547" i="40"/>
  <c r="AO546" i="40"/>
  <c r="AN546" i="40"/>
  <c r="AO545" i="40"/>
  <c r="AN545" i="40"/>
  <c r="AO544" i="40"/>
  <c r="AN544" i="40"/>
  <c r="AO543" i="40"/>
  <c r="AN543" i="40"/>
  <c r="AO542" i="40"/>
  <c r="AN542" i="40"/>
  <c r="AO541" i="40"/>
  <c r="AN541" i="40"/>
  <c r="AO540" i="40"/>
  <c r="AN540" i="40"/>
  <c r="AO539" i="40"/>
  <c r="AN539" i="40"/>
  <c r="AO538" i="40"/>
  <c r="AN538" i="40"/>
  <c r="AO537" i="40"/>
  <c r="AN537" i="40"/>
  <c r="AO536" i="40"/>
  <c r="AN536" i="40"/>
  <c r="AO535" i="40"/>
  <c r="AN535" i="40"/>
  <c r="AO534" i="40"/>
  <c r="AN534" i="40"/>
  <c r="AO533" i="40"/>
  <c r="AN533" i="40"/>
  <c r="AO532" i="40"/>
  <c r="AN532" i="40"/>
  <c r="AO531" i="40"/>
  <c r="AN531" i="40"/>
  <c r="AO530" i="40"/>
  <c r="AN530" i="40"/>
  <c r="AO529" i="40"/>
  <c r="AN529" i="40"/>
  <c r="AO528" i="40"/>
  <c r="AN528" i="40"/>
  <c r="AO527" i="40"/>
  <c r="AN527" i="40"/>
  <c r="AO526" i="40"/>
  <c r="AN526" i="40"/>
  <c r="AO525" i="40"/>
  <c r="AN525" i="40"/>
  <c r="AO524" i="40"/>
  <c r="AN524" i="40"/>
  <c r="AO523" i="40"/>
  <c r="AN523" i="40"/>
  <c r="AO522" i="40"/>
  <c r="AN522" i="40"/>
  <c r="AO521" i="40"/>
  <c r="AN521" i="40"/>
  <c r="AO520" i="40"/>
  <c r="AN520" i="40"/>
  <c r="AO519" i="40"/>
  <c r="AN519" i="40"/>
  <c r="AO518" i="40"/>
  <c r="AN518" i="40"/>
  <c r="AO517" i="40"/>
  <c r="AN517" i="40"/>
  <c r="AO516" i="40"/>
  <c r="AN516" i="40"/>
  <c r="AO515" i="40"/>
  <c r="AN515" i="40"/>
  <c r="AO514" i="40"/>
  <c r="AN514" i="40"/>
  <c r="AO513" i="40"/>
  <c r="AN513" i="40"/>
  <c r="AO512" i="40"/>
  <c r="AN512" i="40"/>
  <c r="AO511" i="40"/>
  <c r="AN511" i="40"/>
  <c r="AO510" i="40"/>
  <c r="AN510" i="40"/>
  <c r="AO509" i="40"/>
  <c r="AN509" i="40"/>
  <c r="AO508" i="40"/>
  <c r="AN508" i="40"/>
  <c r="AO507" i="40"/>
  <c r="AN507" i="40"/>
  <c r="AO506" i="40"/>
  <c r="AN506" i="40"/>
  <c r="AO505" i="40"/>
  <c r="AN505" i="40"/>
  <c r="AO504" i="40"/>
  <c r="AN504" i="40"/>
  <c r="AO503" i="40"/>
  <c r="AN503" i="40"/>
  <c r="AO502" i="40"/>
  <c r="AN502" i="40"/>
  <c r="AO501" i="40"/>
  <c r="AN501" i="40"/>
  <c r="AO500" i="40"/>
  <c r="AN500" i="40"/>
  <c r="AO499" i="40"/>
  <c r="AN499" i="40"/>
  <c r="AO498" i="40"/>
  <c r="AN498" i="40"/>
  <c r="AO497" i="40"/>
  <c r="AN497" i="40"/>
  <c r="AO496" i="40"/>
  <c r="AN496" i="40"/>
  <c r="AO495" i="40"/>
  <c r="AN495" i="40"/>
  <c r="AO494" i="40"/>
  <c r="AN494" i="40"/>
  <c r="AO493" i="40"/>
  <c r="AN493" i="40"/>
  <c r="AO492" i="40"/>
  <c r="AN492" i="40"/>
  <c r="AO491" i="40"/>
  <c r="AN491" i="40"/>
  <c r="AO490" i="40"/>
  <c r="AN490" i="40"/>
  <c r="AO489" i="40"/>
  <c r="AN489" i="40"/>
  <c r="AO488" i="40"/>
  <c r="AN488" i="40"/>
  <c r="AO487" i="40"/>
  <c r="AN487" i="40"/>
  <c r="AO486" i="40"/>
  <c r="AN486" i="40"/>
  <c r="AO485" i="40"/>
  <c r="AN485" i="40"/>
  <c r="AO484" i="40"/>
  <c r="AN484" i="40"/>
  <c r="AO483" i="40"/>
  <c r="AN483" i="40"/>
  <c r="AO482" i="40"/>
  <c r="AN482" i="40"/>
  <c r="AO481" i="40"/>
  <c r="AN481" i="40"/>
  <c r="AO480" i="40"/>
  <c r="AN480" i="40"/>
  <c r="AO479" i="40"/>
  <c r="AN479" i="40"/>
  <c r="AO478" i="40"/>
  <c r="AN478" i="40"/>
  <c r="AO477" i="40"/>
  <c r="AN477" i="40"/>
  <c r="AO476" i="40"/>
  <c r="AN476" i="40"/>
  <c r="AO475" i="40"/>
  <c r="AN475" i="40"/>
  <c r="AO474" i="40"/>
  <c r="AN474" i="40"/>
  <c r="AO473" i="40"/>
  <c r="AN473" i="40"/>
  <c r="AO472" i="40"/>
  <c r="AN472" i="40"/>
  <c r="AO471" i="40"/>
  <c r="AN471" i="40"/>
  <c r="AO470" i="40"/>
  <c r="AN470" i="40"/>
  <c r="AO469" i="40"/>
  <c r="AN469" i="40"/>
  <c r="AO468" i="40"/>
  <c r="AN468" i="40"/>
  <c r="AO467" i="40"/>
  <c r="AN467" i="40"/>
  <c r="AO466" i="40"/>
  <c r="AN466" i="40"/>
  <c r="AO465" i="40"/>
  <c r="AN465" i="40"/>
  <c r="AN464" i="40"/>
  <c r="AO463" i="40"/>
  <c r="AN463" i="40"/>
  <c r="AO462" i="40"/>
  <c r="AN462" i="40"/>
  <c r="AO461" i="40"/>
  <c r="AN461" i="40"/>
  <c r="AO460" i="40"/>
  <c r="AN460" i="40"/>
  <c r="AO459" i="40"/>
  <c r="AN459" i="40"/>
  <c r="AO458" i="40"/>
  <c r="AN458" i="40"/>
  <c r="AO457" i="40"/>
  <c r="AN457" i="40"/>
  <c r="AO456" i="40"/>
  <c r="AN456" i="40"/>
  <c r="AO455" i="40"/>
  <c r="AN455" i="40"/>
  <c r="AO454" i="40"/>
  <c r="AN454" i="40"/>
  <c r="AO453" i="40"/>
  <c r="AN453" i="40"/>
  <c r="AO452" i="40"/>
  <c r="AN452" i="40"/>
  <c r="AO451" i="40"/>
  <c r="AN451" i="40"/>
  <c r="AO450" i="40"/>
  <c r="AN450" i="40"/>
  <c r="AO449" i="40"/>
  <c r="AN449" i="40"/>
  <c r="AO448" i="40"/>
  <c r="AN448" i="40"/>
  <c r="AO447" i="40"/>
  <c r="AN447" i="40"/>
  <c r="AO446" i="40"/>
  <c r="AN446" i="40"/>
  <c r="AO445" i="40"/>
  <c r="AN445" i="40"/>
  <c r="AO444" i="40"/>
  <c r="AN444" i="40"/>
  <c r="AO443" i="40"/>
  <c r="AN443" i="40"/>
  <c r="AO442" i="40"/>
  <c r="AN442" i="40"/>
  <c r="AO441" i="40"/>
  <c r="AN441" i="40"/>
  <c r="AO440" i="40"/>
  <c r="AN440" i="40"/>
  <c r="AO439" i="40"/>
  <c r="AN439" i="40"/>
  <c r="AO438" i="40"/>
  <c r="AN438" i="40"/>
  <c r="AO437" i="40"/>
  <c r="AN437" i="40"/>
  <c r="AO436" i="40"/>
  <c r="AN436" i="40"/>
  <c r="AO435" i="40"/>
  <c r="AN435" i="40"/>
  <c r="AO434" i="40"/>
  <c r="AN434" i="40"/>
  <c r="AO433" i="40"/>
  <c r="AN433" i="40"/>
  <c r="AO432" i="40"/>
  <c r="AN432" i="40"/>
  <c r="AO431" i="40"/>
  <c r="AN431" i="40"/>
  <c r="AO430" i="40"/>
  <c r="AN430" i="40"/>
  <c r="AO429" i="40"/>
  <c r="AN429" i="40"/>
  <c r="AO428" i="40"/>
  <c r="AN428" i="40"/>
  <c r="AO427" i="40"/>
  <c r="AN427" i="40"/>
  <c r="AO426" i="40"/>
  <c r="AN426" i="40"/>
  <c r="AO425" i="40"/>
  <c r="AN425" i="40"/>
  <c r="AO424" i="40"/>
  <c r="AN424" i="40"/>
  <c r="AO423" i="40"/>
  <c r="AN423" i="40"/>
  <c r="AO422" i="40"/>
  <c r="AN422" i="40"/>
  <c r="AO421" i="40"/>
  <c r="AN421" i="40"/>
  <c r="AO420" i="40"/>
  <c r="AN420" i="40"/>
  <c r="AO419" i="40"/>
  <c r="AN419" i="40"/>
  <c r="AO418" i="40"/>
  <c r="AN418" i="40"/>
  <c r="AO417" i="40"/>
  <c r="AN417" i="40"/>
  <c r="AO416" i="40"/>
  <c r="AN416" i="40"/>
  <c r="AO415" i="40"/>
  <c r="AN415" i="40"/>
  <c r="AO414" i="40"/>
  <c r="AN414" i="40"/>
  <c r="AO413" i="40"/>
  <c r="AN413" i="40"/>
  <c r="AO412" i="40"/>
  <c r="AN412" i="40"/>
  <c r="AO411" i="40"/>
  <c r="AN411" i="40"/>
  <c r="AO410" i="40"/>
  <c r="AN410" i="40"/>
  <c r="AO409" i="40"/>
  <c r="AN409" i="40"/>
  <c r="AO408" i="40"/>
  <c r="AN408" i="40"/>
  <c r="AO407" i="40"/>
  <c r="AN407" i="40"/>
  <c r="AO406" i="40"/>
  <c r="AN406" i="40"/>
  <c r="AO405" i="40"/>
  <c r="AN405" i="40"/>
  <c r="AO404" i="40"/>
  <c r="AN404" i="40"/>
  <c r="AO403" i="40"/>
  <c r="AN403" i="40"/>
  <c r="AO402" i="40"/>
  <c r="AN402" i="40"/>
  <c r="AO401" i="40"/>
  <c r="AN401" i="40"/>
  <c r="AO400" i="40"/>
  <c r="AN400" i="40"/>
  <c r="AO399" i="40"/>
  <c r="AN399" i="40"/>
  <c r="AO398" i="40"/>
  <c r="AN398" i="40"/>
  <c r="AO397" i="40"/>
  <c r="AN397" i="40"/>
  <c r="AO396" i="40"/>
  <c r="AN396" i="40"/>
  <c r="AO395" i="40"/>
  <c r="AN395" i="40"/>
  <c r="AO394" i="40"/>
  <c r="AN394" i="40"/>
  <c r="AO393" i="40"/>
  <c r="AN393" i="40"/>
  <c r="AO392" i="40"/>
  <c r="AN392" i="40"/>
  <c r="AO391" i="40"/>
  <c r="AN391" i="40"/>
  <c r="AO390" i="40"/>
  <c r="AN390" i="40"/>
  <c r="AO389" i="40"/>
  <c r="AN389" i="40"/>
  <c r="AO388" i="40"/>
  <c r="AN388" i="40"/>
  <c r="AO387" i="40"/>
  <c r="AN387" i="40"/>
  <c r="AO386" i="40"/>
  <c r="AN386" i="40"/>
  <c r="AO385" i="40"/>
  <c r="AN385" i="40"/>
  <c r="AO384" i="40"/>
  <c r="AN384" i="40"/>
  <c r="AO383" i="40"/>
  <c r="AN383" i="40"/>
  <c r="AO382" i="40"/>
  <c r="AN382" i="40"/>
  <c r="AO381" i="40"/>
  <c r="AN381" i="40"/>
  <c r="AO380" i="40"/>
  <c r="AN380" i="40"/>
  <c r="AO379" i="40"/>
  <c r="AN379" i="40"/>
  <c r="AO378" i="40"/>
  <c r="AN378" i="40"/>
  <c r="AO377" i="40"/>
  <c r="AN377" i="40"/>
  <c r="AO376" i="40"/>
  <c r="AN376" i="40"/>
  <c r="AO375" i="40"/>
  <c r="AN375" i="40"/>
  <c r="AO374" i="40"/>
  <c r="AN374" i="40"/>
  <c r="AO373" i="40"/>
  <c r="AN373" i="40"/>
  <c r="AO372" i="40"/>
  <c r="AN372" i="40"/>
  <c r="AO371" i="40"/>
  <c r="AN371" i="40"/>
  <c r="AO370" i="40"/>
  <c r="AN370" i="40"/>
  <c r="AO369" i="40"/>
  <c r="AN369" i="40"/>
  <c r="AO368" i="40"/>
  <c r="AN368" i="40"/>
  <c r="AO367" i="40"/>
  <c r="AN367" i="40"/>
  <c r="AO366" i="40"/>
  <c r="AN366" i="40"/>
  <c r="AO365" i="40"/>
  <c r="AN365" i="40"/>
  <c r="AO364" i="40"/>
  <c r="AN364" i="40"/>
  <c r="AO363" i="40"/>
  <c r="AN363" i="40"/>
  <c r="AO362" i="40"/>
  <c r="AN362" i="40"/>
  <c r="AO361" i="40"/>
  <c r="AN361" i="40"/>
  <c r="AO360" i="40"/>
  <c r="AN360" i="40"/>
  <c r="AO359" i="40"/>
  <c r="AN359" i="40"/>
  <c r="AO358" i="40"/>
  <c r="AN358" i="40"/>
  <c r="AO357" i="40"/>
  <c r="AN357" i="40"/>
  <c r="AO356" i="40"/>
  <c r="AN356" i="40"/>
  <c r="AO355" i="40"/>
  <c r="AN355" i="40"/>
  <c r="AO354" i="40"/>
  <c r="AN354" i="40"/>
  <c r="AO353" i="40"/>
  <c r="AN353" i="40"/>
  <c r="AO352" i="40"/>
  <c r="AN352" i="40"/>
  <c r="AO351" i="40"/>
  <c r="AN351" i="40"/>
  <c r="AO350" i="40"/>
  <c r="AN350" i="40"/>
  <c r="AO349" i="40"/>
  <c r="AN349" i="40"/>
  <c r="AO348" i="40"/>
  <c r="AN348" i="40"/>
  <c r="AO347" i="40"/>
  <c r="AN347" i="40"/>
  <c r="AO346" i="40"/>
  <c r="AN346" i="40"/>
  <c r="AO345" i="40"/>
  <c r="AN345" i="40"/>
  <c r="AO344" i="40"/>
  <c r="AN344" i="40"/>
  <c r="AO343" i="40"/>
  <c r="AN343" i="40"/>
  <c r="AO342" i="40"/>
  <c r="AN342" i="40"/>
  <c r="AO341" i="40"/>
  <c r="AN341" i="40"/>
  <c r="AO340" i="40"/>
  <c r="AN340" i="40"/>
  <c r="AO339" i="40"/>
  <c r="AN339" i="40"/>
  <c r="AO338" i="40"/>
  <c r="AN338" i="40"/>
  <c r="AO337" i="40"/>
  <c r="AN337" i="40"/>
  <c r="AO336" i="40"/>
  <c r="AN336" i="40"/>
  <c r="AO335" i="40"/>
  <c r="AN335" i="40"/>
  <c r="AO334" i="40"/>
  <c r="AN334" i="40"/>
  <c r="AO333" i="40"/>
  <c r="AN333" i="40"/>
  <c r="AO332" i="40"/>
  <c r="AN332" i="40"/>
  <c r="AO331" i="40"/>
  <c r="AN331" i="40"/>
  <c r="AO330" i="40"/>
  <c r="AN330" i="40"/>
  <c r="AO329" i="40"/>
  <c r="AN329" i="40"/>
  <c r="AO328" i="40"/>
  <c r="AN328" i="40"/>
  <c r="AO327" i="40"/>
  <c r="AN327" i="40"/>
  <c r="AO326" i="40"/>
  <c r="AN326" i="40"/>
  <c r="AO325" i="40"/>
  <c r="AN325" i="40"/>
  <c r="AO324" i="40"/>
  <c r="AN324" i="40"/>
  <c r="AO323" i="40"/>
  <c r="AN323" i="40"/>
  <c r="AO322" i="40"/>
  <c r="AN322" i="40"/>
  <c r="AO321" i="40"/>
  <c r="AN321" i="40"/>
  <c r="AO320" i="40"/>
  <c r="AN320" i="40"/>
  <c r="AO319" i="40"/>
  <c r="AN319" i="40"/>
  <c r="AO318" i="40"/>
  <c r="AN318" i="40"/>
  <c r="AO317" i="40"/>
  <c r="AN317" i="40"/>
  <c r="AO316" i="40"/>
  <c r="AN316" i="40"/>
  <c r="AO315" i="40"/>
  <c r="AN315" i="40"/>
  <c r="AO314" i="40"/>
  <c r="AN314" i="40"/>
  <c r="AO313" i="40"/>
  <c r="AN313" i="40"/>
  <c r="AO312" i="40"/>
  <c r="AN312" i="40"/>
  <c r="AO311" i="40"/>
  <c r="AN311" i="40"/>
  <c r="AO310" i="40"/>
  <c r="AN310" i="40"/>
  <c r="AO309" i="40"/>
  <c r="AN309" i="40"/>
  <c r="AO308" i="40"/>
  <c r="AN308" i="40"/>
  <c r="AO307" i="40"/>
  <c r="AN307" i="40"/>
  <c r="AO306" i="40"/>
  <c r="AN306" i="40"/>
  <c r="AO305" i="40"/>
  <c r="AN305" i="40"/>
  <c r="AO304" i="40"/>
  <c r="AN304" i="40"/>
  <c r="AO303" i="40"/>
  <c r="AN303" i="40"/>
  <c r="AO302" i="40"/>
  <c r="AN302" i="40"/>
  <c r="AO301" i="40"/>
  <c r="AN301" i="40"/>
  <c r="AO300" i="40"/>
  <c r="AN300" i="40"/>
  <c r="AO299" i="40"/>
  <c r="AN299" i="40"/>
  <c r="AO298" i="40"/>
  <c r="AN298" i="40"/>
  <c r="AO297" i="40"/>
  <c r="AN297" i="40"/>
  <c r="AO296" i="40"/>
  <c r="AN296" i="40"/>
  <c r="AO295" i="40"/>
  <c r="AN295" i="40"/>
  <c r="AO294" i="40"/>
  <c r="AN294" i="40"/>
  <c r="AO293" i="40"/>
  <c r="AN293" i="40"/>
  <c r="AO292" i="40"/>
  <c r="AN292" i="40"/>
  <c r="AO291" i="40"/>
  <c r="AN291" i="40"/>
  <c r="AO290" i="40"/>
  <c r="AN290" i="40"/>
  <c r="AO289" i="40"/>
  <c r="AN289" i="40"/>
  <c r="AO288" i="40"/>
  <c r="AN288" i="40"/>
  <c r="AO287" i="40"/>
  <c r="AN287" i="40"/>
  <c r="AO286" i="40"/>
  <c r="AN286" i="40"/>
  <c r="AO285" i="40"/>
  <c r="AN285" i="40"/>
  <c r="AO284" i="40"/>
  <c r="AN284" i="40"/>
  <c r="AO283" i="40"/>
  <c r="AN283" i="40"/>
  <c r="AO282" i="40"/>
  <c r="AN282" i="40"/>
  <c r="AO281" i="40"/>
  <c r="AN281" i="40"/>
  <c r="AO280" i="40"/>
  <c r="AN280" i="40"/>
  <c r="AO279" i="40"/>
  <c r="AN279" i="40"/>
  <c r="AO278" i="40"/>
  <c r="AN278" i="40"/>
  <c r="AO277" i="40"/>
  <c r="AN277" i="40"/>
  <c r="AO276" i="40"/>
  <c r="AN276" i="40"/>
  <c r="AN275" i="40"/>
  <c r="AO274" i="40"/>
  <c r="AN274" i="40"/>
  <c r="AO273" i="40"/>
  <c r="AN273" i="40"/>
  <c r="AO272" i="40"/>
  <c r="AN272" i="40"/>
  <c r="AO271" i="40"/>
  <c r="AN271" i="40"/>
  <c r="AO270" i="40"/>
  <c r="AN270" i="40"/>
  <c r="AO269" i="40"/>
  <c r="AN269" i="40"/>
  <c r="AO268" i="40"/>
  <c r="AN268" i="40"/>
  <c r="AO267" i="40"/>
  <c r="AN267" i="40"/>
  <c r="AO266" i="40"/>
  <c r="AN266" i="40"/>
  <c r="AO265" i="40"/>
  <c r="AN265" i="40"/>
  <c r="AO264" i="40"/>
  <c r="AN264" i="40"/>
  <c r="AO263" i="40"/>
  <c r="AN263" i="40"/>
  <c r="AO262" i="40"/>
  <c r="AN262" i="40"/>
  <c r="AO261" i="40"/>
  <c r="AN261" i="40"/>
  <c r="AO260" i="40"/>
  <c r="AN260" i="40"/>
  <c r="AO259" i="40"/>
  <c r="AN259" i="40"/>
  <c r="AO258" i="40"/>
  <c r="AN258" i="40"/>
  <c r="AN257" i="40"/>
  <c r="AO256" i="40"/>
  <c r="AN256" i="40"/>
  <c r="AO255" i="40"/>
  <c r="AN255" i="40"/>
  <c r="AO254" i="40"/>
  <c r="AN254" i="40"/>
  <c r="AO253" i="40"/>
  <c r="AN253" i="40"/>
  <c r="AO252" i="40"/>
  <c r="AN252" i="40"/>
  <c r="AO251" i="40"/>
  <c r="AN251" i="40"/>
  <c r="AO250" i="40"/>
  <c r="AN250" i="40"/>
  <c r="AO249" i="40"/>
  <c r="AN249" i="40"/>
  <c r="AO248" i="40"/>
  <c r="AN248" i="40"/>
  <c r="AO247" i="40"/>
  <c r="AN247" i="40"/>
  <c r="AO246" i="40"/>
  <c r="AN246" i="40"/>
  <c r="AO245" i="40"/>
  <c r="AN245" i="40"/>
  <c r="AO244" i="40"/>
  <c r="AN244" i="40"/>
  <c r="AO243" i="40"/>
  <c r="AN243" i="40"/>
  <c r="AO242" i="40"/>
  <c r="AN242" i="40"/>
  <c r="AO241" i="40"/>
  <c r="AN241" i="40"/>
  <c r="AO240" i="40"/>
  <c r="AN240" i="40"/>
  <c r="AO239" i="40"/>
  <c r="AN239" i="40"/>
  <c r="AO238" i="40"/>
  <c r="AN238" i="40"/>
  <c r="AO237" i="40"/>
  <c r="AN237" i="40"/>
  <c r="AO236" i="40"/>
  <c r="AN236" i="40"/>
  <c r="AO235" i="40"/>
  <c r="AN235" i="40"/>
  <c r="AO234" i="40"/>
  <c r="AN234" i="40"/>
  <c r="AO233" i="40"/>
  <c r="AN233" i="40"/>
  <c r="AO232" i="40"/>
  <c r="AN232" i="40"/>
  <c r="AO231" i="40"/>
  <c r="AN231" i="40"/>
  <c r="AO230" i="40"/>
  <c r="AN230" i="40"/>
  <c r="AO229" i="40"/>
  <c r="AN229" i="40"/>
  <c r="AO228" i="40"/>
  <c r="AN228" i="40"/>
  <c r="AO227" i="40"/>
  <c r="AN227" i="40"/>
  <c r="AO226" i="40"/>
  <c r="AN226" i="40"/>
  <c r="AO225" i="40"/>
  <c r="AN225" i="40"/>
  <c r="AO224" i="40"/>
  <c r="AN224" i="40"/>
  <c r="AO223" i="40"/>
  <c r="AN223" i="40"/>
  <c r="AO222" i="40"/>
  <c r="AN222" i="40"/>
  <c r="AO221" i="40"/>
  <c r="AN221" i="40"/>
  <c r="AO220" i="40"/>
  <c r="AN220" i="40"/>
  <c r="AO219" i="40"/>
  <c r="AN219" i="40"/>
  <c r="AO218" i="40"/>
  <c r="AN218" i="40"/>
  <c r="AO217" i="40"/>
  <c r="AN217" i="40"/>
  <c r="AO216" i="40"/>
  <c r="AN216" i="40"/>
  <c r="AO215" i="40"/>
  <c r="AN215" i="40"/>
  <c r="AO214" i="40"/>
  <c r="AN214" i="40"/>
  <c r="AO213" i="40"/>
  <c r="AN213" i="40"/>
  <c r="AN212" i="40"/>
  <c r="AO211" i="40"/>
  <c r="AN211" i="40"/>
  <c r="AO210" i="40"/>
  <c r="AN210" i="40"/>
  <c r="AO209" i="40"/>
  <c r="AN209" i="40"/>
  <c r="AO208" i="40"/>
  <c r="AN208" i="40"/>
  <c r="AO207" i="40"/>
  <c r="AN207" i="40"/>
  <c r="AO206" i="40"/>
  <c r="AN206" i="40"/>
  <c r="AO205" i="40"/>
  <c r="AN205" i="40"/>
  <c r="AN204" i="40"/>
  <c r="AO203" i="40"/>
  <c r="AN203" i="40"/>
  <c r="AO202" i="40"/>
  <c r="AN202" i="40"/>
  <c r="AO201" i="40"/>
  <c r="AN201" i="40"/>
  <c r="AO200" i="40"/>
  <c r="AN200" i="40"/>
  <c r="AO199" i="40"/>
  <c r="AN199" i="40"/>
  <c r="AO198" i="40"/>
  <c r="AN198" i="40"/>
  <c r="AO197" i="40"/>
  <c r="AN197" i="40"/>
  <c r="AN196" i="40"/>
  <c r="AO195" i="40"/>
  <c r="AN195" i="40"/>
  <c r="AO194" i="40"/>
  <c r="AN194" i="40"/>
  <c r="AO193" i="40"/>
  <c r="AN193" i="40"/>
  <c r="AO192" i="40"/>
  <c r="AN192" i="40"/>
  <c r="AO191" i="40"/>
  <c r="AN191" i="40"/>
  <c r="AO190" i="40"/>
  <c r="AN190" i="40"/>
  <c r="AO189" i="40"/>
  <c r="AN189" i="40"/>
  <c r="AO188" i="40"/>
  <c r="AN188" i="40"/>
  <c r="AO187" i="40"/>
  <c r="AN187" i="40"/>
  <c r="AO186" i="40"/>
  <c r="AN186" i="40"/>
  <c r="AO185" i="40"/>
  <c r="AN185" i="40"/>
  <c r="AO184" i="40"/>
  <c r="AN184" i="40"/>
  <c r="AO183" i="40"/>
  <c r="AN183" i="40"/>
  <c r="AO182" i="40"/>
  <c r="AN182" i="40"/>
  <c r="AO181" i="40"/>
  <c r="AN181" i="40"/>
  <c r="AO180" i="40"/>
  <c r="AN180" i="40"/>
  <c r="AO179" i="40"/>
  <c r="AN179" i="40"/>
  <c r="AO178" i="40"/>
  <c r="AN178" i="40"/>
  <c r="AO177" i="40"/>
  <c r="AN177" i="40"/>
  <c r="AO176" i="40"/>
  <c r="AN176" i="40"/>
  <c r="AO175" i="40"/>
  <c r="AN175" i="40"/>
  <c r="AO174" i="40"/>
  <c r="AN174" i="40"/>
  <c r="AO173" i="40"/>
  <c r="AN173" i="40"/>
  <c r="AO172" i="40"/>
  <c r="AN172" i="40"/>
  <c r="AO171" i="40"/>
  <c r="AN171" i="40"/>
  <c r="AO170" i="40"/>
  <c r="AN170" i="40"/>
  <c r="AO169" i="40"/>
  <c r="AN169" i="40"/>
  <c r="AO168" i="40"/>
  <c r="AN168" i="40"/>
  <c r="AO167" i="40"/>
  <c r="AN167" i="40"/>
  <c r="AO166" i="40"/>
  <c r="AN166" i="40"/>
  <c r="AO165" i="40"/>
  <c r="AN165" i="40"/>
  <c r="AO164" i="40"/>
  <c r="AN164" i="40"/>
  <c r="AO163" i="40"/>
  <c r="AN163" i="40"/>
  <c r="AO162" i="40"/>
  <c r="AN162" i="40"/>
  <c r="AO161" i="40"/>
  <c r="AN161" i="40"/>
  <c r="AO160" i="40"/>
  <c r="AN160" i="40"/>
  <c r="AO159" i="40"/>
  <c r="AN159" i="40"/>
  <c r="AO158" i="40"/>
  <c r="AN158" i="40"/>
  <c r="AO157" i="40"/>
  <c r="AN157" i="40"/>
  <c r="AO156" i="40"/>
  <c r="AN156" i="40"/>
  <c r="AO155" i="40"/>
  <c r="AN155" i="40"/>
  <c r="AO154" i="40"/>
  <c r="AN154" i="40"/>
  <c r="AO153" i="40"/>
  <c r="AN153" i="40"/>
  <c r="AO152" i="40"/>
  <c r="AN152" i="40"/>
  <c r="AO151" i="40"/>
  <c r="AN151" i="40"/>
  <c r="AO150" i="40"/>
  <c r="AN150" i="40"/>
  <c r="AO149" i="40"/>
  <c r="AN149" i="40"/>
  <c r="AO148" i="40"/>
  <c r="AN148" i="40"/>
  <c r="AO147" i="40"/>
  <c r="AN147" i="40"/>
  <c r="AO146" i="40"/>
  <c r="AN146" i="40"/>
  <c r="AO145" i="40"/>
  <c r="AN145" i="40"/>
  <c r="AO144" i="40"/>
  <c r="AN144" i="40"/>
  <c r="AO143" i="40"/>
  <c r="AN143" i="40"/>
  <c r="AO142" i="40"/>
  <c r="AN142" i="40"/>
  <c r="AO141" i="40"/>
  <c r="AN141" i="40"/>
  <c r="AO140" i="40"/>
  <c r="AN140" i="40"/>
  <c r="AO139" i="40"/>
  <c r="AN139" i="40"/>
  <c r="AO138" i="40"/>
  <c r="AN138" i="40"/>
  <c r="AO137" i="40"/>
  <c r="AN137" i="40"/>
  <c r="AO136" i="40"/>
  <c r="AN136" i="40"/>
  <c r="AO135" i="40"/>
  <c r="AN135" i="40"/>
  <c r="AO134" i="40"/>
  <c r="AN134" i="40"/>
  <c r="AO133" i="40"/>
  <c r="AN133" i="40"/>
  <c r="AO132" i="40"/>
  <c r="AN132" i="40"/>
  <c r="AO131" i="40"/>
  <c r="AN131" i="40"/>
  <c r="AO130" i="40"/>
  <c r="AN130" i="40"/>
  <c r="AO129" i="40"/>
  <c r="AN129" i="40"/>
  <c r="AO128" i="40"/>
  <c r="AN128" i="40"/>
  <c r="AO127" i="40"/>
  <c r="AN127" i="40"/>
  <c r="AO126" i="40"/>
  <c r="AN126" i="40"/>
  <c r="AO125" i="40"/>
  <c r="AN125" i="40"/>
  <c r="AO124" i="40"/>
  <c r="AN124" i="40"/>
  <c r="AO123" i="40"/>
  <c r="AN123" i="40"/>
  <c r="AO122" i="40"/>
  <c r="AN122" i="40"/>
  <c r="AO121" i="40"/>
  <c r="AN121" i="40"/>
  <c r="AO120" i="40"/>
  <c r="AN120" i="40"/>
  <c r="AO119" i="40"/>
  <c r="AN119" i="40"/>
  <c r="AO118" i="40"/>
  <c r="AN118" i="40"/>
  <c r="AO117" i="40"/>
  <c r="AN117" i="40"/>
  <c r="AO116" i="40"/>
  <c r="AN116" i="40"/>
  <c r="AO115" i="40"/>
  <c r="AN115" i="40"/>
  <c r="AO114" i="40"/>
  <c r="AN114" i="40"/>
  <c r="AO113" i="40"/>
  <c r="AN113" i="40"/>
  <c r="AO112" i="40"/>
  <c r="AN112" i="40"/>
  <c r="AO111" i="40"/>
  <c r="AN111" i="40"/>
  <c r="AO110" i="40"/>
  <c r="AN110" i="40"/>
  <c r="AO109" i="40"/>
  <c r="AN109" i="40"/>
  <c r="AO108" i="40"/>
  <c r="AN108" i="40"/>
  <c r="AO107" i="40"/>
  <c r="AN107" i="40"/>
  <c r="AO106" i="40"/>
  <c r="AN106" i="40"/>
  <c r="AO105" i="40"/>
  <c r="AN105" i="40"/>
  <c r="AO104" i="40"/>
  <c r="AN104" i="40"/>
  <c r="AO103" i="40"/>
  <c r="AN103" i="40"/>
  <c r="AO102" i="40"/>
  <c r="AN102" i="40"/>
  <c r="AO101" i="40"/>
  <c r="AN101" i="40"/>
  <c r="AO100" i="40"/>
  <c r="AN100" i="40"/>
  <c r="AO99" i="40"/>
  <c r="AN99" i="40"/>
  <c r="AO98" i="40"/>
  <c r="AN98" i="40"/>
  <c r="AO97" i="40"/>
  <c r="AN97" i="40"/>
  <c r="AO96" i="40"/>
  <c r="AN96" i="40"/>
  <c r="AO95" i="40"/>
  <c r="AN95" i="40"/>
  <c r="AO94" i="40"/>
  <c r="AN94" i="40"/>
  <c r="AO93" i="40"/>
  <c r="AN93" i="40"/>
  <c r="AO92" i="40"/>
  <c r="AN92" i="40"/>
  <c r="AO91" i="40"/>
  <c r="AN91" i="40"/>
  <c r="AO90" i="40"/>
  <c r="AN90" i="40"/>
  <c r="AO89" i="40"/>
  <c r="AN89" i="40"/>
  <c r="AO88" i="40"/>
  <c r="AN88" i="40"/>
  <c r="AO87" i="40"/>
  <c r="AN87" i="40"/>
  <c r="AO86" i="40"/>
  <c r="AN86" i="40"/>
  <c r="AN85" i="40"/>
  <c r="AO84" i="40"/>
  <c r="AN84" i="40"/>
  <c r="AO83" i="40"/>
  <c r="AN83" i="40"/>
  <c r="AO82" i="40"/>
  <c r="AN82" i="40"/>
  <c r="AO81" i="40"/>
  <c r="AN81" i="40"/>
  <c r="AO80" i="40"/>
  <c r="AN80" i="40"/>
  <c r="AO79" i="40"/>
  <c r="AN79" i="40"/>
  <c r="AO78" i="40"/>
  <c r="AN78" i="40"/>
  <c r="AO77" i="40"/>
  <c r="AN77" i="40"/>
  <c r="AO76" i="40"/>
  <c r="AN76" i="40"/>
  <c r="AO75" i="40"/>
  <c r="AN75" i="40"/>
  <c r="AO74" i="40"/>
  <c r="AN74" i="40"/>
  <c r="AO73" i="40"/>
  <c r="AN73" i="40"/>
  <c r="AO72" i="40"/>
  <c r="AN72" i="40"/>
  <c r="AO71" i="40"/>
  <c r="AN71" i="40"/>
  <c r="AO70" i="40"/>
  <c r="AN70" i="40"/>
  <c r="AO69" i="40"/>
  <c r="AN69" i="40"/>
  <c r="AO68" i="40"/>
  <c r="AN68" i="40"/>
  <c r="AO67" i="40"/>
  <c r="AN67" i="40"/>
  <c r="AO66" i="40"/>
  <c r="AN66" i="40"/>
  <c r="AO65" i="40"/>
  <c r="AN65" i="40"/>
  <c r="AO64" i="40"/>
  <c r="AN64" i="40"/>
  <c r="AO63" i="40"/>
  <c r="AN63" i="40"/>
  <c r="AO62" i="40"/>
  <c r="AN62" i="40"/>
  <c r="AO61" i="40"/>
  <c r="AN61" i="40"/>
  <c r="AO60" i="40"/>
  <c r="AN60" i="40"/>
  <c r="AO59" i="40"/>
  <c r="AN59" i="40"/>
  <c r="AO58" i="40"/>
  <c r="AN58" i="40"/>
  <c r="AO57" i="40"/>
  <c r="AN57" i="40"/>
  <c r="AO56" i="40"/>
  <c r="AN56" i="40"/>
  <c r="AO55" i="40"/>
  <c r="AN55" i="40"/>
  <c r="AO54" i="40"/>
  <c r="AN54" i="40"/>
  <c r="AO53" i="40"/>
  <c r="AN53" i="40"/>
  <c r="AO52" i="40"/>
  <c r="AN52" i="40"/>
  <c r="AO51" i="40"/>
  <c r="AN51" i="40"/>
  <c r="AO50" i="40"/>
  <c r="AN50" i="40"/>
  <c r="AO49" i="40"/>
  <c r="AN49" i="40"/>
  <c r="S49" i="40"/>
  <c r="R49" i="40"/>
  <c r="D49" i="40"/>
  <c r="C49" i="40"/>
  <c r="AO48" i="40"/>
  <c r="AN48" i="40"/>
  <c r="D48" i="40"/>
  <c r="C48" i="40"/>
  <c r="AO47" i="40"/>
  <c r="AN47" i="40"/>
  <c r="D47" i="40"/>
  <c r="C47" i="40"/>
  <c r="AO46" i="40"/>
  <c r="AN46" i="40"/>
  <c r="D46" i="40"/>
  <c r="C46" i="40"/>
  <c r="AO45" i="40"/>
  <c r="AN45" i="40"/>
  <c r="D45" i="40"/>
  <c r="C45" i="40"/>
  <c r="AO44" i="40"/>
  <c r="AN44" i="40"/>
  <c r="D44" i="40"/>
  <c r="C44" i="40"/>
  <c r="AO43" i="40"/>
  <c r="AN43" i="40"/>
  <c r="D43" i="40"/>
  <c r="C43" i="40"/>
  <c r="AO42" i="40"/>
  <c r="AN42" i="40"/>
  <c r="D42" i="40"/>
  <c r="C42" i="40"/>
  <c r="AO41" i="40"/>
  <c r="AN41" i="40"/>
  <c r="D41" i="40"/>
  <c r="C41" i="40"/>
  <c r="AO40" i="40"/>
  <c r="AN40" i="40"/>
  <c r="D40" i="40"/>
  <c r="C40" i="40"/>
  <c r="AO39" i="40"/>
  <c r="AN39" i="40"/>
  <c r="D39" i="40"/>
  <c r="C39" i="40"/>
  <c r="AO38" i="40"/>
  <c r="AN38" i="40"/>
  <c r="D38" i="40"/>
  <c r="C38" i="40"/>
  <c r="AO37" i="40"/>
  <c r="AN37" i="40"/>
  <c r="D37" i="40"/>
  <c r="C37" i="40"/>
  <c r="AO36" i="40"/>
  <c r="AN36" i="40"/>
  <c r="D36" i="40"/>
  <c r="C36" i="40"/>
  <c r="AO35" i="40"/>
  <c r="AN35" i="40"/>
  <c r="D35" i="40"/>
  <c r="C35" i="40"/>
  <c r="AO34" i="40"/>
  <c r="AN34" i="40"/>
  <c r="D34" i="40"/>
  <c r="C34" i="40"/>
  <c r="AO33" i="40"/>
  <c r="AN33" i="40"/>
  <c r="D33" i="40"/>
  <c r="C33" i="40"/>
  <c r="AO32" i="40"/>
  <c r="AN32" i="40"/>
  <c r="D32" i="40"/>
  <c r="C32" i="40"/>
  <c r="AO31" i="40"/>
  <c r="AN31" i="40"/>
  <c r="D31" i="40"/>
  <c r="C31" i="40"/>
  <c r="AO30" i="40"/>
  <c r="AN30" i="40"/>
  <c r="D30" i="40"/>
  <c r="C30" i="40"/>
  <c r="AO29" i="40"/>
  <c r="AN29" i="40"/>
  <c r="D29" i="40"/>
  <c r="C29" i="40"/>
  <c r="AO28" i="40"/>
  <c r="AN28" i="40"/>
  <c r="D28" i="40"/>
  <c r="C28" i="40"/>
  <c r="AO27" i="40"/>
  <c r="AN27" i="40"/>
  <c r="D27" i="40"/>
  <c r="C27" i="40"/>
  <c r="AO26" i="40"/>
  <c r="AN26" i="40"/>
  <c r="D26" i="40"/>
  <c r="C26" i="40"/>
  <c r="AO25" i="40"/>
  <c r="AN25" i="40"/>
  <c r="D25" i="40"/>
  <c r="C25" i="40"/>
  <c r="AO24" i="40"/>
  <c r="AN24" i="40"/>
  <c r="D24" i="40"/>
  <c r="C24" i="40"/>
  <c r="AO23" i="40"/>
  <c r="AN23" i="40"/>
  <c r="D23" i="40"/>
  <c r="C23" i="40"/>
  <c r="AO22" i="40"/>
  <c r="AN22" i="40"/>
  <c r="D22" i="40"/>
  <c r="C22" i="40"/>
  <c r="AO21" i="40"/>
  <c r="AN21" i="40"/>
  <c r="D21" i="40"/>
  <c r="C21" i="40"/>
  <c r="AO20" i="40"/>
  <c r="AN20" i="40"/>
  <c r="D20" i="40"/>
  <c r="C20" i="40"/>
  <c r="AO19" i="40"/>
  <c r="AN19" i="40"/>
  <c r="AH19" i="40"/>
  <c r="Q10" i="40"/>
  <c r="D19" i="40"/>
  <c r="C19" i="40"/>
  <c r="AO18" i="40"/>
  <c r="AN18" i="40"/>
  <c r="AH18" i="40"/>
  <c r="S18" i="40"/>
  <c r="D18" i="40"/>
  <c r="C18" i="40"/>
  <c r="AO17" i="40"/>
  <c r="AN17" i="40"/>
  <c r="AH17" i="40"/>
  <c r="D17" i="40"/>
  <c r="C17" i="40"/>
  <c r="AO16" i="40"/>
  <c r="AN16" i="40"/>
  <c r="AH16" i="40"/>
  <c r="D16" i="40"/>
  <c r="C16" i="40"/>
  <c r="AO15" i="40"/>
  <c r="AN15" i="40"/>
  <c r="AH15" i="40"/>
  <c r="AO14" i="40"/>
  <c r="AP14" i="40" s="1"/>
  <c r="AN14" i="40"/>
  <c r="AH14" i="40"/>
  <c r="AH13" i="40"/>
  <c r="AH12" i="40"/>
  <c r="J12" i="40"/>
  <c r="J11" i="40"/>
  <c r="J10" i="40"/>
  <c r="F10" i="40"/>
  <c r="E10" i="40"/>
  <c r="D10" i="40"/>
  <c r="C10" i="40"/>
  <c r="B10" i="40"/>
  <c r="Q7" i="40"/>
  <c r="J7" i="40"/>
  <c r="D7" i="40"/>
  <c r="B7" i="40"/>
  <c r="AU6" i="40"/>
  <c r="AU7" i="40" s="1"/>
  <c r="AV6" i="40" s="1"/>
  <c r="AO6" i="33" s="1"/>
  <c r="AT8" i="40"/>
  <c r="AM8" i="33" s="1"/>
  <c r="J6" i="40"/>
  <c r="B6" i="40"/>
  <c r="AV5" i="40"/>
  <c r="AO5" i="33" s="1"/>
  <c r="I5" i="40"/>
  <c r="D5" i="40"/>
  <c r="AU12" i="46" l="1"/>
  <c r="AV11" i="46"/>
  <c r="AU13" i="45"/>
  <c r="AV12" i="45"/>
  <c r="AU13" i="44"/>
  <c r="AV12" i="44"/>
  <c r="P21" i="40"/>
  <c r="K21" i="40"/>
  <c r="M21" i="40"/>
  <c r="P29" i="40"/>
  <c r="S29" i="40" s="1"/>
  <c r="K29" i="40"/>
  <c r="M29" i="40"/>
  <c r="P37" i="40"/>
  <c r="S37" i="40" s="1"/>
  <c r="K37" i="40"/>
  <c r="M37" i="40"/>
  <c r="P45" i="40"/>
  <c r="K45" i="40"/>
  <c r="M45" i="40"/>
  <c r="M19" i="40"/>
  <c r="P19" i="40"/>
  <c r="S19" i="40" s="1"/>
  <c r="K19" i="40"/>
  <c r="Q5" i="40" s="1"/>
  <c r="Q8" i="40" s="1"/>
  <c r="P22" i="40"/>
  <c r="S22" i="40" s="1"/>
  <c r="K22" i="40"/>
  <c r="M22" i="40"/>
  <c r="P26" i="40"/>
  <c r="S26" i="40" s="1"/>
  <c r="K26" i="40"/>
  <c r="M26" i="40"/>
  <c r="P30" i="40"/>
  <c r="S30" i="40" s="1"/>
  <c r="K30" i="40"/>
  <c r="M30" i="40"/>
  <c r="P34" i="40"/>
  <c r="K34" i="40"/>
  <c r="M34" i="40"/>
  <c r="P38" i="40"/>
  <c r="M38" i="40"/>
  <c r="K38" i="40"/>
  <c r="P42" i="40"/>
  <c r="S42" i="40" s="1"/>
  <c r="K42" i="40"/>
  <c r="M42" i="40"/>
  <c r="P46" i="40"/>
  <c r="M46" i="40"/>
  <c r="K46" i="40"/>
  <c r="P25" i="40"/>
  <c r="S25" i="40" s="1"/>
  <c r="K25" i="40"/>
  <c r="M25" i="40"/>
  <c r="P33" i="40"/>
  <c r="S33" i="40" s="1"/>
  <c r="K33" i="40"/>
  <c r="M33" i="40"/>
  <c r="P41" i="40"/>
  <c r="S41" i="40" s="1"/>
  <c r="K41" i="40"/>
  <c r="M41" i="40"/>
  <c r="AU8" i="40"/>
  <c r="AV7" i="40" s="1"/>
  <c r="AO7" i="33" s="1"/>
  <c r="M23" i="40"/>
  <c r="K23" i="40"/>
  <c r="P23" i="40"/>
  <c r="M27" i="40"/>
  <c r="P27" i="40"/>
  <c r="S27" i="40" s="1"/>
  <c r="K27" i="40"/>
  <c r="M31" i="40"/>
  <c r="K31" i="40"/>
  <c r="P31" i="40"/>
  <c r="S31" i="40" s="1"/>
  <c r="M35" i="40"/>
  <c r="P35" i="40"/>
  <c r="K35" i="40"/>
  <c r="M39" i="40"/>
  <c r="P39" i="40"/>
  <c r="K39" i="40"/>
  <c r="M43" i="40"/>
  <c r="K43" i="40"/>
  <c r="P43" i="40"/>
  <c r="M47" i="40"/>
  <c r="P47" i="40"/>
  <c r="K47" i="40"/>
  <c r="M20" i="40"/>
  <c r="P20" i="40"/>
  <c r="S20" i="40" s="1"/>
  <c r="K20" i="40"/>
  <c r="M24" i="40"/>
  <c r="P24" i="40"/>
  <c r="S24" i="40" s="1"/>
  <c r="K24" i="40"/>
  <c r="M28" i="40"/>
  <c r="P28" i="40"/>
  <c r="S28" i="40" s="1"/>
  <c r="K28" i="40"/>
  <c r="M32" i="40"/>
  <c r="P32" i="40"/>
  <c r="R32" i="40" s="1"/>
  <c r="K32" i="40"/>
  <c r="M36" i="40"/>
  <c r="P36" i="40"/>
  <c r="K36" i="40"/>
  <c r="M40" i="40"/>
  <c r="P40" i="40"/>
  <c r="K40" i="40"/>
  <c r="P44" i="40"/>
  <c r="S44" i="40" s="1"/>
  <c r="M44" i="40"/>
  <c r="K44" i="40"/>
  <c r="M48" i="40"/>
  <c r="P48" i="40"/>
  <c r="K48" i="40"/>
  <c r="G7" i="40"/>
  <c r="AR40" i="40"/>
  <c r="AS40" i="40" s="1"/>
  <c r="AR41" i="40"/>
  <c r="AS41" i="40" s="1"/>
  <c r="AO464" i="40"/>
  <c r="AR32" i="40" s="1"/>
  <c r="AS32" i="40" s="1"/>
  <c r="AR27" i="40"/>
  <c r="AS27" i="40" s="1"/>
  <c r="AR28" i="40"/>
  <c r="AS28" i="40" s="1"/>
  <c r="AR30" i="40"/>
  <c r="AS30" i="40" s="1"/>
  <c r="AR31" i="40"/>
  <c r="AS31" i="40" s="1"/>
  <c r="AR33" i="40"/>
  <c r="AS33" i="40" s="1"/>
  <c r="AR34" i="40"/>
  <c r="AS34" i="40" s="1"/>
  <c r="AR35" i="40"/>
  <c r="AS35" i="40" s="1"/>
  <c r="AR36" i="40"/>
  <c r="AS36" i="40" s="1"/>
  <c r="AR37" i="40"/>
  <c r="AS37" i="40" s="1"/>
  <c r="AR38" i="40"/>
  <c r="AS38" i="40" s="1"/>
  <c r="AR39" i="40"/>
  <c r="AS39" i="40" s="1"/>
  <c r="AP5" i="40"/>
  <c r="AI5" i="33" s="1"/>
  <c r="AP8" i="40"/>
  <c r="AI8" i="33" s="1"/>
  <c r="AR10" i="40"/>
  <c r="AK10" i="33" s="1"/>
  <c r="S21" i="40"/>
  <c r="S17" i="40"/>
  <c r="S36" i="40"/>
  <c r="AR21" i="40"/>
  <c r="AS21" i="40" s="1"/>
  <c r="AR22" i="40"/>
  <c r="AS22" i="40" s="1"/>
  <c r="AR16" i="40"/>
  <c r="AK16" i="33" s="1"/>
  <c r="AR15" i="40"/>
  <c r="AK15" i="33" s="1"/>
  <c r="AP7" i="40"/>
  <c r="AI7" i="33" s="1"/>
  <c r="P4" i="40"/>
  <c r="S23" i="40"/>
  <c r="AP15" i="40"/>
  <c r="AP16" i="40" s="1"/>
  <c r="AP17" i="40" s="1"/>
  <c r="AP18" i="40" s="1"/>
  <c r="AP19" i="40" s="1"/>
  <c r="AP20" i="40" s="1"/>
  <c r="AP21" i="40" s="1"/>
  <c r="AP22" i="40" s="1"/>
  <c r="AP23" i="40" s="1"/>
  <c r="AP24" i="40" s="1"/>
  <c r="AP25" i="40" s="1"/>
  <c r="AP26" i="40" s="1"/>
  <c r="AP27" i="40" s="1"/>
  <c r="AP28" i="40" s="1"/>
  <c r="AP29" i="40" s="1"/>
  <c r="AP30" i="40" s="1"/>
  <c r="AP31" i="40" s="1"/>
  <c r="AP32" i="40" s="1"/>
  <c r="AP33" i="40" s="1"/>
  <c r="AP34" i="40" s="1"/>
  <c r="AP35" i="40" s="1"/>
  <c r="AP36" i="40" s="1"/>
  <c r="AP37" i="40" s="1"/>
  <c r="AP38" i="40" s="1"/>
  <c r="AP39" i="40" s="1"/>
  <c r="AP40" i="40" s="1"/>
  <c r="AP41" i="40" s="1"/>
  <c r="AP42" i="40" s="1"/>
  <c r="AP43" i="40" s="1"/>
  <c r="AP44" i="40" s="1"/>
  <c r="AP45" i="40" s="1"/>
  <c r="AP46" i="40" s="1"/>
  <c r="AP47" i="40" s="1"/>
  <c r="AP48" i="40" s="1"/>
  <c r="AP49" i="40" s="1"/>
  <c r="AP50" i="40" s="1"/>
  <c r="AP51" i="40" s="1"/>
  <c r="AP52" i="40" s="1"/>
  <c r="AP53" i="40" s="1"/>
  <c r="AP54" i="40" s="1"/>
  <c r="AP55" i="40" s="1"/>
  <c r="AP56" i="40" s="1"/>
  <c r="AP57" i="40" s="1"/>
  <c r="AP58" i="40" s="1"/>
  <c r="AP59" i="40" s="1"/>
  <c r="AP60" i="40" s="1"/>
  <c r="AP61" i="40" s="1"/>
  <c r="AP62" i="40" s="1"/>
  <c r="AP63" i="40" s="1"/>
  <c r="AP64" i="40" s="1"/>
  <c r="AP65" i="40" s="1"/>
  <c r="AP66" i="40" s="1"/>
  <c r="AP67" i="40" s="1"/>
  <c r="AP68" i="40" s="1"/>
  <c r="AP69" i="40" s="1"/>
  <c r="AP70" i="40" s="1"/>
  <c r="AP71" i="40" s="1"/>
  <c r="AP72" i="40" s="1"/>
  <c r="AP73" i="40" s="1"/>
  <c r="AP74" i="40" s="1"/>
  <c r="AP75" i="40" s="1"/>
  <c r="AP76" i="40" s="1"/>
  <c r="AP77" i="40" s="1"/>
  <c r="AP78" i="40" s="1"/>
  <c r="AP79" i="40" s="1"/>
  <c r="AP80" i="40" s="1"/>
  <c r="AP81" i="40" s="1"/>
  <c r="AP82" i="40" s="1"/>
  <c r="AP83" i="40" s="1"/>
  <c r="AP84" i="40" s="1"/>
  <c r="AO204" i="40"/>
  <c r="P2" i="40"/>
  <c r="P3" i="40"/>
  <c r="AR6" i="40"/>
  <c r="AK6" i="33" s="1"/>
  <c r="AR8" i="40"/>
  <c r="AK8" i="33" s="1"/>
  <c r="AR9" i="40"/>
  <c r="AK9" i="33" s="1"/>
  <c r="AR14" i="40"/>
  <c r="AK14" i="33" s="1"/>
  <c r="S46" i="40"/>
  <c r="AO196" i="40"/>
  <c r="AR29" i="40"/>
  <c r="AS29" i="40" s="1"/>
  <c r="AU9" i="40"/>
  <c r="AR23" i="40"/>
  <c r="AS23" i="40" s="1"/>
  <c r="AR19" i="40"/>
  <c r="AS19" i="40" s="1"/>
  <c r="AR18" i="40"/>
  <c r="AS18" i="40" s="1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4" i="33"/>
  <c r="G43" i="33"/>
  <c r="G42" i="33"/>
  <c r="G41" i="33"/>
  <c r="G40" i="33"/>
  <c r="AR5" i="40" l="1"/>
  <c r="AK5" i="33" s="1"/>
  <c r="AU13" i="46"/>
  <c r="AV12" i="46"/>
  <c r="AV13" i="45"/>
  <c r="AU14" i="45"/>
  <c r="AU14" i="44"/>
  <c r="AV13" i="44" s="1"/>
  <c r="S32" i="40"/>
  <c r="R33" i="40"/>
  <c r="R16" i="40"/>
  <c r="R17" i="40" s="1"/>
  <c r="R18" i="40" s="1"/>
  <c r="R19" i="40" s="1"/>
  <c r="R20" i="40" s="1"/>
  <c r="R21" i="40" s="1"/>
  <c r="R22" i="40" s="1"/>
  <c r="R23" i="40" s="1"/>
  <c r="R24" i="40" s="1"/>
  <c r="R25" i="40" s="1"/>
  <c r="R26" i="40" s="1"/>
  <c r="R27" i="40" s="1"/>
  <c r="R28" i="40" s="1"/>
  <c r="R29" i="40" s="1"/>
  <c r="R30" i="40" s="1"/>
  <c r="R31" i="40" s="1"/>
  <c r="Q30" i="40"/>
  <c r="Q27" i="40"/>
  <c r="Q29" i="40"/>
  <c r="Q28" i="40"/>
  <c r="Q31" i="40"/>
  <c r="B5" i="40"/>
  <c r="Q20" i="40"/>
  <c r="S16" i="40"/>
  <c r="Q33" i="40"/>
  <c r="Q16" i="40"/>
  <c r="Q24" i="40"/>
  <c r="Q17" i="40"/>
  <c r="Q18" i="40"/>
  <c r="Q19" i="40"/>
  <c r="Q32" i="40"/>
  <c r="Q21" i="40"/>
  <c r="Q26" i="40"/>
  <c r="Q23" i="40"/>
  <c r="AE15" i="40"/>
  <c r="AF15" i="40" s="1"/>
  <c r="AI15" i="40" s="1"/>
  <c r="AP11" i="40"/>
  <c r="AI11" i="33" s="1"/>
  <c r="Q37" i="40"/>
  <c r="Q25" i="40"/>
  <c r="Q22" i="40"/>
  <c r="AO275" i="40"/>
  <c r="S45" i="40"/>
  <c r="AR13" i="40"/>
  <c r="AK13" i="33" s="1"/>
  <c r="S35" i="40"/>
  <c r="R34" i="40"/>
  <c r="R35" i="40" s="1"/>
  <c r="R36" i="40" s="1"/>
  <c r="R37" i="40" s="1"/>
  <c r="R38" i="40" s="1"/>
  <c r="R39" i="40" s="1"/>
  <c r="R40" i="40" s="1"/>
  <c r="R41" i="40" s="1"/>
  <c r="R42" i="40" s="1"/>
  <c r="S34" i="40"/>
  <c r="Q46" i="40"/>
  <c r="Q34" i="40"/>
  <c r="Q45" i="40"/>
  <c r="M7" i="40"/>
  <c r="AP10" i="40"/>
  <c r="AI10" i="33" s="1"/>
  <c r="M6" i="40"/>
  <c r="S47" i="40"/>
  <c r="S38" i="40"/>
  <c r="AO85" i="40"/>
  <c r="R48" i="40"/>
  <c r="S48" i="40"/>
  <c r="AR7" i="40"/>
  <c r="AK7" i="33" s="1"/>
  <c r="AU10" i="40"/>
  <c r="AV9" i="40" s="1"/>
  <c r="AO9" i="33" s="1"/>
  <c r="AO257" i="40"/>
  <c r="S40" i="40"/>
  <c r="Q44" i="40"/>
  <c r="Q48" i="40"/>
  <c r="Q43" i="40"/>
  <c r="AP9" i="40"/>
  <c r="AI9" i="33" s="1"/>
  <c r="Q36" i="40"/>
  <c r="Q35" i="40"/>
  <c r="Q38" i="40"/>
  <c r="Q47" i="40"/>
  <c r="AR11" i="40"/>
  <c r="AK11" i="33" s="1"/>
  <c r="AN5" i="40"/>
  <c r="AG5" i="33" s="1"/>
  <c r="AV8" i="40"/>
  <c r="AO8" i="33" s="1"/>
  <c r="AR12" i="40"/>
  <c r="AK12" i="33" s="1"/>
  <c r="S43" i="40"/>
  <c r="R43" i="40"/>
  <c r="R44" i="40" s="1"/>
  <c r="R45" i="40" s="1"/>
  <c r="R46" i="40" s="1"/>
  <c r="R47" i="40" s="1"/>
  <c r="S39" i="40"/>
  <c r="AT5" i="40"/>
  <c r="AM5" i="33" s="1"/>
  <c r="AO212" i="40"/>
  <c r="AR24" i="40" s="1"/>
  <c r="AS24" i="40" s="1"/>
  <c r="Q42" i="40"/>
  <c r="Q41" i="40"/>
  <c r="Q40" i="40"/>
  <c r="Q39" i="40"/>
  <c r="Q49" i="40"/>
  <c r="AN6" i="40"/>
  <c r="AG6" i="33" s="1"/>
  <c r="AP6" i="40"/>
  <c r="AI6" i="33" s="1"/>
  <c r="AR6" i="34"/>
  <c r="AU14" i="46" l="1"/>
  <c r="AU15" i="45"/>
  <c r="AV14" i="45" s="1"/>
  <c r="AU15" i="44"/>
  <c r="AV14" i="44"/>
  <c r="Q11" i="40"/>
  <c r="Q13" i="40" s="1"/>
  <c r="AE14" i="40"/>
  <c r="AF14" i="40" s="1"/>
  <c r="AI14" i="40" s="1"/>
  <c r="AE12" i="40"/>
  <c r="AF12" i="40" s="1"/>
  <c r="AI12" i="40" s="1"/>
  <c r="AJ12" i="40" s="1"/>
  <c r="AE17" i="40"/>
  <c r="AF17" i="40" s="1"/>
  <c r="AI17" i="40" s="1"/>
  <c r="AE18" i="40"/>
  <c r="AF18" i="40" s="1"/>
  <c r="AI18" i="40" s="1"/>
  <c r="AE16" i="40"/>
  <c r="AF16" i="40" s="1"/>
  <c r="AI16" i="40" s="1"/>
  <c r="AE13" i="40"/>
  <c r="AF13" i="40" s="1"/>
  <c r="AI13" i="40" s="1"/>
  <c r="AE19" i="40"/>
  <c r="AF19" i="40" s="1"/>
  <c r="AI19" i="40" s="1"/>
  <c r="G6" i="40"/>
  <c r="M11" i="40"/>
  <c r="AJ13" i="40"/>
  <c r="C11" i="40"/>
  <c r="C12" i="40"/>
  <c r="F12" i="40"/>
  <c r="F11" i="40"/>
  <c r="AR25" i="40"/>
  <c r="AS25" i="40" s="1"/>
  <c r="M10" i="40"/>
  <c r="AR26" i="40"/>
  <c r="AS26" i="40" s="1"/>
  <c r="E12" i="40"/>
  <c r="E11" i="40"/>
  <c r="AU11" i="40"/>
  <c r="AV10" i="40"/>
  <c r="AO10" i="33" s="1"/>
  <c r="AP85" i="40"/>
  <c r="AP86" i="40" s="1"/>
  <c r="AP87" i="40" s="1"/>
  <c r="AP88" i="40" s="1"/>
  <c r="AP89" i="40" s="1"/>
  <c r="AP90" i="40" s="1"/>
  <c r="AP91" i="40" s="1"/>
  <c r="AP92" i="40" s="1"/>
  <c r="AP93" i="40" s="1"/>
  <c r="AP94" i="40" s="1"/>
  <c r="AP95" i="40" s="1"/>
  <c r="AP96" i="40" s="1"/>
  <c r="AP97" i="40" s="1"/>
  <c r="AP98" i="40" s="1"/>
  <c r="AP99" i="40" s="1"/>
  <c r="AP100" i="40" s="1"/>
  <c r="AP101" i="40" s="1"/>
  <c r="AP102" i="40" s="1"/>
  <c r="AP103" i="40" s="1"/>
  <c r="AP104" i="40" s="1"/>
  <c r="AP105" i="40" s="1"/>
  <c r="AP106" i="40" s="1"/>
  <c r="AP107" i="40" s="1"/>
  <c r="AP108" i="40" s="1"/>
  <c r="AP109" i="40" s="1"/>
  <c r="AP110" i="40" s="1"/>
  <c r="AP111" i="40" s="1"/>
  <c r="AP112" i="40" s="1"/>
  <c r="AP113" i="40" s="1"/>
  <c r="AP114" i="40" s="1"/>
  <c r="AP115" i="40" s="1"/>
  <c r="AP116" i="40" s="1"/>
  <c r="AP117" i="40" s="1"/>
  <c r="AP118" i="40" s="1"/>
  <c r="AP119" i="40" s="1"/>
  <c r="AP120" i="40" s="1"/>
  <c r="AP121" i="40" s="1"/>
  <c r="AP122" i="40" s="1"/>
  <c r="AP123" i="40" s="1"/>
  <c r="AP124" i="40" s="1"/>
  <c r="AP125" i="40" s="1"/>
  <c r="AP126" i="40" s="1"/>
  <c r="AP127" i="40" s="1"/>
  <c r="AP128" i="40" s="1"/>
  <c r="AP129" i="40" s="1"/>
  <c r="AP130" i="40" s="1"/>
  <c r="AP131" i="40" s="1"/>
  <c r="AP132" i="40" s="1"/>
  <c r="AP133" i="40" s="1"/>
  <c r="AP134" i="40" s="1"/>
  <c r="AP135" i="40" s="1"/>
  <c r="AP136" i="40" s="1"/>
  <c r="AP137" i="40" s="1"/>
  <c r="AP138" i="40" s="1"/>
  <c r="AP139" i="40" s="1"/>
  <c r="AP140" i="40" s="1"/>
  <c r="AP141" i="40" s="1"/>
  <c r="AP142" i="40" s="1"/>
  <c r="AP143" i="40" s="1"/>
  <c r="AP144" i="40" s="1"/>
  <c r="AP145" i="40" s="1"/>
  <c r="AP146" i="40" s="1"/>
  <c r="AP147" i="40" s="1"/>
  <c r="AP148" i="40" s="1"/>
  <c r="AP149" i="40" s="1"/>
  <c r="AP150" i="40" s="1"/>
  <c r="AP151" i="40" s="1"/>
  <c r="AP152" i="40" s="1"/>
  <c r="AP153" i="40" s="1"/>
  <c r="AP154" i="40" s="1"/>
  <c r="AP155" i="40" s="1"/>
  <c r="AP156" i="40" s="1"/>
  <c r="AP157" i="40" s="1"/>
  <c r="AP158" i="40" s="1"/>
  <c r="AP159" i="40" s="1"/>
  <c r="AP160" i="40" s="1"/>
  <c r="AP161" i="40" s="1"/>
  <c r="AP162" i="40" s="1"/>
  <c r="AP163" i="40" s="1"/>
  <c r="AP164" i="40" s="1"/>
  <c r="AP165" i="40" s="1"/>
  <c r="AP166" i="40" s="1"/>
  <c r="AP167" i="40" s="1"/>
  <c r="AP168" i="40" s="1"/>
  <c r="AP169" i="40" s="1"/>
  <c r="AP170" i="40" s="1"/>
  <c r="AP171" i="40" s="1"/>
  <c r="AP172" i="40" s="1"/>
  <c r="AP173" i="40" s="1"/>
  <c r="AP174" i="40" s="1"/>
  <c r="AP175" i="40" s="1"/>
  <c r="AP176" i="40" s="1"/>
  <c r="AP177" i="40" s="1"/>
  <c r="AP178" i="40" s="1"/>
  <c r="AP179" i="40" s="1"/>
  <c r="AP180" i="40" s="1"/>
  <c r="AP181" i="40" s="1"/>
  <c r="AP182" i="40" s="1"/>
  <c r="AP183" i="40" s="1"/>
  <c r="AP184" i="40" s="1"/>
  <c r="AP185" i="40" s="1"/>
  <c r="AP186" i="40" s="1"/>
  <c r="AP187" i="40" s="1"/>
  <c r="AP188" i="40" s="1"/>
  <c r="AP189" i="40" s="1"/>
  <c r="AP190" i="40" s="1"/>
  <c r="AP191" i="40" s="1"/>
  <c r="AP192" i="40" s="1"/>
  <c r="AP193" i="40" s="1"/>
  <c r="AP194" i="40" s="1"/>
  <c r="AP195" i="40" s="1"/>
  <c r="AP196" i="40" s="1"/>
  <c r="AP197" i="40" s="1"/>
  <c r="AP198" i="40" s="1"/>
  <c r="AP199" i="40" s="1"/>
  <c r="AP200" i="40" s="1"/>
  <c r="AP201" i="40" s="1"/>
  <c r="AP202" i="40" s="1"/>
  <c r="AP203" i="40" s="1"/>
  <c r="AP204" i="40" s="1"/>
  <c r="AP205" i="40" s="1"/>
  <c r="AP206" i="40" s="1"/>
  <c r="AP207" i="40" s="1"/>
  <c r="AP208" i="40" s="1"/>
  <c r="AP209" i="40" s="1"/>
  <c r="AP210" i="40" s="1"/>
  <c r="AP211" i="40" s="1"/>
  <c r="AP212" i="40" s="1"/>
  <c r="AP213" i="40" s="1"/>
  <c r="AP214" i="40" s="1"/>
  <c r="AP215" i="40" s="1"/>
  <c r="AP216" i="40" s="1"/>
  <c r="AP217" i="40" s="1"/>
  <c r="AP218" i="40" s="1"/>
  <c r="AP219" i="40" s="1"/>
  <c r="AP220" i="40" s="1"/>
  <c r="AP221" i="40" s="1"/>
  <c r="AP222" i="40" s="1"/>
  <c r="AP223" i="40" s="1"/>
  <c r="AP224" i="40" s="1"/>
  <c r="AP225" i="40" s="1"/>
  <c r="AP226" i="40" s="1"/>
  <c r="AP227" i="40" s="1"/>
  <c r="AP228" i="40" s="1"/>
  <c r="AP229" i="40" s="1"/>
  <c r="AP230" i="40" s="1"/>
  <c r="AP231" i="40" s="1"/>
  <c r="AP232" i="40" s="1"/>
  <c r="AP233" i="40" s="1"/>
  <c r="AP234" i="40" s="1"/>
  <c r="AP235" i="40" s="1"/>
  <c r="AP236" i="40" s="1"/>
  <c r="AP237" i="40" s="1"/>
  <c r="AP238" i="40" s="1"/>
  <c r="AP239" i="40" s="1"/>
  <c r="AP240" i="40" s="1"/>
  <c r="AP241" i="40" s="1"/>
  <c r="AP242" i="40" s="1"/>
  <c r="AP243" i="40" s="1"/>
  <c r="AP244" i="40" s="1"/>
  <c r="AP245" i="40" s="1"/>
  <c r="AP246" i="40" s="1"/>
  <c r="AP247" i="40" s="1"/>
  <c r="AP248" i="40" s="1"/>
  <c r="AP249" i="40" s="1"/>
  <c r="AP250" i="40" s="1"/>
  <c r="AP251" i="40" s="1"/>
  <c r="AP252" i="40" s="1"/>
  <c r="AP253" i="40" s="1"/>
  <c r="AP254" i="40" s="1"/>
  <c r="AP255" i="40" s="1"/>
  <c r="AP256" i="40" s="1"/>
  <c r="AP257" i="40" s="1"/>
  <c r="AP258" i="40" s="1"/>
  <c r="AP259" i="40" s="1"/>
  <c r="AP260" i="40" s="1"/>
  <c r="AP261" i="40" s="1"/>
  <c r="AP262" i="40" s="1"/>
  <c r="AP263" i="40" s="1"/>
  <c r="AP264" i="40" s="1"/>
  <c r="AP265" i="40" s="1"/>
  <c r="AP266" i="40" s="1"/>
  <c r="AP267" i="40" s="1"/>
  <c r="AP268" i="40" s="1"/>
  <c r="AP269" i="40" s="1"/>
  <c r="AP270" i="40" s="1"/>
  <c r="AP271" i="40" s="1"/>
  <c r="AP272" i="40" s="1"/>
  <c r="AP273" i="40" s="1"/>
  <c r="AP274" i="40" s="1"/>
  <c r="AP275" i="40" s="1"/>
  <c r="AP276" i="40" s="1"/>
  <c r="AP277" i="40" s="1"/>
  <c r="AP278" i="40" s="1"/>
  <c r="AP279" i="40" s="1"/>
  <c r="AP280" i="40" s="1"/>
  <c r="AP281" i="40" s="1"/>
  <c r="AP282" i="40" s="1"/>
  <c r="AP283" i="40" s="1"/>
  <c r="AP284" i="40" s="1"/>
  <c r="AP285" i="40" s="1"/>
  <c r="AP286" i="40" s="1"/>
  <c r="AP287" i="40" s="1"/>
  <c r="AP288" i="40" s="1"/>
  <c r="AP289" i="40" s="1"/>
  <c r="AP290" i="40" s="1"/>
  <c r="AP291" i="40" s="1"/>
  <c r="AP292" i="40" s="1"/>
  <c r="AP293" i="40" s="1"/>
  <c r="AP294" i="40" s="1"/>
  <c r="AP295" i="40" s="1"/>
  <c r="AP296" i="40" s="1"/>
  <c r="AP297" i="40" s="1"/>
  <c r="AP298" i="40" s="1"/>
  <c r="AP299" i="40" s="1"/>
  <c r="AP300" i="40" s="1"/>
  <c r="AP301" i="40" s="1"/>
  <c r="AP302" i="40" s="1"/>
  <c r="AP303" i="40" s="1"/>
  <c r="AP304" i="40" s="1"/>
  <c r="AP305" i="40" s="1"/>
  <c r="AP306" i="40" s="1"/>
  <c r="AP307" i="40" s="1"/>
  <c r="AP308" i="40" s="1"/>
  <c r="AP309" i="40" s="1"/>
  <c r="AP310" i="40" s="1"/>
  <c r="AP311" i="40" s="1"/>
  <c r="AP312" i="40" s="1"/>
  <c r="AP313" i="40" s="1"/>
  <c r="AP314" i="40" s="1"/>
  <c r="AP315" i="40" s="1"/>
  <c r="AP316" i="40" s="1"/>
  <c r="AP317" i="40" s="1"/>
  <c r="AP318" i="40" s="1"/>
  <c r="AP319" i="40" s="1"/>
  <c r="AP320" i="40" s="1"/>
  <c r="AP321" i="40" s="1"/>
  <c r="AP322" i="40" s="1"/>
  <c r="AP323" i="40" s="1"/>
  <c r="AP324" i="40" s="1"/>
  <c r="AP325" i="40" s="1"/>
  <c r="AP326" i="40" s="1"/>
  <c r="AP327" i="40" s="1"/>
  <c r="AP328" i="40" s="1"/>
  <c r="AP329" i="40" s="1"/>
  <c r="AP330" i="40" s="1"/>
  <c r="AP331" i="40" s="1"/>
  <c r="AP332" i="40" s="1"/>
  <c r="AP333" i="40" s="1"/>
  <c r="AP334" i="40" s="1"/>
  <c r="AP335" i="40" s="1"/>
  <c r="AP336" i="40" s="1"/>
  <c r="AP337" i="40" s="1"/>
  <c r="AP338" i="40" s="1"/>
  <c r="AP339" i="40" s="1"/>
  <c r="AP340" i="40" s="1"/>
  <c r="AP341" i="40" s="1"/>
  <c r="AP342" i="40" s="1"/>
  <c r="AP343" i="40" s="1"/>
  <c r="AP344" i="40" s="1"/>
  <c r="AP345" i="40" s="1"/>
  <c r="AP346" i="40" s="1"/>
  <c r="AP347" i="40" s="1"/>
  <c r="AP348" i="40" s="1"/>
  <c r="AP349" i="40" s="1"/>
  <c r="AP350" i="40" s="1"/>
  <c r="AP351" i="40" s="1"/>
  <c r="AP352" i="40" s="1"/>
  <c r="AP353" i="40" s="1"/>
  <c r="AP354" i="40" s="1"/>
  <c r="AP355" i="40" s="1"/>
  <c r="AP356" i="40" s="1"/>
  <c r="AP357" i="40" s="1"/>
  <c r="AP358" i="40" s="1"/>
  <c r="AP359" i="40" s="1"/>
  <c r="AP360" i="40" s="1"/>
  <c r="AP361" i="40" s="1"/>
  <c r="AP362" i="40" s="1"/>
  <c r="AP363" i="40" s="1"/>
  <c r="AP364" i="40" s="1"/>
  <c r="AP365" i="40" s="1"/>
  <c r="AP366" i="40" s="1"/>
  <c r="AP367" i="40" s="1"/>
  <c r="AP368" i="40" s="1"/>
  <c r="AP369" i="40" s="1"/>
  <c r="AP370" i="40" s="1"/>
  <c r="AP371" i="40" s="1"/>
  <c r="AP372" i="40" s="1"/>
  <c r="AP373" i="40" s="1"/>
  <c r="AP374" i="40" s="1"/>
  <c r="AP375" i="40" s="1"/>
  <c r="AP376" i="40" s="1"/>
  <c r="AP377" i="40" s="1"/>
  <c r="AP378" i="40" s="1"/>
  <c r="AP379" i="40" s="1"/>
  <c r="AP380" i="40" s="1"/>
  <c r="AP381" i="40" s="1"/>
  <c r="AP382" i="40" s="1"/>
  <c r="AP383" i="40" s="1"/>
  <c r="AP384" i="40" s="1"/>
  <c r="AP385" i="40" s="1"/>
  <c r="AP386" i="40" s="1"/>
  <c r="AP387" i="40" s="1"/>
  <c r="AP388" i="40" s="1"/>
  <c r="AP389" i="40" s="1"/>
  <c r="AP390" i="40" s="1"/>
  <c r="AP391" i="40" s="1"/>
  <c r="AP392" i="40" s="1"/>
  <c r="AP393" i="40" s="1"/>
  <c r="AP394" i="40" s="1"/>
  <c r="AP395" i="40" s="1"/>
  <c r="AP396" i="40" s="1"/>
  <c r="AP397" i="40" s="1"/>
  <c r="AP398" i="40" s="1"/>
  <c r="AP399" i="40" s="1"/>
  <c r="AP400" i="40" s="1"/>
  <c r="AP401" i="40" s="1"/>
  <c r="AP402" i="40" s="1"/>
  <c r="AP403" i="40" s="1"/>
  <c r="AP404" i="40" s="1"/>
  <c r="AP405" i="40" s="1"/>
  <c r="AP406" i="40" s="1"/>
  <c r="AP407" i="40" s="1"/>
  <c r="AP408" i="40" s="1"/>
  <c r="AP409" i="40" s="1"/>
  <c r="AP410" i="40" s="1"/>
  <c r="AP411" i="40" s="1"/>
  <c r="AP412" i="40" s="1"/>
  <c r="AP413" i="40" s="1"/>
  <c r="AP414" i="40" s="1"/>
  <c r="AP415" i="40" s="1"/>
  <c r="AP416" i="40" s="1"/>
  <c r="AP417" i="40" s="1"/>
  <c r="AP418" i="40" s="1"/>
  <c r="AP419" i="40" s="1"/>
  <c r="AP420" i="40" s="1"/>
  <c r="AP421" i="40" s="1"/>
  <c r="AP422" i="40" s="1"/>
  <c r="AP423" i="40" s="1"/>
  <c r="AP424" i="40" s="1"/>
  <c r="AP425" i="40" s="1"/>
  <c r="AP426" i="40" s="1"/>
  <c r="AP427" i="40" s="1"/>
  <c r="AP428" i="40" s="1"/>
  <c r="AP429" i="40" s="1"/>
  <c r="AP430" i="40" s="1"/>
  <c r="AP431" i="40" s="1"/>
  <c r="AP432" i="40" s="1"/>
  <c r="AP433" i="40" s="1"/>
  <c r="AP434" i="40" s="1"/>
  <c r="AP435" i="40" s="1"/>
  <c r="AP436" i="40" s="1"/>
  <c r="AP437" i="40" s="1"/>
  <c r="AP438" i="40" s="1"/>
  <c r="AP439" i="40" s="1"/>
  <c r="AP440" i="40" s="1"/>
  <c r="AP441" i="40" s="1"/>
  <c r="AP442" i="40" s="1"/>
  <c r="AP443" i="40" s="1"/>
  <c r="AP444" i="40" s="1"/>
  <c r="AP445" i="40" s="1"/>
  <c r="AP446" i="40" s="1"/>
  <c r="AP447" i="40" s="1"/>
  <c r="AP448" i="40" s="1"/>
  <c r="AP449" i="40" s="1"/>
  <c r="AP450" i="40" s="1"/>
  <c r="AP451" i="40" s="1"/>
  <c r="AP452" i="40" s="1"/>
  <c r="AP453" i="40" s="1"/>
  <c r="AP454" i="40" s="1"/>
  <c r="AP455" i="40" s="1"/>
  <c r="AP456" i="40" s="1"/>
  <c r="AP457" i="40" s="1"/>
  <c r="AP458" i="40" s="1"/>
  <c r="AP459" i="40" s="1"/>
  <c r="AP460" i="40" s="1"/>
  <c r="AP461" i="40" s="1"/>
  <c r="AP462" i="40" s="1"/>
  <c r="AP463" i="40" s="1"/>
  <c r="AP464" i="40" s="1"/>
  <c r="AP465" i="40" s="1"/>
  <c r="AP466" i="40" s="1"/>
  <c r="AP467" i="40" s="1"/>
  <c r="AP468" i="40" s="1"/>
  <c r="AP469" i="40" s="1"/>
  <c r="AP470" i="40" s="1"/>
  <c r="AP471" i="40" s="1"/>
  <c r="AP472" i="40" s="1"/>
  <c r="AP473" i="40" s="1"/>
  <c r="AP474" i="40" s="1"/>
  <c r="AP475" i="40" s="1"/>
  <c r="AP476" i="40" s="1"/>
  <c r="AP477" i="40" s="1"/>
  <c r="AP478" i="40" s="1"/>
  <c r="AP479" i="40" s="1"/>
  <c r="AP480" i="40" s="1"/>
  <c r="AP481" i="40" s="1"/>
  <c r="AP482" i="40" s="1"/>
  <c r="AP483" i="40" s="1"/>
  <c r="AP484" i="40" s="1"/>
  <c r="AP485" i="40" s="1"/>
  <c r="AP486" i="40" s="1"/>
  <c r="AP487" i="40" s="1"/>
  <c r="AP488" i="40" s="1"/>
  <c r="AP489" i="40" s="1"/>
  <c r="AP490" i="40" s="1"/>
  <c r="AP491" i="40" s="1"/>
  <c r="AP492" i="40" s="1"/>
  <c r="AP493" i="40" s="1"/>
  <c r="AP494" i="40" s="1"/>
  <c r="AP495" i="40" s="1"/>
  <c r="AP496" i="40" s="1"/>
  <c r="AP497" i="40" s="1"/>
  <c r="AP498" i="40" s="1"/>
  <c r="AP499" i="40" s="1"/>
  <c r="AP500" i="40" s="1"/>
  <c r="AP501" i="40" s="1"/>
  <c r="AP502" i="40" s="1"/>
  <c r="AP503" i="40" s="1"/>
  <c r="AP504" i="40" s="1"/>
  <c r="AP505" i="40" s="1"/>
  <c r="AP506" i="40" s="1"/>
  <c r="AP507" i="40" s="1"/>
  <c r="AP508" i="40" s="1"/>
  <c r="AP509" i="40" s="1"/>
  <c r="AP510" i="40" s="1"/>
  <c r="AP511" i="40" s="1"/>
  <c r="AP512" i="40" s="1"/>
  <c r="AP513" i="40" s="1"/>
  <c r="AP514" i="40" s="1"/>
  <c r="AP515" i="40" s="1"/>
  <c r="AP516" i="40" s="1"/>
  <c r="AP517" i="40" s="1"/>
  <c r="AP518" i="40" s="1"/>
  <c r="AP519" i="40" s="1"/>
  <c r="AP520" i="40" s="1"/>
  <c r="AP521" i="40" s="1"/>
  <c r="AP522" i="40" s="1"/>
  <c r="AP523" i="40" s="1"/>
  <c r="AP524" i="40" s="1"/>
  <c r="AP525" i="40" s="1"/>
  <c r="AP526" i="40" s="1"/>
  <c r="AP527" i="40" s="1"/>
  <c r="AP528" i="40" s="1"/>
  <c r="AP529" i="40" s="1"/>
  <c r="AP530" i="40" s="1"/>
  <c r="AP531" i="40" s="1"/>
  <c r="AP532" i="40" s="1"/>
  <c r="AP533" i="40" s="1"/>
  <c r="AP534" i="40" s="1"/>
  <c r="AP535" i="40" s="1"/>
  <c r="AP536" i="40" s="1"/>
  <c r="AP537" i="40" s="1"/>
  <c r="AP538" i="40" s="1"/>
  <c r="AP539" i="40" s="1"/>
  <c r="AP540" i="40" s="1"/>
  <c r="AP541" i="40" s="1"/>
  <c r="AP542" i="40" s="1"/>
  <c r="AP543" i="40" s="1"/>
  <c r="AP544" i="40" s="1"/>
  <c r="AP545" i="40" s="1"/>
  <c r="AP546" i="40" s="1"/>
  <c r="AP547" i="40" s="1"/>
  <c r="AP548" i="40" s="1"/>
  <c r="AP549" i="40" s="1"/>
  <c r="AP550" i="40" s="1"/>
  <c r="AP551" i="40" s="1"/>
  <c r="AP552" i="40" s="1"/>
  <c r="AP553" i="40" s="1"/>
  <c r="AP554" i="40" s="1"/>
  <c r="AP555" i="40" s="1"/>
  <c r="AP556" i="40" s="1"/>
  <c r="AP557" i="40" s="1"/>
  <c r="AP558" i="40" s="1"/>
  <c r="AP559" i="40" s="1"/>
  <c r="AP560" i="40" s="1"/>
  <c r="AP561" i="40" s="1"/>
  <c r="AP562" i="40" s="1"/>
  <c r="AP563" i="40" s="1"/>
  <c r="AP564" i="40" s="1"/>
  <c r="AP565" i="40" s="1"/>
  <c r="AP566" i="40" s="1"/>
  <c r="AP567" i="40" s="1"/>
  <c r="AP568" i="40" s="1"/>
  <c r="AP569" i="40" s="1"/>
  <c r="AP570" i="40" s="1"/>
  <c r="AP571" i="40" s="1"/>
  <c r="AP572" i="40" s="1"/>
  <c r="AP573" i="40" s="1"/>
  <c r="AP574" i="40" s="1"/>
  <c r="AP575" i="40" s="1"/>
  <c r="AP576" i="40" s="1"/>
  <c r="AP577" i="40" s="1"/>
  <c r="AP578" i="40" s="1"/>
  <c r="AP579" i="40" s="1"/>
  <c r="AP580" i="40" s="1"/>
  <c r="AP581" i="40" s="1"/>
  <c r="AP582" i="40" s="1"/>
  <c r="AP583" i="40" s="1"/>
  <c r="AP584" i="40" s="1"/>
  <c r="AP585" i="40" s="1"/>
  <c r="AP586" i="40" s="1"/>
  <c r="AP587" i="40" s="1"/>
  <c r="AP588" i="40" s="1"/>
  <c r="AP589" i="40" s="1"/>
  <c r="AP590" i="40" s="1"/>
  <c r="AP591" i="40" s="1"/>
  <c r="AP592" i="40" s="1"/>
  <c r="AP593" i="40" s="1"/>
  <c r="AP594" i="40" s="1"/>
  <c r="AP595" i="40" s="1"/>
  <c r="AP596" i="40" s="1"/>
  <c r="AP597" i="40" s="1"/>
  <c r="AP598" i="40" s="1"/>
  <c r="AP599" i="40" s="1"/>
  <c r="AP600" i="40" s="1"/>
  <c r="AP601" i="40" s="1"/>
  <c r="AP602" i="40" s="1"/>
  <c r="AP603" i="40" s="1"/>
  <c r="AP604" i="40" s="1"/>
  <c r="AP605" i="40" s="1"/>
  <c r="AP606" i="40" s="1"/>
  <c r="AP607" i="40" s="1"/>
  <c r="AP608" i="40" s="1"/>
  <c r="AP609" i="40" s="1"/>
  <c r="AP610" i="40" s="1"/>
  <c r="AP611" i="40" s="1"/>
  <c r="AP612" i="40" s="1"/>
  <c r="AP613" i="40" s="1"/>
  <c r="AP614" i="40" s="1"/>
  <c r="AP615" i="40" s="1"/>
  <c r="AP616" i="40" s="1"/>
  <c r="AP617" i="40" s="1"/>
  <c r="AP618" i="40" s="1"/>
  <c r="AP619" i="40" s="1"/>
  <c r="AP620" i="40" s="1"/>
  <c r="AP621" i="40" s="1"/>
  <c r="AP622" i="40" s="1"/>
  <c r="AP623" i="40" s="1"/>
  <c r="AP624" i="40" s="1"/>
  <c r="AP625" i="40" s="1"/>
  <c r="AP626" i="40" s="1"/>
  <c r="AP627" i="40" s="1"/>
  <c r="AP628" i="40" s="1"/>
  <c r="AP629" i="40" s="1"/>
  <c r="AP630" i="40" s="1"/>
  <c r="AP631" i="40" s="1"/>
  <c r="AP632" i="40" s="1"/>
  <c r="AP633" i="40" s="1"/>
  <c r="AP634" i="40" s="1"/>
  <c r="AP635" i="40" s="1"/>
  <c r="AP636" i="40" s="1"/>
  <c r="AP637" i="40" s="1"/>
  <c r="AP638" i="40" s="1"/>
  <c r="AP639" i="40" s="1"/>
  <c r="AP640" i="40" s="1"/>
  <c r="AP641" i="40" s="1"/>
  <c r="AP642" i="40" s="1"/>
  <c r="AP643" i="40" s="1"/>
  <c r="AP644" i="40" s="1"/>
  <c r="AP645" i="40" s="1"/>
  <c r="AP646" i="40" s="1"/>
  <c r="AP647" i="40" s="1"/>
  <c r="AP648" i="40" s="1"/>
  <c r="AP649" i="40" s="1"/>
  <c r="AP650" i="40" s="1"/>
  <c r="AP651" i="40" s="1"/>
  <c r="AP652" i="40" s="1"/>
  <c r="AP653" i="40" s="1"/>
  <c r="AP654" i="40" s="1"/>
  <c r="AP655" i="40" s="1"/>
  <c r="AP656" i="40" s="1"/>
  <c r="AP657" i="40" s="1"/>
  <c r="AP658" i="40" s="1"/>
  <c r="AP659" i="40" s="1"/>
  <c r="AP660" i="40" s="1"/>
  <c r="AP661" i="40" s="1"/>
  <c r="AP662" i="40" s="1"/>
  <c r="AP663" i="40" s="1"/>
  <c r="AP664" i="40" s="1"/>
  <c r="AP665" i="40" s="1"/>
  <c r="AP666" i="40" s="1"/>
  <c r="AP667" i="40" s="1"/>
  <c r="AP668" i="40" s="1"/>
  <c r="AP669" i="40" s="1"/>
  <c r="AP670" i="40" s="1"/>
  <c r="AP671" i="40" s="1"/>
  <c r="AP672" i="40" s="1"/>
  <c r="AP673" i="40" s="1"/>
  <c r="AP674" i="40" s="1"/>
  <c r="AP675" i="40" s="1"/>
  <c r="AP676" i="40" s="1"/>
  <c r="AP677" i="40" s="1"/>
  <c r="AP678" i="40" s="1"/>
  <c r="AP679" i="40" s="1"/>
  <c r="AP680" i="40" s="1"/>
  <c r="AP681" i="40" s="1"/>
  <c r="AP682" i="40" s="1"/>
  <c r="AP683" i="40" s="1"/>
  <c r="AP684" i="40" s="1"/>
  <c r="AP685" i="40" s="1"/>
  <c r="AP686" i="40" s="1"/>
  <c r="AP687" i="40" s="1"/>
  <c r="AP688" i="40" s="1"/>
  <c r="AP689" i="40" s="1"/>
  <c r="AP690" i="40" s="1"/>
  <c r="AP691" i="40" s="1"/>
  <c r="AP692" i="40" s="1"/>
  <c r="AP693" i="40" s="1"/>
  <c r="AP694" i="40" s="1"/>
  <c r="AP695" i="40" s="1"/>
  <c r="AP696" i="40" s="1"/>
  <c r="AP697" i="40" s="1"/>
  <c r="AP698" i="40" s="1"/>
  <c r="AP699" i="40" s="1"/>
  <c r="AP700" i="40" s="1"/>
  <c r="AP701" i="40" s="1"/>
  <c r="AP702" i="40" s="1"/>
  <c r="AP703" i="40" s="1"/>
  <c r="AP704" i="40" s="1"/>
  <c r="AP705" i="40" s="1"/>
  <c r="AP706" i="40" s="1"/>
  <c r="AP707" i="40" s="1"/>
  <c r="AP708" i="40" s="1"/>
  <c r="AP709" i="40" s="1"/>
  <c r="AP710" i="40" s="1"/>
  <c r="AP711" i="40" s="1"/>
  <c r="AP712" i="40" s="1"/>
  <c r="AP713" i="40" s="1"/>
  <c r="AP714" i="40" s="1"/>
  <c r="AP715" i="40" s="1"/>
  <c r="AP716" i="40" s="1"/>
  <c r="AP717" i="40" s="1"/>
  <c r="AP718" i="40" s="1"/>
  <c r="AP719" i="40" s="1"/>
  <c r="AP720" i="40" s="1"/>
  <c r="AP721" i="40" s="1"/>
  <c r="AP722" i="40" s="1"/>
  <c r="AP723" i="40" s="1"/>
  <c r="AP724" i="40" s="1"/>
  <c r="AP725" i="40" s="1"/>
  <c r="AP726" i="40" s="1"/>
  <c r="AP727" i="40" s="1"/>
  <c r="AP728" i="40" s="1"/>
  <c r="AP729" i="40" s="1"/>
  <c r="AP730" i="40" s="1"/>
  <c r="AP731" i="40" s="1"/>
  <c r="AP732" i="40" s="1"/>
  <c r="AP733" i="40" s="1"/>
  <c r="AP734" i="40" s="1"/>
  <c r="AP735" i="40" s="1"/>
  <c r="AP736" i="40" s="1"/>
  <c r="AP737" i="40" s="1"/>
  <c r="AP738" i="40" s="1"/>
  <c r="AP739" i="40" s="1"/>
  <c r="AP740" i="40" s="1"/>
  <c r="AP741" i="40" s="1"/>
  <c r="AP742" i="40" s="1"/>
  <c r="AP743" i="40" s="1"/>
  <c r="AP744" i="40" s="1"/>
  <c r="AR20" i="40"/>
  <c r="Q4" i="40"/>
  <c r="R4" i="40" s="1"/>
  <c r="Q2" i="40"/>
  <c r="R2" i="40" s="1"/>
  <c r="Q3" i="40"/>
  <c r="R3" i="40" s="1"/>
  <c r="G45" i="33"/>
  <c r="J41" i="33" s="1"/>
  <c r="I41" i="33"/>
  <c r="N51" i="38"/>
  <c r="Q51" i="38" s="1"/>
  <c r="K51" i="38"/>
  <c r="D51" i="38"/>
  <c r="C51" i="38"/>
  <c r="Q50" i="38"/>
  <c r="P50" i="38"/>
  <c r="N50" i="38"/>
  <c r="K50" i="38"/>
  <c r="D50" i="38"/>
  <c r="C50" i="38"/>
  <c r="Q49" i="38"/>
  <c r="P49" i="38"/>
  <c r="N49" i="38"/>
  <c r="K49" i="38"/>
  <c r="D49" i="38"/>
  <c r="C49" i="38"/>
  <c r="Q48" i="38"/>
  <c r="N48" i="38"/>
  <c r="P48" i="38" s="1"/>
  <c r="K48" i="38"/>
  <c r="D48" i="38"/>
  <c r="C48" i="38"/>
  <c r="N47" i="38"/>
  <c r="Q47" i="38" s="1"/>
  <c r="K47" i="38"/>
  <c r="D47" i="38"/>
  <c r="C47" i="38"/>
  <c r="Q46" i="38"/>
  <c r="P46" i="38"/>
  <c r="N46" i="38"/>
  <c r="K46" i="38"/>
  <c r="D46" i="38"/>
  <c r="C46" i="38"/>
  <c r="Q45" i="38"/>
  <c r="P45" i="38"/>
  <c r="N45" i="38"/>
  <c r="K45" i="38"/>
  <c r="D45" i="38"/>
  <c r="C45" i="38"/>
  <c r="Q44" i="38"/>
  <c r="N44" i="38"/>
  <c r="P44" i="38" s="1"/>
  <c r="K44" i="38"/>
  <c r="D44" i="38"/>
  <c r="C44" i="38"/>
  <c r="N43" i="38"/>
  <c r="Q43" i="38" s="1"/>
  <c r="K43" i="38"/>
  <c r="D43" i="38"/>
  <c r="C43" i="38"/>
  <c r="Q42" i="38"/>
  <c r="P42" i="38"/>
  <c r="N42" i="38"/>
  <c r="K42" i="38"/>
  <c r="D42" i="38"/>
  <c r="C42" i="38"/>
  <c r="Q41" i="38"/>
  <c r="P41" i="38"/>
  <c r="N41" i="38"/>
  <c r="K41" i="38"/>
  <c r="D41" i="38"/>
  <c r="C41" i="38"/>
  <c r="Q40" i="38"/>
  <c r="N40" i="38"/>
  <c r="P40" i="38" s="1"/>
  <c r="K40" i="38"/>
  <c r="D40" i="38"/>
  <c r="C40" i="38"/>
  <c r="N39" i="38"/>
  <c r="Q39" i="38" s="1"/>
  <c r="K39" i="38"/>
  <c r="D39" i="38"/>
  <c r="C39" i="38"/>
  <c r="Q38" i="38"/>
  <c r="P38" i="38"/>
  <c r="N38" i="38"/>
  <c r="K38" i="38"/>
  <c r="D38" i="38"/>
  <c r="C38" i="38"/>
  <c r="Q37" i="38"/>
  <c r="P37" i="38"/>
  <c r="N37" i="38"/>
  <c r="K37" i="38"/>
  <c r="D37" i="38"/>
  <c r="C37" i="38"/>
  <c r="Q36" i="38"/>
  <c r="N36" i="38"/>
  <c r="P36" i="38" s="1"/>
  <c r="K36" i="38"/>
  <c r="D36" i="38"/>
  <c r="C36" i="38"/>
  <c r="N35" i="38"/>
  <c r="Q35" i="38" s="1"/>
  <c r="K35" i="38"/>
  <c r="D35" i="38"/>
  <c r="C35" i="38"/>
  <c r="AR34" i="38"/>
  <c r="Q34" i="38"/>
  <c r="P34" i="38"/>
  <c r="N34" i="38"/>
  <c r="K34" i="38"/>
  <c r="D34" i="38"/>
  <c r="C34" i="38"/>
  <c r="AR33" i="38"/>
  <c r="N33" i="38"/>
  <c r="Q33" i="38" s="1"/>
  <c r="K33" i="38"/>
  <c r="D33" i="38"/>
  <c r="C33" i="38"/>
  <c r="AR32" i="38"/>
  <c r="Q32" i="38"/>
  <c r="P32" i="38"/>
  <c r="N32" i="38"/>
  <c r="K32" i="38"/>
  <c r="D32" i="38"/>
  <c r="C32" i="38"/>
  <c r="AR31" i="38"/>
  <c r="N31" i="38"/>
  <c r="Q31" i="38" s="1"/>
  <c r="K31" i="38"/>
  <c r="D31" i="38"/>
  <c r="C31" i="38"/>
  <c r="AR30" i="38"/>
  <c r="Q30" i="38"/>
  <c r="P30" i="38"/>
  <c r="N30" i="38"/>
  <c r="K30" i="38"/>
  <c r="D30" i="38"/>
  <c r="C30" i="38"/>
  <c r="AR29" i="38"/>
  <c r="N29" i="38"/>
  <c r="Q29" i="38" s="1"/>
  <c r="K29" i="38"/>
  <c r="D29" i="38"/>
  <c r="C29" i="38"/>
  <c r="AR28" i="38"/>
  <c r="Q28" i="38"/>
  <c r="P28" i="38"/>
  <c r="N28" i="38"/>
  <c r="K28" i="38"/>
  <c r="D28" i="38"/>
  <c r="C28" i="38"/>
  <c r="AR27" i="38"/>
  <c r="N27" i="38"/>
  <c r="Q27" i="38" s="1"/>
  <c r="K27" i="38"/>
  <c r="D27" i="38"/>
  <c r="C27" i="38"/>
  <c r="AR26" i="38"/>
  <c r="Q26" i="38"/>
  <c r="P26" i="38"/>
  <c r="N26" i="38"/>
  <c r="K26" i="38"/>
  <c r="D26" i="38"/>
  <c r="C26" i="38"/>
  <c r="AR25" i="38"/>
  <c r="N25" i="38"/>
  <c r="Q25" i="38" s="1"/>
  <c r="K25" i="38"/>
  <c r="D25" i="38"/>
  <c r="C25" i="38"/>
  <c r="AR24" i="38"/>
  <c r="Q24" i="38"/>
  <c r="P24" i="38"/>
  <c r="N24" i="38"/>
  <c r="K24" i="38"/>
  <c r="D24" i="38"/>
  <c r="C24" i="38"/>
  <c r="AR23" i="38"/>
  <c r="N23" i="38"/>
  <c r="Q23" i="38" s="1"/>
  <c r="K23" i="38"/>
  <c r="D23" i="38"/>
  <c r="C23" i="38"/>
  <c r="AR22" i="38"/>
  <c r="Q22" i="38"/>
  <c r="P22" i="38"/>
  <c r="N22" i="38"/>
  <c r="K22" i="38"/>
  <c r="D22" i="38"/>
  <c r="C22" i="38"/>
  <c r="AR21" i="38"/>
  <c r="N21" i="38"/>
  <c r="Q21" i="38" s="1"/>
  <c r="K21" i="38"/>
  <c r="D21" i="38"/>
  <c r="C21" i="38"/>
  <c r="AR20" i="38"/>
  <c r="Q20" i="38"/>
  <c r="P20" i="38"/>
  <c r="N20" i="38"/>
  <c r="K20" i="38"/>
  <c r="D20" i="38"/>
  <c r="C20" i="38"/>
  <c r="AR19" i="38"/>
  <c r="N19" i="38"/>
  <c r="Q19" i="38" s="1"/>
  <c r="K19" i="38"/>
  <c r="D19" i="38"/>
  <c r="C19" i="38"/>
  <c r="AR18" i="38"/>
  <c r="Q18" i="38"/>
  <c r="P18" i="38"/>
  <c r="N18" i="38"/>
  <c r="K18" i="38"/>
  <c r="D18" i="38"/>
  <c r="C18" i="38"/>
  <c r="AR17" i="38"/>
  <c r="N17" i="38"/>
  <c r="Q17" i="38" s="1"/>
  <c r="K17" i="38"/>
  <c r="D17" i="38"/>
  <c r="C17" i="38"/>
  <c r="AR16" i="38"/>
  <c r="Q16" i="38"/>
  <c r="N16" i="38"/>
  <c r="K16" i="38"/>
  <c r="D16" i="38"/>
  <c r="C16" i="38"/>
  <c r="AR15" i="38"/>
  <c r="AR14" i="38"/>
  <c r="AR13" i="38"/>
  <c r="AR12" i="38"/>
  <c r="J12" i="38"/>
  <c r="AR11" i="38"/>
  <c r="J11" i="38"/>
  <c r="AR10" i="38"/>
  <c r="J10" i="38"/>
  <c r="F10" i="38"/>
  <c r="E10" i="38"/>
  <c r="D10" i="38"/>
  <c r="C10" i="38"/>
  <c r="B10" i="38"/>
  <c r="AR9" i="38"/>
  <c r="AR8" i="38"/>
  <c r="AS7" i="38"/>
  <c r="AS8" i="38" s="1"/>
  <c r="AR7" i="38"/>
  <c r="M7" i="38"/>
  <c r="J7" i="38"/>
  <c r="D7" i="38"/>
  <c r="B7" i="38"/>
  <c r="AS6" i="38"/>
  <c r="AT6" i="38" s="1"/>
  <c r="AR6" i="38"/>
  <c r="AL6" i="38"/>
  <c r="J6" i="38"/>
  <c r="B6" i="38"/>
  <c r="I5" i="38"/>
  <c r="D5" i="38"/>
  <c r="B5" i="38"/>
  <c r="N51" i="36"/>
  <c r="Q51" i="36" s="1"/>
  <c r="K51" i="36"/>
  <c r="D51" i="36"/>
  <c r="C51" i="36"/>
  <c r="Q50" i="36"/>
  <c r="P50" i="36"/>
  <c r="N50" i="36"/>
  <c r="K50" i="36"/>
  <c r="D50" i="36"/>
  <c r="C50" i="36"/>
  <c r="Q49" i="36"/>
  <c r="P49" i="36"/>
  <c r="N49" i="36"/>
  <c r="K49" i="36"/>
  <c r="D49" i="36"/>
  <c r="C49" i="36"/>
  <c r="Q48" i="36"/>
  <c r="N48" i="36"/>
  <c r="P48" i="36" s="1"/>
  <c r="K48" i="36"/>
  <c r="D48" i="36"/>
  <c r="C48" i="36"/>
  <c r="N47" i="36"/>
  <c r="Q47" i="36" s="1"/>
  <c r="K47" i="36"/>
  <c r="D47" i="36"/>
  <c r="C47" i="36"/>
  <c r="Q46" i="36"/>
  <c r="P46" i="36"/>
  <c r="N46" i="36"/>
  <c r="K46" i="36"/>
  <c r="D46" i="36"/>
  <c r="C46" i="36"/>
  <c r="Q45" i="36"/>
  <c r="P45" i="36"/>
  <c r="N45" i="36"/>
  <c r="K45" i="36"/>
  <c r="D45" i="36"/>
  <c r="C45" i="36"/>
  <c r="Q44" i="36"/>
  <c r="N44" i="36"/>
  <c r="P44" i="36" s="1"/>
  <c r="K44" i="36"/>
  <c r="D44" i="36"/>
  <c r="C44" i="36"/>
  <c r="N43" i="36"/>
  <c r="Q43" i="36" s="1"/>
  <c r="K43" i="36"/>
  <c r="D43" i="36"/>
  <c r="C43" i="36"/>
  <c r="Q42" i="36"/>
  <c r="P42" i="36"/>
  <c r="N42" i="36"/>
  <c r="K42" i="36"/>
  <c r="D42" i="36"/>
  <c r="C42" i="36"/>
  <c r="Q41" i="36"/>
  <c r="P41" i="36"/>
  <c r="N41" i="36"/>
  <c r="K41" i="36"/>
  <c r="D41" i="36"/>
  <c r="C41" i="36"/>
  <c r="Q40" i="36"/>
  <c r="N40" i="36"/>
  <c r="P40" i="36" s="1"/>
  <c r="K40" i="36"/>
  <c r="D40" i="36"/>
  <c r="C40" i="36"/>
  <c r="N39" i="36"/>
  <c r="Q39" i="36" s="1"/>
  <c r="K39" i="36"/>
  <c r="D39" i="36"/>
  <c r="C39" i="36"/>
  <c r="Q38" i="36"/>
  <c r="P38" i="36"/>
  <c r="N38" i="36"/>
  <c r="K38" i="36"/>
  <c r="D38" i="36"/>
  <c r="C38" i="36"/>
  <c r="Q37" i="36"/>
  <c r="P37" i="36"/>
  <c r="N37" i="36"/>
  <c r="K37" i="36"/>
  <c r="D37" i="36"/>
  <c r="C37" i="36"/>
  <c r="Q36" i="36"/>
  <c r="N36" i="36"/>
  <c r="P36" i="36" s="1"/>
  <c r="K36" i="36"/>
  <c r="D36" i="36"/>
  <c r="C36" i="36"/>
  <c r="N35" i="36"/>
  <c r="Q35" i="36" s="1"/>
  <c r="K35" i="36"/>
  <c r="D35" i="36"/>
  <c r="C35" i="36"/>
  <c r="AR34" i="36"/>
  <c r="P34" i="36"/>
  <c r="N34" i="36"/>
  <c r="Q34" i="36" s="1"/>
  <c r="K34" i="36"/>
  <c r="D34" i="36"/>
  <c r="C34" i="36"/>
  <c r="AR33" i="36"/>
  <c r="N33" i="36"/>
  <c r="Q33" i="36" s="1"/>
  <c r="K33" i="36"/>
  <c r="D33" i="36"/>
  <c r="C33" i="36"/>
  <c r="AR32" i="36"/>
  <c r="P32" i="36"/>
  <c r="N32" i="36"/>
  <c r="Q32" i="36" s="1"/>
  <c r="K32" i="36"/>
  <c r="D32" i="36"/>
  <c r="C32" i="36"/>
  <c r="AR31" i="36"/>
  <c r="N31" i="36"/>
  <c r="Q31" i="36" s="1"/>
  <c r="K31" i="36"/>
  <c r="D31" i="36"/>
  <c r="C31" i="36"/>
  <c r="AR30" i="36"/>
  <c r="P30" i="36"/>
  <c r="N30" i="36"/>
  <c r="Q30" i="36" s="1"/>
  <c r="K30" i="36"/>
  <c r="D30" i="36"/>
  <c r="C30" i="36"/>
  <c r="AR29" i="36"/>
  <c r="N29" i="36"/>
  <c r="Q29" i="36" s="1"/>
  <c r="K29" i="36"/>
  <c r="D29" i="36"/>
  <c r="C29" i="36"/>
  <c r="AR28" i="36"/>
  <c r="P28" i="36"/>
  <c r="N28" i="36"/>
  <c r="Q28" i="36" s="1"/>
  <c r="K28" i="36"/>
  <c r="D28" i="36"/>
  <c r="C28" i="36"/>
  <c r="AR27" i="36"/>
  <c r="N27" i="36"/>
  <c r="Q27" i="36" s="1"/>
  <c r="K27" i="36"/>
  <c r="D27" i="36"/>
  <c r="C27" i="36"/>
  <c r="AR26" i="36"/>
  <c r="P26" i="36"/>
  <c r="N26" i="36"/>
  <c r="Q26" i="36" s="1"/>
  <c r="K26" i="36"/>
  <c r="D26" i="36"/>
  <c r="C26" i="36"/>
  <c r="AR25" i="36"/>
  <c r="N25" i="36"/>
  <c r="Q25" i="36" s="1"/>
  <c r="K25" i="36"/>
  <c r="D25" i="36"/>
  <c r="C25" i="36"/>
  <c r="AR24" i="36"/>
  <c r="P24" i="36"/>
  <c r="N24" i="36"/>
  <c r="Q24" i="36" s="1"/>
  <c r="K24" i="36"/>
  <c r="D24" i="36"/>
  <c r="C24" i="36"/>
  <c r="AR23" i="36"/>
  <c r="N23" i="36"/>
  <c r="Q23" i="36" s="1"/>
  <c r="K23" i="36"/>
  <c r="D23" i="36"/>
  <c r="C23" i="36"/>
  <c r="AR22" i="36"/>
  <c r="P22" i="36"/>
  <c r="N22" i="36"/>
  <c r="Q22" i="36" s="1"/>
  <c r="K22" i="36"/>
  <c r="D22" i="36"/>
  <c r="C22" i="36"/>
  <c r="AR21" i="36"/>
  <c r="N21" i="36"/>
  <c r="Q21" i="36" s="1"/>
  <c r="K21" i="36"/>
  <c r="D21" i="36"/>
  <c r="C21" i="36"/>
  <c r="AR20" i="36"/>
  <c r="P20" i="36"/>
  <c r="N20" i="36"/>
  <c r="Q20" i="36" s="1"/>
  <c r="K20" i="36"/>
  <c r="D20" i="36"/>
  <c r="C20" i="36"/>
  <c r="AR19" i="36"/>
  <c r="N19" i="36"/>
  <c r="Q19" i="36" s="1"/>
  <c r="K19" i="36"/>
  <c r="D19" i="36"/>
  <c r="C19" i="36"/>
  <c r="AR18" i="36"/>
  <c r="P18" i="36"/>
  <c r="N18" i="36"/>
  <c r="Q18" i="36" s="1"/>
  <c r="K18" i="36"/>
  <c r="D18" i="36"/>
  <c r="C18" i="36"/>
  <c r="AR17" i="36"/>
  <c r="N17" i="36"/>
  <c r="Q17" i="36" s="1"/>
  <c r="K17" i="36"/>
  <c r="D17" i="36"/>
  <c r="C17" i="36"/>
  <c r="AR16" i="36"/>
  <c r="Q16" i="36"/>
  <c r="O16" i="36"/>
  <c r="N16" i="36"/>
  <c r="O49" i="36" s="1"/>
  <c r="K16" i="36"/>
  <c r="D16" i="36"/>
  <c r="C16" i="36"/>
  <c r="AR15" i="36"/>
  <c r="AR14" i="36"/>
  <c r="AR13" i="36"/>
  <c r="AR12" i="36"/>
  <c r="J12" i="36"/>
  <c r="AR11" i="36"/>
  <c r="J11" i="36"/>
  <c r="AR10" i="36"/>
  <c r="J10" i="36"/>
  <c r="F10" i="36"/>
  <c r="E10" i="36"/>
  <c r="D10" i="36"/>
  <c r="C10" i="36"/>
  <c r="B10" i="36"/>
  <c r="AR9" i="36"/>
  <c r="AR8" i="36"/>
  <c r="AS7" i="36"/>
  <c r="AR7" i="36"/>
  <c r="M7" i="36"/>
  <c r="J7" i="36"/>
  <c r="D7" i="36"/>
  <c r="B7" i="36"/>
  <c r="G7" i="36" s="1"/>
  <c r="AS6" i="36"/>
  <c r="AT6" i="36" s="1"/>
  <c r="AR6" i="36"/>
  <c r="AL6" i="36"/>
  <c r="J6" i="36"/>
  <c r="B6" i="36"/>
  <c r="AR5" i="36"/>
  <c r="AL5" i="36"/>
  <c r="E12" i="36" s="1"/>
  <c r="I5" i="36"/>
  <c r="D5" i="36"/>
  <c r="B5" i="36"/>
  <c r="N51" i="35"/>
  <c r="Q51" i="35" s="1"/>
  <c r="K51" i="35"/>
  <c r="D51" i="35"/>
  <c r="C51" i="35"/>
  <c r="Q50" i="35"/>
  <c r="P50" i="35"/>
  <c r="N50" i="35"/>
  <c r="K50" i="35"/>
  <c r="D50" i="35"/>
  <c r="C50" i="35"/>
  <c r="P49" i="35"/>
  <c r="N49" i="35"/>
  <c r="Q49" i="35" s="1"/>
  <c r="K49" i="35"/>
  <c r="D49" i="35"/>
  <c r="C49" i="35"/>
  <c r="Q48" i="35"/>
  <c r="N48" i="35"/>
  <c r="P48" i="35" s="1"/>
  <c r="K48" i="35"/>
  <c r="D48" i="35"/>
  <c r="C48" i="35"/>
  <c r="N47" i="35"/>
  <c r="Q47" i="35" s="1"/>
  <c r="K47" i="35"/>
  <c r="D47" i="35"/>
  <c r="C47" i="35"/>
  <c r="Q46" i="35"/>
  <c r="P46" i="35"/>
  <c r="N46" i="35"/>
  <c r="K46" i="35"/>
  <c r="D46" i="35"/>
  <c r="C46" i="35"/>
  <c r="P45" i="35"/>
  <c r="N45" i="35"/>
  <c r="Q45" i="35" s="1"/>
  <c r="K45" i="35"/>
  <c r="D45" i="35"/>
  <c r="C45" i="35"/>
  <c r="Q44" i="35"/>
  <c r="N44" i="35"/>
  <c r="P44" i="35" s="1"/>
  <c r="K44" i="35"/>
  <c r="D44" i="35"/>
  <c r="C44" i="35"/>
  <c r="N43" i="35"/>
  <c r="Q43" i="35" s="1"/>
  <c r="K43" i="35"/>
  <c r="D43" i="35"/>
  <c r="C43" i="35"/>
  <c r="Q42" i="35"/>
  <c r="P42" i="35"/>
  <c r="N42" i="35"/>
  <c r="K42" i="35"/>
  <c r="D42" i="35"/>
  <c r="C42" i="35"/>
  <c r="P41" i="35"/>
  <c r="N41" i="35"/>
  <c r="Q41" i="35" s="1"/>
  <c r="K41" i="35"/>
  <c r="D41" i="35"/>
  <c r="C41" i="35"/>
  <c r="Q40" i="35"/>
  <c r="N40" i="35"/>
  <c r="P40" i="35" s="1"/>
  <c r="K40" i="35"/>
  <c r="D40" i="35"/>
  <c r="C40" i="35"/>
  <c r="N39" i="35"/>
  <c r="Q39" i="35" s="1"/>
  <c r="K39" i="35"/>
  <c r="D39" i="35"/>
  <c r="C39" i="35"/>
  <c r="Q38" i="35"/>
  <c r="P38" i="35"/>
  <c r="N38" i="35"/>
  <c r="K38" i="35"/>
  <c r="D38" i="35"/>
  <c r="C38" i="35"/>
  <c r="P37" i="35"/>
  <c r="N37" i="35"/>
  <c r="Q37" i="35" s="1"/>
  <c r="K37" i="35"/>
  <c r="D37" i="35"/>
  <c r="C37" i="35"/>
  <c r="Q36" i="35"/>
  <c r="N36" i="35"/>
  <c r="P36" i="35" s="1"/>
  <c r="K36" i="35"/>
  <c r="D36" i="35"/>
  <c r="C36" i="35"/>
  <c r="N35" i="35"/>
  <c r="Q35" i="35" s="1"/>
  <c r="K35" i="35"/>
  <c r="D35" i="35"/>
  <c r="C35" i="35"/>
  <c r="AR34" i="35"/>
  <c r="P34" i="35"/>
  <c r="N34" i="35"/>
  <c r="Q34" i="35" s="1"/>
  <c r="K34" i="35"/>
  <c r="D34" i="35"/>
  <c r="C34" i="35"/>
  <c r="AR33" i="35"/>
  <c r="N33" i="35"/>
  <c r="Q33" i="35" s="1"/>
  <c r="K33" i="35"/>
  <c r="D33" i="35"/>
  <c r="C33" i="35"/>
  <c r="AR32" i="35"/>
  <c r="P32" i="35"/>
  <c r="N32" i="35"/>
  <c r="Q32" i="35" s="1"/>
  <c r="K32" i="35"/>
  <c r="D32" i="35"/>
  <c r="C32" i="35"/>
  <c r="AR31" i="35"/>
  <c r="N31" i="35"/>
  <c r="Q31" i="35" s="1"/>
  <c r="K31" i="35"/>
  <c r="D31" i="35"/>
  <c r="C31" i="35"/>
  <c r="AR30" i="35"/>
  <c r="P30" i="35"/>
  <c r="N30" i="35"/>
  <c r="Q30" i="35" s="1"/>
  <c r="K30" i="35"/>
  <c r="D30" i="35"/>
  <c r="C30" i="35"/>
  <c r="AR29" i="35"/>
  <c r="N29" i="35"/>
  <c r="Q29" i="35" s="1"/>
  <c r="K29" i="35"/>
  <c r="D29" i="35"/>
  <c r="C29" i="35"/>
  <c r="AR28" i="35"/>
  <c r="P28" i="35"/>
  <c r="N28" i="35"/>
  <c r="Q28" i="35" s="1"/>
  <c r="K28" i="35"/>
  <c r="D28" i="35"/>
  <c r="C28" i="35"/>
  <c r="AR27" i="35"/>
  <c r="N27" i="35"/>
  <c r="Q27" i="35" s="1"/>
  <c r="K27" i="35"/>
  <c r="D27" i="35"/>
  <c r="C27" i="35"/>
  <c r="AR26" i="35"/>
  <c r="P26" i="35"/>
  <c r="N26" i="35"/>
  <c r="Q26" i="35" s="1"/>
  <c r="K26" i="35"/>
  <c r="D26" i="35"/>
  <c r="C26" i="35"/>
  <c r="AR25" i="35"/>
  <c r="N25" i="35"/>
  <c r="Q25" i="35" s="1"/>
  <c r="K25" i="35"/>
  <c r="D25" i="35"/>
  <c r="C25" i="35"/>
  <c r="AR24" i="35"/>
  <c r="P24" i="35"/>
  <c r="N24" i="35"/>
  <c r="Q24" i="35" s="1"/>
  <c r="K24" i="35"/>
  <c r="D24" i="35"/>
  <c r="C24" i="35"/>
  <c r="AR23" i="35"/>
  <c r="N23" i="35"/>
  <c r="Q23" i="35" s="1"/>
  <c r="K23" i="35"/>
  <c r="D23" i="35"/>
  <c r="C23" i="35"/>
  <c r="AR22" i="35"/>
  <c r="P22" i="35"/>
  <c r="N22" i="35"/>
  <c r="Q22" i="35" s="1"/>
  <c r="K22" i="35"/>
  <c r="D22" i="35"/>
  <c r="C22" i="35"/>
  <c r="AR21" i="35"/>
  <c r="N21" i="35"/>
  <c r="Q21" i="35" s="1"/>
  <c r="K21" i="35"/>
  <c r="D21" i="35"/>
  <c r="C21" i="35"/>
  <c r="AR20" i="35"/>
  <c r="P20" i="35"/>
  <c r="N20" i="35"/>
  <c r="Q20" i="35" s="1"/>
  <c r="K20" i="35"/>
  <c r="D20" i="35"/>
  <c r="C20" i="35"/>
  <c r="AR19" i="35"/>
  <c r="N19" i="35"/>
  <c r="Q19" i="35" s="1"/>
  <c r="K19" i="35"/>
  <c r="D19" i="35"/>
  <c r="C19" i="35"/>
  <c r="AR18" i="35"/>
  <c r="P18" i="35"/>
  <c r="N18" i="35"/>
  <c r="Q18" i="35" s="1"/>
  <c r="K18" i="35"/>
  <c r="D18" i="35"/>
  <c r="C18" i="35"/>
  <c r="AR17" i="35"/>
  <c r="N17" i="35"/>
  <c r="Q17" i="35" s="1"/>
  <c r="K17" i="35"/>
  <c r="D17" i="35"/>
  <c r="C17" i="35"/>
  <c r="AR16" i="35"/>
  <c r="Q16" i="35"/>
  <c r="O16" i="35"/>
  <c r="N16" i="35"/>
  <c r="O49" i="35" s="1"/>
  <c r="K16" i="35"/>
  <c r="D16" i="35"/>
  <c r="C16" i="35"/>
  <c r="AR15" i="35"/>
  <c r="AR14" i="35"/>
  <c r="AR13" i="35"/>
  <c r="AR12" i="35"/>
  <c r="J12" i="35"/>
  <c r="AR11" i="35"/>
  <c r="J11" i="35"/>
  <c r="AR10" i="35"/>
  <c r="J10" i="35"/>
  <c r="F10" i="35"/>
  <c r="E10" i="35"/>
  <c r="D10" i="35"/>
  <c r="C10" i="35"/>
  <c r="B10" i="35"/>
  <c r="AR9" i="35"/>
  <c r="AR8" i="35"/>
  <c r="B12" i="35" s="1"/>
  <c r="AS7" i="35"/>
  <c r="AS8" i="35" s="1"/>
  <c r="AR7" i="35"/>
  <c r="M7" i="35"/>
  <c r="J7" i="35"/>
  <c r="D7" i="35"/>
  <c r="B7" i="35"/>
  <c r="G7" i="35" s="1"/>
  <c r="AS6" i="35"/>
  <c r="AT6" i="35" s="1"/>
  <c r="AR6" i="35"/>
  <c r="AL6" i="35"/>
  <c r="J6" i="35"/>
  <c r="D6" i="35" a="1"/>
  <c r="D6" i="35" s="1"/>
  <c r="B6" i="35"/>
  <c r="AR5" i="35"/>
  <c r="AL5" i="35"/>
  <c r="E12" i="35" s="1"/>
  <c r="I5" i="35"/>
  <c r="D5" i="35"/>
  <c r="B5" i="35"/>
  <c r="N16" i="34"/>
  <c r="D16" i="34"/>
  <c r="C16" i="34"/>
  <c r="N51" i="34"/>
  <c r="Q51" i="34" s="1"/>
  <c r="K51" i="34"/>
  <c r="D51" i="34"/>
  <c r="C51" i="34"/>
  <c r="Q50" i="34"/>
  <c r="N50" i="34"/>
  <c r="P50" i="34" s="1"/>
  <c r="K50" i="34"/>
  <c r="D50" i="34"/>
  <c r="C50" i="34"/>
  <c r="N49" i="34"/>
  <c r="Q49" i="34" s="1"/>
  <c r="K49" i="34"/>
  <c r="D49" i="34"/>
  <c r="C49" i="34"/>
  <c r="Q48" i="34"/>
  <c r="P48" i="34"/>
  <c r="N48" i="34"/>
  <c r="K48" i="34"/>
  <c r="D48" i="34"/>
  <c r="C48" i="34"/>
  <c r="N47" i="34"/>
  <c r="Q47" i="34" s="1"/>
  <c r="K47" i="34"/>
  <c r="D47" i="34"/>
  <c r="C47" i="34"/>
  <c r="N46" i="34"/>
  <c r="P46" i="34" s="1"/>
  <c r="K46" i="34"/>
  <c r="D46" i="34"/>
  <c r="C46" i="34"/>
  <c r="N45" i="34"/>
  <c r="Q45" i="34" s="1"/>
  <c r="K45" i="34"/>
  <c r="D45" i="34"/>
  <c r="C45" i="34"/>
  <c r="Q44" i="34"/>
  <c r="P44" i="34"/>
  <c r="N44" i="34"/>
  <c r="K44" i="34"/>
  <c r="D44" i="34"/>
  <c r="C44" i="34"/>
  <c r="N43" i="34"/>
  <c r="Q43" i="34" s="1"/>
  <c r="K43" i="34"/>
  <c r="D43" i="34"/>
  <c r="C43" i="34"/>
  <c r="N42" i="34"/>
  <c r="P42" i="34" s="1"/>
  <c r="K42" i="34"/>
  <c r="D42" i="34"/>
  <c r="C42" i="34"/>
  <c r="N41" i="34"/>
  <c r="Q41" i="34" s="1"/>
  <c r="K41" i="34"/>
  <c r="D41" i="34"/>
  <c r="C41" i="34"/>
  <c r="Q40" i="34"/>
  <c r="P40" i="34"/>
  <c r="N40" i="34"/>
  <c r="K40" i="34"/>
  <c r="D40" i="34"/>
  <c r="C40" i="34"/>
  <c r="N39" i="34"/>
  <c r="Q39" i="34" s="1"/>
  <c r="K39" i="34"/>
  <c r="D39" i="34"/>
  <c r="C39" i="34"/>
  <c r="N38" i="34"/>
  <c r="P38" i="34" s="1"/>
  <c r="K38" i="34"/>
  <c r="D38" i="34"/>
  <c r="C38" i="34"/>
  <c r="N37" i="34"/>
  <c r="Q37" i="34" s="1"/>
  <c r="K37" i="34"/>
  <c r="D37" i="34"/>
  <c r="C37" i="34"/>
  <c r="Q36" i="34"/>
  <c r="P36" i="34"/>
  <c r="N36" i="34"/>
  <c r="K36" i="34"/>
  <c r="D36" i="34"/>
  <c r="C36" i="34"/>
  <c r="N35" i="34"/>
  <c r="Q35" i="34" s="1"/>
  <c r="K35" i="34"/>
  <c r="D35" i="34"/>
  <c r="C35" i="34"/>
  <c r="AR35" i="34"/>
  <c r="N34" i="34"/>
  <c r="Q34" i="34" s="1"/>
  <c r="K34" i="34"/>
  <c r="D34" i="34"/>
  <c r="C34" i="34"/>
  <c r="AR34" i="34"/>
  <c r="N33" i="34"/>
  <c r="Q33" i="34" s="1"/>
  <c r="K33" i="34"/>
  <c r="D33" i="34"/>
  <c r="C33" i="34"/>
  <c r="AR33" i="34"/>
  <c r="N32" i="34"/>
  <c r="Q32" i="34" s="1"/>
  <c r="K32" i="34"/>
  <c r="D32" i="34"/>
  <c r="C32" i="34"/>
  <c r="AR32" i="34"/>
  <c r="N31" i="34"/>
  <c r="Q31" i="34" s="1"/>
  <c r="K31" i="34"/>
  <c r="D31" i="34"/>
  <c r="C31" i="34"/>
  <c r="AR31" i="34"/>
  <c r="P30" i="34"/>
  <c r="N30" i="34"/>
  <c r="Q30" i="34" s="1"/>
  <c r="K30" i="34"/>
  <c r="D30" i="34"/>
  <c r="C30" i="34"/>
  <c r="AR30" i="34"/>
  <c r="N29" i="34"/>
  <c r="Q29" i="34" s="1"/>
  <c r="K29" i="34"/>
  <c r="D29" i="34"/>
  <c r="C29" i="34"/>
  <c r="AR29" i="34"/>
  <c r="N28" i="34"/>
  <c r="Q28" i="34" s="1"/>
  <c r="K28" i="34"/>
  <c r="D28" i="34"/>
  <c r="C28" i="34"/>
  <c r="AR28" i="34"/>
  <c r="N27" i="34"/>
  <c r="Q27" i="34" s="1"/>
  <c r="K27" i="34"/>
  <c r="D27" i="34"/>
  <c r="C27" i="34"/>
  <c r="AR27" i="34"/>
  <c r="N26" i="34"/>
  <c r="Q26" i="34" s="1"/>
  <c r="K26" i="34"/>
  <c r="D26" i="34"/>
  <c r="C26" i="34"/>
  <c r="AR26" i="34"/>
  <c r="N25" i="34"/>
  <c r="Q25" i="34" s="1"/>
  <c r="K25" i="34"/>
  <c r="D25" i="34"/>
  <c r="C25" i="34"/>
  <c r="AR25" i="34"/>
  <c r="N24" i="34"/>
  <c r="Q24" i="34" s="1"/>
  <c r="K24" i="34"/>
  <c r="D24" i="34"/>
  <c r="C24" i="34"/>
  <c r="AR24" i="34"/>
  <c r="N23" i="34"/>
  <c r="Q23" i="34" s="1"/>
  <c r="K23" i="34"/>
  <c r="D23" i="34"/>
  <c r="C23" i="34"/>
  <c r="AR23" i="34"/>
  <c r="P22" i="34"/>
  <c r="N22" i="34"/>
  <c r="Q22" i="34" s="1"/>
  <c r="K22" i="34"/>
  <c r="D22" i="34"/>
  <c r="C22" i="34"/>
  <c r="AR22" i="34"/>
  <c r="N21" i="34"/>
  <c r="Q21" i="34" s="1"/>
  <c r="K21" i="34"/>
  <c r="D21" i="34"/>
  <c r="C21" i="34"/>
  <c r="AR21" i="34"/>
  <c r="N20" i="34"/>
  <c r="Q20" i="34" s="1"/>
  <c r="K20" i="34"/>
  <c r="D20" i="34"/>
  <c r="C20" i="34"/>
  <c r="AR20" i="34"/>
  <c r="N19" i="34"/>
  <c r="Q19" i="34" s="1"/>
  <c r="K19" i="34"/>
  <c r="D19" i="34"/>
  <c r="C19" i="34"/>
  <c r="AR19" i="34"/>
  <c r="N18" i="34"/>
  <c r="Q18" i="34" s="1"/>
  <c r="K18" i="34"/>
  <c r="D18" i="34"/>
  <c r="C18" i="34"/>
  <c r="AR18" i="34"/>
  <c r="N17" i="34"/>
  <c r="Q17" i="34" s="1"/>
  <c r="K17" i="34"/>
  <c r="D17" i="34"/>
  <c r="C17" i="34"/>
  <c r="AR17" i="34"/>
  <c r="Q16" i="34"/>
  <c r="O16" i="34"/>
  <c r="K16" i="34"/>
  <c r="AR16" i="34"/>
  <c r="AR15" i="34"/>
  <c r="AR14" i="34"/>
  <c r="AR13" i="34"/>
  <c r="J12" i="34"/>
  <c r="AR12" i="34"/>
  <c r="J11" i="34"/>
  <c r="AR11" i="34"/>
  <c r="J10" i="34"/>
  <c r="F10" i="34"/>
  <c r="E10" i="34"/>
  <c r="D10" i="34"/>
  <c r="C10" i="34"/>
  <c r="B10" i="34"/>
  <c r="AR10" i="34"/>
  <c r="AR9" i="34"/>
  <c r="AR8" i="34"/>
  <c r="J7" i="34"/>
  <c r="D7" i="34"/>
  <c r="B7" i="34"/>
  <c r="AS6" i="34"/>
  <c r="AS7" i="34" s="1"/>
  <c r="AS8" i="34" s="1"/>
  <c r="AR7" i="34"/>
  <c r="AL6" i="34"/>
  <c r="J6" i="34"/>
  <c r="D6" i="34" a="1"/>
  <c r="D6" i="34" s="1"/>
  <c r="B6" i="34"/>
  <c r="AR5" i="34"/>
  <c r="AL5" i="34"/>
  <c r="I5" i="34"/>
  <c r="D5" i="34"/>
  <c r="B5" i="34"/>
  <c r="AU15" i="46" l="1"/>
  <c r="AV13" i="46"/>
  <c r="AU16" i="45"/>
  <c r="AV15" i="45" s="1"/>
  <c r="AU16" i="44"/>
  <c r="AV15" i="44"/>
  <c r="AN8" i="38"/>
  <c r="AP10" i="38"/>
  <c r="D11" i="40"/>
  <c r="AS20" i="40"/>
  <c r="AJ14" i="40"/>
  <c r="AJ15" i="40" s="1"/>
  <c r="AJ16" i="40" s="1"/>
  <c r="AJ17" i="40" s="1"/>
  <c r="AJ18" i="40" s="1"/>
  <c r="AJ19" i="40" s="1"/>
  <c r="AU12" i="40"/>
  <c r="S3" i="40"/>
  <c r="T3" i="40" s="1"/>
  <c r="S4" i="40"/>
  <c r="T4" i="40" s="1"/>
  <c r="S2" i="40"/>
  <c r="T2" i="40" s="1"/>
  <c r="D12" i="40"/>
  <c r="AP10" i="36"/>
  <c r="AP9" i="38"/>
  <c r="E12" i="34"/>
  <c r="P18" i="34"/>
  <c r="P26" i="34"/>
  <c r="P34" i="34"/>
  <c r="P37" i="34"/>
  <c r="P41" i="34"/>
  <c r="P45" i="34"/>
  <c r="P49" i="34"/>
  <c r="P24" i="34"/>
  <c r="P32" i="34"/>
  <c r="Q38" i="34"/>
  <c r="Q42" i="34"/>
  <c r="Q46" i="34"/>
  <c r="AT6" i="34"/>
  <c r="M7" i="34"/>
  <c r="O49" i="34"/>
  <c r="P20" i="34"/>
  <c r="P28" i="34"/>
  <c r="AN5" i="36"/>
  <c r="AP6" i="35"/>
  <c r="AP16" i="34"/>
  <c r="AN5" i="34"/>
  <c r="AP10" i="35"/>
  <c r="AP9" i="36"/>
  <c r="AP11" i="36"/>
  <c r="AN11" i="35"/>
  <c r="AP16" i="35"/>
  <c r="AP11" i="34"/>
  <c r="AN5" i="35"/>
  <c r="AP9" i="35"/>
  <c r="AP6" i="34"/>
  <c r="AN11" i="34"/>
  <c r="AP8" i="34"/>
  <c r="AN6" i="34"/>
  <c r="AP9" i="34"/>
  <c r="AP10" i="34"/>
  <c r="AP6" i="36"/>
  <c r="AN11" i="36"/>
  <c r="AP16" i="36"/>
  <c r="AP8" i="38"/>
  <c r="AN6" i="35"/>
  <c r="AP8" i="36"/>
  <c r="AN6" i="36"/>
  <c r="AP6" i="38"/>
  <c r="AP11" i="35"/>
  <c r="AP8" i="35"/>
  <c r="AP11" i="38"/>
  <c r="AN5" i="38"/>
  <c r="AN11" i="38"/>
  <c r="AP14" i="38"/>
  <c r="G7" i="38"/>
  <c r="O49" i="38"/>
  <c r="M11" i="38"/>
  <c r="AS9" i="38"/>
  <c r="AT8" i="38"/>
  <c r="O38" i="38"/>
  <c r="O42" i="38"/>
  <c r="O46" i="38"/>
  <c r="O50" i="38"/>
  <c r="AP5" i="38"/>
  <c r="D6" i="38" a="1"/>
  <c r="D6" i="38" s="1"/>
  <c r="G6" i="38" s="1"/>
  <c r="M6" i="38"/>
  <c r="AN7" i="38"/>
  <c r="AT7" i="38"/>
  <c r="AP16" i="38"/>
  <c r="O17" i="38"/>
  <c r="O19" i="38"/>
  <c r="O21" i="38"/>
  <c r="O23" i="38"/>
  <c r="O25" i="38"/>
  <c r="O27" i="38"/>
  <c r="O29" i="38"/>
  <c r="O31" i="38"/>
  <c r="O33" i="38"/>
  <c r="O35" i="38"/>
  <c r="O39" i="38"/>
  <c r="O43" i="38"/>
  <c r="O47" i="38"/>
  <c r="O51" i="38"/>
  <c r="AR5" i="38"/>
  <c r="AP7" i="38"/>
  <c r="AP12" i="38"/>
  <c r="AP13" i="38"/>
  <c r="AP15" i="38"/>
  <c r="O16" i="38"/>
  <c r="P17" i="38"/>
  <c r="P19" i="38"/>
  <c r="P21" i="38"/>
  <c r="P23" i="38"/>
  <c r="P25" i="38"/>
  <c r="P27" i="38"/>
  <c r="P29" i="38"/>
  <c r="P31" i="38"/>
  <c r="P33" i="38"/>
  <c r="P35" i="38"/>
  <c r="O36" i="38"/>
  <c r="P39" i="38"/>
  <c r="O40" i="38"/>
  <c r="P43" i="38"/>
  <c r="O44" i="38"/>
  <c r="P47" i="38"/>
  <c r="O48" i="38"/>
  <c r="P51" i="38"/>
  <c r="AL5" i="38"/>
  <c r="AT5" i="38"/>
  <c r="AN6" i="38"/>
  <c r="AN9" i="38"/>
  <c r="AN10" i="38"/>
  <c r="P16" i="38"/>
  <c r="O18" i="38"/>
  <c r="O20" i="38"/>
  <c r="O22" i="38"/>
  <c r="O24" i="38"/>
  <c r="O26" i="38"/>
  <c r="O28" i="38"/>
  <c r="O30" i="38"/>
  <c r="O32" i="38"/>
  <c r="O34" i="38"/>
  <c r="O37" i="38"/>
  <c r="O41" i="38"/>
  <c r="O45" i="38"/>
  <c r="AS8" i="36"/>
  <c r="AT7" i="36"/>
  <c r="B12" i="36"/>
  <c r="B11" i="36"/>
  <c r="M11" i="36"/>
  <c r="O38" i="36"/>
  <c r="O42" i="36"/>
  <c r="O46" i="36"/>
  <c r="O50" i="36"/>
  <c r="AP5" i="36"/>
  <c r="D6" i="36" a="1"/>
  <c r="D6" i="36" s="1"/>
  <c r="G6" i="36" s="1"/>
  <c r="M6" i="36"/>
  <c r="AN7" i="36"/>
  <c r="O17" i="36"/>
  <c r="O19" i="36"/>
  <c r="O21" i="36"/>
  <c r="O23" i="36"/>
  <c r="O25" i="36"/>
  <c r="O27" i="36"/>
  <c r="O29" i="36"/>
  <c r="O31" i="36"/>
  <c r="O33" i="36"/>
  <c r="O35" i="36"/>
  <c r="O39" i="36"/>
  <c r="O43" i="36"/>
  <c r="O47" i="36"/>
  <c r="O51" i="36"/>
  <c r="AP7" i="36"/>
  <c r="AN8" i="36"/>
  <c r="AP12" i="36"/>
  <c r="AP13" i="36"/>
  <c r="AP14" i="36"/>
  <c r="AP15" i="36"/>
  <c r="P17" i="36"/>
  <c r="P19" i="36"/>
  <c r="P21" i="36"/>
  <c r="P23" i="36"/>
  <c r="P25" i="36"/>
  <c r="P27" i="36"/>
  <c r="P29" i="36"/>
  <c r="P31" i="36"/>
  <c r="P33" i="36"/>
  <c r="P35" i="36"/>
  <c r="O36" i="36"/>
  <c r="P39" i="36"/>
  <c r="O40" i="36"/>
  <c r="P43" i="36"/>
  <c r="O44" i="36"/>
  <c r="P47" i="36"/>
  <c r="O48" i="36"/>
  <c r="P51" i="36"/>
  <c r="AT5" i="36"/>
  <c r="AN9" i="36"/>
  <c r="AN10" i="36"/>
  <c r="E11" i="36"/>
  <c r="P16" i="36"/>
  <c r="O18" i="36"/>
  <c r="O20" i="36"/>
  <c r="O22" i="36"/>
  <c r="O24" i="36"/>
  <c r="O26" i="36"/>
  <c r="O28" i="36"/>
  <c r="O30" i="36"/>
  <c r="O32" i="36"/>
  <c r="O34" i="36"/>
  <c r="O37" i="36"/>
  <c r="O41" i="36"/>
  <c r="O45" i="36"/>
  <c r="G6" i="35"/>
  <c r="AS9" i="35"/>
  <c r="AT8" i="35"/>
  <c r="M11" i="35"/>
  <c r="M6" i="35"/>
  <c r="AN7" i="35"/>
  <c r="AT7" i="35"/>
  <c r="O17" i="35"/>
  <c r="O19" i="35"/>
  <c r="O21" i="35"/>
  <c r="O23" i="35"/>
  <c r="O25" i="35"/>
  <c r="O27" i="35"/>
  <c r="O29" i="35"/>
  <c r="O31" i="35"/>
  <c r="O33" i="35"/>
  <c r="O35" i="35"/>
  <c r="O39" i="35"/>
  <c r="O43" i="35"/>
  <c r="O47" i="35"/>
  <c r="O51" i="35"/>
  <c r="B11" i="35"/>
  <c r="O38" i="35"/>
  <c r="O42" i="35"/>
  <c r="O46" i="35"/>
  <c r="O50" i="35"/>
  <c r="AP5" i="35"/>
  <c r="AP7" i="35"/>
  <c r="AN8" i="35"/>
  <c r="AP12" i="35"/>
  <c r="AP13" i="35"/>
  <c r="AP14" i="35"/>
  <c r="AP15" i="35"/>
  <c r="P17" i="35"/>
  <c r="P19" i="35"/>
  <c r="P21" i="35"/>
  <c r="P23" i="35"/>
  <c r="P25" i="35"/>
  <c r="P27" i="35"/>
  <c r="P29" i="35"/>
  <c r="P31" i="35"/>
  <c r="P33" i="35"/>
  <c r="P35" i="35"/>
  <c r="O36" i="35"/>
  <c r="P39" i="35"/>
  <c r="O40" i="35"/>
  <c r="P43" i="35"/>
  <c r="O44" i="35"/>
  <c r="P47" i="35"/>
  <c r="O48" i="35"/>
  <c r="P51" i="35"/>
  <c r="AT5" i="35"/>
  <c r="AN9" i="35"/>
  <c r="AN10" i="35"/>
  <c r="E11" i="35"/>
  <c r="P16" i="35"/>
  <c r="O18" i="35"/>
  <c r="O20" i="35"/>
  <c r="O22" i="35"/>
  <c r="O24" i="35"/>
  <c r="O26" i="35"/>
  <c r="O28" i="35"/>
  <c r="O30" i="35"/>
  <c r="O32" i="35"/>
  <c r="O34" i="35"/>
  <c r="O37" i="35"/>
  <c r="O41" i="35"/>
  <c r="O45" i="35"/>
  <c r="G7" i="34"/>
  <c r="B12" i="34"/>
  <c r="G6" i="34"/>
  <c r="AS9" i="34"/>
  <c r="AT8" i="34" s="1"/>
  <c r="M11" i="34"/>
  <c r="M6" i="34"/>
  <c r="AN7" i="34"/>
  <c r="AT7" i="34"/>
  <c r="O17" i="34"/>
  <c r="O19" i="34"/>
  <c r="O21" i="34"/>
  <c r="O23" i="34"/>
  <c r="O25" i="34"/>
  <c r="O27" i="34"/>
  <c r="O29" i="34"/>
  <c r="O31" i="34"/>
  <c r="O33" i="34"/>
  <c r="O35" i="34"/>
  <c r="O39" i="34"/>
  <c r="O43" i="34"/>
  <c r="O47" i="34"/>
  <c r="O51" i="34"/>
  <c r="B11" i="34"/>
  <c r="O38" i="34"/>
  <c r="O42" i="34"/>
  <c r="O46" i="34"/>
  <c r="AP7" i="34"/>
  <c r="AN8" i="34"/>
  <c r="AP12" i="34"/>
  <c r="AP13" i="34"/>
  <c r="AP14" i="34"/>
  <c r="AP15" i="34"/>
  <c r="P17" i="34"/>
  <c r="P19" i="34"/>
  <c r="P21" i="34"/>
  <c r="P23" i="34"/>
  <c r="P25" i="34"/>
  <c r="P27" i="34"/>
  <c r="P29" i="34"/>
  <c r="P31" i="34"/>
  <c r="P33" i="34"/>
  <c r="P35" i="34"/>
  <c r="O36" i="34"/>
  <c r="P39" i="34"/>
  <c r="O40" i="34"/>
  <c r="P43" i="34"/>
  <c r="O44" i="34"/>
  <c r="P47" i="34"/>
  <c r="O48" i="34"/>
  <c r="P51" i="34"/>
  <c r="O50" i="34"/>
  <c r="AP5" i="34"/>
  <c r="AT5" i="34"/>
  <c r="AN9" i="34"/>
  <c r="AN10" i="34"/>
  <c r="E11" i="34"/>
  <c r="P16" i="34"/>
  <c r="O18" i="34"/>
  <c r="O20" i="34"/>
  <c r="O22" i="34"/>
  <c r="O24" i="34"/>
  <c r="O26" i="34"/>
  <c r="O28" i="34"/>
  <c r="O30" i="34"/>
  <c r="O32" i="34"/>
  <c r="O34" i="34"/>
  <c r="O37" i="34"/>
  <c r="O41" i="34"/>
  <c r="O45" i="34"/>
  <c r="AN6" i="33"/>
  <c r="AN7" i="33" s="1"/>
  <c r="AN8" i="33" s="1"/>
  <c r="AN9" i="33" s="1"/>
  <c r="AN10" i="33" s="1"/>
  <c r="AN11" i="33" s="1"/>
  <c r="AN12" i="33" s="1"/>
  <c r="AN13" i="33" s="1"/>
  <c r="AN14" i="33" s="1"/>
  <c r="AN15" i="33" s="1"/>
  <c r="AN16" i="33" s="1"/>
  <c r="AN17" i="33" s="1"/>
  <c r="AN18" i="33" s="1"/>
  <c r="AN19" i="33" s="1"/>
  <c r="AN20" i="33" s="1"/>
  <c r="AN21" i="33" s="1"/>
  <c r="AN22" i="33" s="1"/>
  <c r="AN23" i="33" s="1"/>
  <c r="AN24" i="33" s="1"/>
  <c r="AN25" i="33" s="1"/>
  <c r="AN26" i="33" s="1"/>
  <c r="AN27" i="33" s="1"/>
  <c r="AN28" i="33" s="1"/>
  <c r="AN29" i="33" s="1"/>
  <c r="AN30" i="33" s="1"/>
  <c r="AN31" i="33" s="1"/>
  <c r="AN32" i="33" s="1"/>
  <c r="AN33" i="33" s="1"/>
  <c r="AN34" i="33" s="1"/>
  <c r="AN35" i="33" s="1"/>
  <c r="AN36" i="33" s="1"/>
  <c r="AN37" i="33" s="1"/>
  <c r="AN38" i="33" s="1"/>
  <c r="AN39" i="33" s="1"/>
  <c r="AN40" i="33" s="1"/>
  <c r="AN41" i="33" s="1"/>
  <c r="AN42" i="33" s="1"/>
  <c r="AN43" i="33" s="1"/>
  <c r="AN44" i="33" s="1"/>
  <c r="AN45" i="33" s="1"/>
  <c r="AN46" i="33" s="1"/>
  <c r="AN47" i="33" s="1"/>
  <c r="AN48" i="33" s="1"/>
  <c r="AN49" i="33" s="1"/>
  <c r="AN50" i="33" s="1"/>
  <c r="AN51" i="33" s="1"/>
  <c r="AN52" i="33" s="1"/>
  <c r="AU16" i="46" l="1"/>
  <c r="AV14" i="46"/>
  <c r="AU17" i="45"/>
  <c r="AU17" i="44"/>
  <c r="AV16" i="44"/>
  <c r="AU13" i="40"/>
  <c r="AV12" i="40" s="1"/>
  <c r="AO12" i="33" s="1"/>
  <c r="AV11" i="40"/>
  <c r="AO11" i="33" s="1"/>
  <c r="C11" i="35"/>
  <c r="D12" i="36"/>
  <c r="C11" i="36"/>
  <c r="D12" i="35"/>
  <c r="C12" i="38"/>
  <c r="D12" i="38"/>
  <c r="B12" i="38"/>
  <c r="B11" i="38"/>
  <c r="AS10" i="38"/>
  <c r="AT9" i="38" s="1"/>
  <c r="C11" i="38"/>
  <c r="M10" i="38"/>
  <c r="D11" i="38"/>
  <c r="F12" i="38"/>
  <c r="F11" i="38"/>
  <c r="E12" i="38"/>
  <c r="E11" i="38"/>
  <c r="F12" i="36"/>
  <c r="F11" i="36"/>
  <c r="C12" i="36"/>
  <c r="D11" i="36"/>
  <c r="M10" i="36"/>
  <c r="AS9" i="36"/>
  <c r="AT8" i="36"/>
  <c r="M10" i="35"/>
  <c r="D11" i="35"/>
  <c r="AS10" i="35"/>
  <c r="F12" i="35"/>
  <c r="F11" i="35"/>
  <c r="C12" i="35"/>
  <c r="D12" i="34"/>
  <c r="D11" i="34"/>
  <c r="C11" i="34"/>
  <c r="M10" i="34"/>
  <c r="F12" i="34"/>
  <c r="F11" i="34"/>
  <c r="AS10" i="34"/>
  <c r="C12" i="34"/>
  <c r="L49" i="32"/>
  <c r="O49" i="32" s="1"/>
  <c r="D49" i="32"/>
  <c r="C49" i="32"/>
  <c r="L48" i="32"/>
  <c r="O48" i="32" s="1"/>
  <c r="D48" i="32"/>
  <c r="C48" i="32"/>
  <c r="L47" i="32"/>
  <c r="O47" i="32" s="1"/>
  <c r="D47" i="32"/>
  <c r="C47" i="32"/>
  <c r="L46" i="32"/>
  <c r="O46" i="32" s="1"/>
  <c r="D46" i="32"/>
  <c r="C46" i="32"/>
  <c r="L45" i="32"/>
  <c r="D45" i="32"/>
  <c r="C45" i="32"/>
  <c r="L44" i="32"/>
  <c r="D44" i="32"/>
  <c r="C44" i="32"/>
  <c r="L43" i="32"/>
  <c r="D43" i="32"/>
  <c r="C43" i="32"/>
  <c r="L42" i="32"/>
  <c r="D42" i="32"/>
  <c r="C42" i="32"/>
  <c r="L41" i="32"/>
  <c r="D41" i="32"/>
  <c r="C41" i="32"/>
  <c r="L40" i="32"/>
  <c r="D40" i="32"/>
  <c r="C40" i="32"/>
  <c r="L39" i="32"/>
  <c r="D39" i="32"/>
  <c r="C39" i="32"/>
  <c r="L38" i="32"/>
  <c r="D38" i="32"/>
  <c r="C38" i="32"/>
  <c r="L37" i="32"/>
  <c r="D37" i="32"/>
  <c r="C37" i="32"/>
  <c r="L36" i="32"/>
  <c r="D36" i="32"/>
  <c r="C36" i="32"/>
  <c r="L35" i="32"/>
  <c r="D35" i="32"/>
  <c r="C35" i="32"/>
  <c r="L34" i="32"/>
  <c r="D34" i="32"/>
  <c r="C34" i="32"/>
  <c r="L33" i="32"/>
  <c r="D33" i="32"/>
  <c r="C33" i="32"/>
  <c r="L32" i="32"/>
  <c r="D32" i="32"/>
  <c r="C32" i="32"/>
  <c r="L31" i="32"/>
  <c r="D31" i="32"/>
  <c r="C31" i="32"/>
  <c r="L30" i="32"/>
  <c r="D30" i="32"/>
  <c r="C30" i="32"/>
  <c r="L29" i="32"/>
  <c r="D29" i="32"/>
  <c r="C29" i="32"/>
  <c r="L28" i="32"/>
  <c r="D28" i="32"/>
  <c r="C28" i="32"/>
  <c r="L27" i="32"/>
  <c r="D27" i="32"/>
  <c r="C27" i="32"/>
  <c r="L26" i="32"/>
  <c r="D26" i="32"/>
  <c r="C26" i="32"/>
  <c r="L25" i="32"/>
  <c r="D25" i="32"/>
  <c r="C25" i="32"/>
  <c r="L24" i="32"/>
  <c r="D24" i="32"/>
  <c r="C24" i="32"/>
  <c r="L23" i="32"/>
  <c r="D23" i="32"/>
  <c r="C23" i="32"/>
  <c r="L22" i="32"/>
  <c r="D22" i="32"/>
  <c r="C22" i="32"/>
  <c r="L21" i="32"/>
  <c r="D21" i="32"/>
  <c r="C21" i="32"/>
  <c r="L20" i="32"/>
  <c r="D20" i="32"/>
  <c r="C20" i="32"/>
  <c r="L19" i="32"/>
  <c r="D19" i="32"/>
  <c r="C19" i="32"/>
  <c r="L18" i="32"/>
  <c r="D18" i="32"/>
  <c r="C18" i="32"/>
  <c r="L17" i="32"/>
  <c r="D17" i="32"/>
  <c r="C17" i="32"/>
  <c r="N16" i="32"/>
  <c r="M16" i="32"/>
  <c r="L16" i="32"/>
  <c r="O16" i="32" s="1"/>
  <c r="D16" i="32"/>
  <c r="C16" i="32"/>
  <c r="AP12" i="32"/>
  <c r="J12" i="32"/>
  <c r="AP11" i="32"/>
  <c r="J11" i="32"/>
  <c r="AP10" i="32"/>
  <c r="J10" i="32"/>
  <c r="F10" i="32"/>
  <c r="E10" i="32"/>
  <c r="D10" i="32"/>
  <c r="C10" i="32"/>
  <c r="B10" i="32"/>
  <c r="AP9" i="32"/>
  <c r="AP8" i="32"/>
  <c r="AP7" i="32"/>
  <c r="J7" i="32"/>
  <c r="AQ6" i="32"/>
  <c r="AP6" i="32"/>
  <c r="AJ6" i="32"/>
  <c r="J6" i="32"/>
  <c r="AP5" i="32"/>
  <c r="AJ5" i="32"/>
  <c r="E12" i="32" s="1"/>
  <c r="I5" i="32"/>
  <c r="D5" i="32"/>
  <c r="L49" i="31"/>
  <c r="O49" i="31" s="1"/>
  <c r="D49" i="31"/>
  <c r="C49" i="31"/>
  <c r="O48" i="31"/>
  <c r="N48" i="31"/>
  <c r="L48" i="31"/>
  <c r="D48" i="31"/>
  <c r="C48" i="31"/>
  <c r="O47" i="31"/>
  <c r="N47" i="31"/>
  <c r="L47" i="31"/>
  <c r="D47" i="31"/>
  <c r="C47" i="31"/>
  <c r="O46" i="31"/>
  <c r="N46" i="31"/>
  <c r="L46" i="31"/>
  <c r="D46" i="31"/>
  <c r="C46" i="31"/>
  <c r="O45" i="31"/>
  <c r="N45" i="31"/>
  <c r="L45" i="31"/>
  <c r="D45" i="31"/>
  <c r="C45" i="31"/>
  <c r="O44" i="31"/>
  <c r="N44" i="31"/>
  <c r="L44" i="31"/>
  <c r="D44" i="31"/>
  <c r="C44" i="31"/>
  <c r="O43" i="31"/>
  <c r="N43" i="31"/>
  <c r="L43" i="31"/>
  <c r="D43" i="31"/>
  <c r="C43" i="31"/>
  <c r="O42" i="31"/>
  <c r="N42" i="31"/>
  <c r="L42" i="31"/>
  <c r="D42" i="31"/>
  <c r="C42" i="31"/>
  <c r="O41" i="31"/>
  <c r="N41" i="31"/>
  <c r="L41" i="31"/>
  <c r="D41" i="31"/>
  <c r="C41" i="31"/>
  <c r="O40" i="31"/>
  <c r="N40" i="31"/>
  <c r="L40" i="31"/>
  <c r="D40" i="31"/>
  <c r="C40" i="31"/>
  <c r="O39" i="31"/>
  <c r="N39" i="31"/>
  <c r="L39" i="31"/>
  <c r="D39" i="31"/>
  <c r="C39" i="31"/>
  <c r="O38" i="31"/>
  <c r="N38" i="31"/>
  <c r="L38" i="31"/>
  <c r="D38" i="31"/>
  <c r="C38" i="31"/>
  <c r="O37" i="31"/>
  <c r="N37" i="31"/>
  <c r="L37" i="31"/>
  <c r="D37" i="31"/>
  <c r="C37" i="31"/>
  <c r="O36" i="31"/>
  <c r="N36" i="31"/>
  <c r="L36" i="31"/>
  <c r="D36" i="31"/>
  <c r="C36" i="31"/>
  <c r="O35" i="31"/>
  <c r="N35" i="31"/>
  <c r="L35" i="31"/>
  <c r="D35" i="31"/>
  <c r="C35" i="31"/>
  <c r="O34" i="31"/>
  <c r="N34" i="31"/>
  <c r="L34" i="31"/>
  <c r="D34" i="31"/>
  <c r="C34" i="31"/>
  <c r="O33" i="31"/>
  <c r="N33" i="31"/>
  <c r="L33" i="31"/>
  <c r="D33" i="31"/>
  <c r="C33" i="31"/>
  <c r="O32" i="31"/>
  <c r="N32" i="31"/>
  <c r="L32" i="31"/>
  <c r="D32" i="31"/>
  <c r="C32" i="31"/>
  <c r="O31" i="31"/>
  <c r="N31" i="31"/>
  <c r="L31" i="31"/>
  <c r="D31" i="31"/>
  <c r="C31" i="31"/>
  <c r="O30" i="31"/>
  <c r="N30" i="31"/>
  <c r="L30" i="31"/>
  <c r="D30" i="31"/>
  <c r="C30" i="31"/>
  <c r="O29" i="31"/>
  <c r="N29" i="31"/>
  <c r="L29" i="31"/>
  <c r="D29" i="31"/>
  <c r="C29" i="31"/>
  <c r="O28" i="31"/>
  <c r="N28" i="31"/>
  <c r="L28" i="31"/>
  <c r="D28" i="31"/>
  <c r="C28" i="31"/>
  <c r="O27" i="31"/>
  <c r="N27" i="31"/>
  <c r="L27" i="31"/>
  <c r="D27" i="31"/>
  <c r="C27" i="31"/>
  <c r="O26" i="31"/>
  <c r="N26" i="31"/>
  <c r="L26" i="31"/>
  <c r="D26" i="31"/>
  <c r="C26" i="31"/>
  <c r="O25" i="31"/>
  <c r="N25" i="31"/>
  <c r="L25" i="31"/>
  <c r="D25" i="31"/>
  <c r="C25" i="31"/>
  <c r="O24" i="31"/>
  <c r="N24" i="31"/>
  <c r="L24" i="31"/>
  <c r="D24" i="31"/>
  <c r="C24" i="31"/>
  <c r="O23" i="31"/>
  <c r="N23" i="31"/>
  <c r="L23" i="31"/>
  <c r="D23" i="31"/>
  <c r="C23" i="31"/>
  <c r="O22" i="31"/>
  <c r="N22" i="31"/>
  <c r="L22" i="31"/>
  <c r="D22" i="31"/>
  <c r="C22" i="31"/>
  <c r="O21" i="31"/>
  <c r="N21" i="31"/>
  <c r="L21" i="31"/>
  <c r="D21" i="31"/>
  <c r="C21" i="31"/>
  <c r="O20" i="31"/>
  <c r="N20" i="31"/>
  <c r="L20" i="31"/>
  <c r="D20" i="31"/>
  <c r="C20" i="31"/>
  <c r="O19" i="31"/>
  <c r="N19" i="31"/>
  <c r="L19" i="31"/>
  <c r="D19" i="31"/>
  <c r="C19" i="31"/>
  <c r="O18" i="31"/>
  <c r="N18" i="31"/>
  <c r="L18" i="31"/>
  <c r="D18" i="31"/>
  <c r="C18" i="31"/>
  <c r="O17" i="31"/>
  <c r="N17" i="31"/>
  <c r="L17" i="31"/>
  <c r="D17" i="31"/>
  <c r="C17" i="31"/>
  <c r="L16" i="31"/>
  <c r="O16" i="31" s="1"/>
  <c r="M11" i="31" s="1"/>
  <c r="D16" i="31"/>
  <c r="C16" i="31"/>
  <c r="AP12" i="31"/>
  <c r="J12" i="31"/>
  <c r="AP11" i="31"/>
  <c r="J11" i="31"/>
  <c r="AP10" i="31"/>
  <c r="J10" i="31"/>
  <c r="F10" i="31"/>
  <c r="E10" i="31"/>
  <c r="D10" i="31"/>
  <c r="C10" i="31"/>
  <c r="B10" i="31"/>
  <c r="AP9" i="31"/>
  <c r="AP8" i="31"/>
  <c r="AQ7" i="31"/>
  <c r="AQ8" i="31" s="1"/>
  <c r="AP7" i="31"/>
  <c r="M7" i="31"/>
  <c r="J7" i="31"/>
  <c r="D7" i="31"/>
  <c r="B7" i="31"/>
  <c r="G7" i="31" s="1"/>
  <c r="AQ6" i="31"/>
  <c r="AP6" i="31"/>
  <c r="F12" i="31" s="1"/>
  <c r="AJ6" i="31"/>
  <c r="M6" i="31"/>
  <c r="J6" i="31"/>
  <c r="D6" i="31" a="1"/>
  <c r="D6" i="31" s="1"/>
  <c r="B6" i="31"/>
  <c r="AR5" i="31"/>
  <c r="AP5" i="31"/>
  <c r="AN5" i="31"/>
  <c r="AL5" i="31"/>
  <c r="AJ5" i="31"/>
  <c r="E12" i="31" s="1"/>
  <c r="I5" i="31"/>
  <c r="D5" i="31"/>
  <c r="L49" i="30"/>
  <c r="O49" i="30" s="1"/>
  <c r="D49" i="30"/>
  <c r="C49" i="30"/>
  <c r="L48" i="30"/>
  <c r="O48" i="30" s="1"/>
  <c r="D48" i="30"/>
  <c r="C48" i="30"/>
  <c r="L47" i="30"/>
  <c r="O47" i="30" s="1"/>
  <c r="D47" i="30"/>
  <c r="C47" i="30"/>
  <c r="L46" i="30"/>
  <c r="D46" i="30"/>
  <c r="C46" i="30"/>
  <c r="L45" i="30"/>
  <c r="D45" i="30"/>
  <c r="C45" i="30"/>
  <c r="L44" i="30"/>
  <c r="D44" i="30"/>
  <c r="C44" i="30"/>
  <c r="L43" i="30"/>
  <c r="D43" i="30"/>
  <c r="C43" i="30"/>
  <c r="L42" i="30"/>
  <c r="D42" i="30"/>
  <c r="C42" i="30"/>
  <c r="L41" i="30"/>
  <c r="D41" i="30"/>
  <c r="C41" i="30"/>
  <c r="L40" i="30"/>
  <c r="D40" i="30"/>
  <c r="C40" i="30"/>
  <c r="L39" i="30"/>
  <c r="D39" i="30"/>
  <c r="C39" i="30"/>
  <c r="L38" i="30"/>
  <c r="D38" i="30"/>
  <c r="C38" i="30"/>
  <c r="L37" i="30"/>
  <c r="D37" i="30"/>
  <c r="C37" i="30"/>
  <c r="L36" i="30"/>
  <c r="D36" i="30"/>
  <c r="C36" i="30"/>
  <c r="L35" i="30"/>
  <c r="D35" i="30"/>
  <c r="C35" i="30"/>
  <c r="L34" i="30"/>
  <c r="D34" i="30"/>
  <c r="C34" i="30"/>
  <c r="L33" i="30"/>
  <c r="D33" i="30"/>
  <c r="C33" i="30"/>
  <c r="L32" i="30"/>
  <c r="D32" i="30"/>
  <c r="C32" i="30"/>
  <c r="L31" i="30"/>
  <c r="D31" i="30"/>
  <c r="C31" i="30"/>
  <c r="L30" i="30"/>
  <c r="D30" i="30"/>
  <c r="C30" i="30"/>
  <c r="L29" i="30"/>
  <c r="D29" i="30"/>
  <c r="C29" i="30"/>
  <c r="L28" i="30"/>
  <c r="D28" i="30"/>
  <c r="C28" i="30"/>
  <c r="L27" i="30"/>
  <c r="D27" i="30"/>
  <c r="C27" i="30"/>
  <c r="L26" i="30"/>
  <c r="D26" i="30"/>
  <c r="C26" i="30"/>
  <c r="L25" i="30"/>
  <c r="D25" i="30"/>
  <c r="C25" i="30"/>
  <c r="L24" i="30"/>
  <c r="D24" i="30"/>
  <c r="C24" i="30"/>
  <c r="L23" i="30"/>
  <c r="D23" i="30"/>
  <c r="C23" i="30"/>
  <c r="L22" i="30"/>
  <c r="D22" i="30"/>
  <c r="C22" i="30"/>
  <c r="L21" i="30"/>
  <c r="D21" i="30"/>
  <c r="C21" i="30"/>
  <c r="L20" i="30"/>
  <c r="D20" i="30"/>
  <c r="AN16" i="30" s="1"/>
  <c r="C20" i="30"/>
  <c r="L19" i="30"/>
  <c r="D19" i="30"/>
  <c r="C19" i="30"/>
  <c r="AL7" i="30" s="1"/>
  <c r="L18" i="30"/>
  <c r="D18" i="30"/>
  <c r="C18" i="30"/>
  <c r="L17" i="30"/>
  <c r="D17" i="30"/>
  <c r="C17" i="30"/>
  <c r="M16" i="30"/>
  <c r="L16" i="30"/>
  <c r="O16" i="30" s="1"/>
  <c r="D16" i="30"/>
  <c r="C16" i="30"/>
  <c r="AP12" i="30"/>
  <c r="J12" i="30"/>
  <c r="AP11" i="30"/>
  <c r="J11" i="30"/>
  <c r="AP10" i="30"/>
  <c r="J10" i="30"/>
  <c r="F10" i="30"/>
  <c r="E10" i="30"/>
  <c r="D10" i="30"/>
  <c r="C10" i="30"/>
  <c r="B10" i="30"/>
  <c r="AP9" i="30"/>
  <c r="AP8" i="30"/>
  <c r="AP7" i="30"/>
  <c r="J7" i="30"/>
  <c r="AQ6" i="30"/>
  <c r="AP6" i="30"/>
  <c r="AJ6" i="30"/>
  <c r="J6" i="30"/>
  <c r="AP5" i="30"/>
  <c r="AJ5" i="30"/>
  <c r="E12" i="30" s="1"/>
  <c r="I5" i="30"/>
  <c r="D5" i="30"/>
  <c r="L49" i="29"/>
  <c r="O49" i="29" s="1"/>
  <c r="D49" i="29"/>
  <c r="C49" i="29"/>
  <c r="L48" i="29"/>
  <c r="O48" i="29" s="1"/>
  <c r="D48" i="29"/>
  <c r="C48" i="29"/>
  <c r="L47" i="29"/>
  <c r="O47" i="29" s="1"/>
  <c r="D47" i="29"/>
  <c r="C47" i="29"/>
  <c r="L46" i="29"/>
  <c r="O46" i="29" s="1"/>
  <c r="D46" i="29"/>
  <c r="C46" i="29"/>
  <c r="L45" i="29"/>
  <c r="D45" i="29"/>
  <c r="C45" i="29"/>
  <c r="L44" i="29"/>
  <c r="D44" i="29"/>
  <c r="C44" i="29"/>
  <c r="L43" i="29"/>
  <c r="D43" i="29"/>
  <c r="C43" i="29"/>
  <c r="L42" i="29"/>
  <c r="D42" i="29"/>
  <c r="C42" i="29"/>
  <c r="L41" i="29"/>
  <c r="D41" i="29"/>
  <c r="C41" i="29"/>
  <c r="L40" i="29"/>
  <c r="D40" i="29"/>
  <c r="C40" i="29"/>
  <c r="L39" i="29"/>
  <c r="D39" i="29"/>
  <c r="C39" i="29"/>
  <c r="L38" i="29"/>
  <c r="D38" i="29"/>
  <c r="C38" i="29"/>
  <c r="L37" i="29"/>
  <c r="D37" i="29"/>
  <c r="C37" i="29"/>
  <c r="L36" i="29"/>
  <c r="D36" i="29"/>
  <c r="C36" i="29"/>
  <c r="L35" i="29"/>
  <c r="D35" i="29"/>
  <c r="C35" i="29"/>
  <c r="L34" i="29"/>
  <c r="D34" i="29"/>
  <c r="C34" i="29"/>
  <c r="L33" i="29"/>
  <c r="D33" i="29"/>
  <c r="C33" i="29"/>
  <c r="L32" i="29"/>
  <c r="D32" i="29"/>
  <c r="C32" i="29"/>
  <c r="L31" i="29"/>
  <c r="D31" i="29"/>
  <c r="C31" i="29"/>
  <c r="L30" i="29"/>
  <c r="D30" i="29"/>
  <c r="C30" i="29"/>
  <c r="L29" i="29"/>
  <c r="D29" i="29"/>
  <c r="C29" i="29"/>
  <c r="L28" i="29"/>
  <c r="D28" i="29"/>
  <c r="C28" i="29"/>
  <c r="L27" i="29"/>
  <c r="D27" i="29"/>
  <c r="C27" i="29"/>
  <c r="L26" i="29"/>
  <c r="D26" i="29"/>
  <c r="C26" i="29"/>
  <c r="L25" i="29"/>
  <c r="D25" i="29"/>
  <c r="C25" i="29"/>
  <c r="L24" i="29"/>
  <c r="D24" i="29"/>
  <c r="C24" i="29"/>
  <c r="L23" i="29"/>
  <c r="D23" i="29"/>
  <c r="C23" i="29"/>
  <c r="L22" i="29"/>
  <c r="D22" i="29"/>
  <c r="C22" i="29"/>
  <c r="L21" i="29"/>
  <c r="D21" i="29"/>
  <c r="C21" i="29"/>
  <c r="L20" i="29"/>
  <c r="D20" i="29"/>
  <c r="C20" i="29"/>
  <c r="L19" i="29"/>
  <c r="D19" i="29"/>
  <c r="C19" i="29"/>
  <c r="L18" i="29"/>
  <c r="D18" i="29"/>
  <c r="C18" i="29"/>
  <c r="L17" i="29"/>
  <c r="D17" i="29"/>
  <c r="C17" i="29"/>
  <c r="O16" i="29"/>
  <c r="N16" i="29"/>
  <c r="M16" i="29"/>
  <c r="L16" i="29"/>
  <c r="D16" i="29"/>
  <c r="C16" i="29"/>
  <c r="AP12" i="29"/>
  <c r="J12" i="29"/>
  <c r="AP11" i="29"/>
  <c r="J11" i="29"/>
  <c r="AP10" i="29"/>
  <c r="J10" i="29"/>
  <c r="F10" i="29"/>
  <c r="E10" i="29"/>
  <c r="D10" i="29"/>
  <c r="C10" i="29"/>
  <c r="B10" i="29"/>
  <c r="AP9" i="29"/>
  <c r="AP8" i="29"/>
  <c r="AP7" i="29"/>
  <c r="J7" i="29"/>
  <c r="AQ6" i="29"/>
  <c r="AP6" i="29"/>
  <c r="AJ6" i="29"/>
  <c r="J6" i="29"/>
  <c r="AP5" i="29"/>
  <c r="AJ5" i="29"/>
  <c r="I5" i="29"/>
  <c r="D5" i="29"/>
  <c r="L49" i="28"/>
  <c r="O49" i="28" s="1"/>
  <c r="D49" i="28"/>
  <c r="C49" i="28"/>
  <c r="L48" i="28"/>
  <c r="O48" i="28" s="1"/>
  <c r="D48" i="28"/>
  <c r="C48" i="28"/>
  <c r="L47" i="28"/>
  <c r="O47" i="28" s="1"/>
  <c r="D47" i="28"/>
  <c r="C47" i="28"/>
  <c r="L46" i="28"/>
  <c r="D46" i="28"/>
  <c r="C46" i="28"/>
  <c r="L45" i="28"/>
  <c r="D45" i="28"/>
  <c r="C45" i="28"/>
  <c r="L44" i="28"/>
  <c r="D44" i="28"/>
  <c r="C44" i="28"/>
  <c r="L43" i="28"/>
  <c r="D43" i="28"/>
  <c r="C43" i="28"/>
  <c r="L42" i="28"/>
  <c r="D42" i="28"/>
  <c r="C42" i="28"/>
  <c r="L41" i="28"/>
  <c r="D41" i="28"/>
  <c r="C41" i="28"/>
  <c r="L40" i="28"/>
  <c r="D40" i="28"/>
  <c r="C40" i="28"/>
  <c r="L39" i="28"/>
  <c r="D39" i="28"/>
  <c r="C39" i="28"/>
  <c r="L38" i="28"/>
  <c r="D38" i="28"/>
  <c r="C38" i="28"/>
  <c r="L37" i="28"/>
  <c r="D37" i="28"/>
  <c r="C37" i="28"/>
  <c r="L36" i="28"/>
  <c r="D36" i="28"/>
  <c r="C36" i="28"/>
  <c r="L35" i="28"/>
  <c r="D35" i="28"/>
  <c r="C35" i="28"/>
  <c r="L34" i="28"/>
  <c r="D34" i="28"/>
  <c r="C34" i="28"/>
  <c r="L33" i="28"/>
  <c r="D33" i="28"/>
  <c r="C33" i="28"/>
  <c r="L32" i="28"/>
  <c r="D32" i="28"/>
  <c r="C32" i="28"/>
  <c r="L31" i="28"/>
  <c r="D31" i="28"/>
  <c r="C31" i="28"/>
  <c r="L30" i="28"/>
  <c r="D30" i="28"/>
  <c r="C30" i="28"/>
  <c r="L29" i="28"/>
  <c r="D29" i="28"/>
  <c r="C29" i="28"/>
  <c r="L28" i="28"/>
  <c r="D28" i="28"/>
  <c r="C28" i="28"/>
  <c r="L27" i="28"/>
  <c r="D27" i="28"/>
  <c r="C27" i="28"/>
  <c r="L26" i="28"/>
  <c r="D26" i="28"/>
  <c r="C26" i="28"/>
  <c r="L25" i="28"/>
  <c r="D25" i="28"/>
  <c r="C25" i="28"/>
  <c r="L24" i="28"/>
  <c r="D24" i="28"/>
  <c r="C24" i="28"/>
  <c r="L23" i="28"/>
  <c r="D23" i="28"/>
  <c r="C23" i="28"/>
  <c r="L22" i="28"/>
  <c r="D22" i="28"/>
  <c r="C22" i="28"/>
  <c r="L21" i="28"/>
  <c r="D21" i="28"/>
  <c r="C21" i="28"/>
  <c r="L20" i="28"/>
  <c r="D20" i="28"/>
  <c r="C20" i="28"/>
  <c r="L19" i="28"/>
  <c r="D19" i="28"/>
  <c r="C19" i="28"/>
  <c r="L18" i="28"/>
  <c r="D18" i="28"/>
  <c r="C18" i="28"/>
  <c r="L17" i="28"/>
  <c r="D17" i="28"/>
  <c r="C17" i="28"/>
  <c r="M16" i="28"/>
  <c r="L16" i="28"/>
  <c r="O16" i="28" s="1"/>
  <c r="D16" i="28"/>
  <c r="C16" i="28"/>
  <c r="AP12" i="28"/>
  <c r="J12" i="28"/>
  <c r="AP11" i="28"/>
  <c r="J11" i="28"/>
  <c r="AP10" i="28"/>
  <c r="J10" i="28"/>
  <c r="F10" i="28"/>
  <c r="E10" i="28"/>
  <c r="D10" i="28"/>
  <c r="C10" i="28"/>
  <c r="B10" i="28"/>
  <c r="AP9" i="28"/>
  <c r="AP8" i="28"/>
  <c r="AP7" i="28"/>
  <c r="J7" i="28"/>
  <c r="AQ6" i="28"/>
  <c r="AP6" i="28"/>
  <c r="AJ6" i="28"/>
  <c r="J6" i="28"/>
  <c r="AP5" i="28"/>
  <c r="AJ5" i="28"/>
  <c r="E12" i="28" s="1"/>
  <c r="I5" i="28"/>
  <c r="D5" i="28"/>
  <c r="AU17" i="46" l="1"/>
  <c r="AV16" i="46"/>
  <c r="AV15" i="46"/>
  <c r="AU18" i="45"/>
  <c r="AV16" i="45"/>
  <c r="AU18" i="44"/>
  <c r="AV17" i="44"/>
  <c r="AU14" i="40"/>
  <c r="AV13" i="40" s="1"/>
  <c r="AO13" i="33" s="1"/>
  <c r="AN14" i="28"/>
  <c r="AL9" i="28"/>
  <c r="AN9" i="29"/>
  <c r="AN11" i="30"/>
  <c r="AN12" i="28"/>
  <c r="AL10" i="29"/>
  <c r="AL6" i="30"/>
  <c r="AL5" i="28"/>
  <c r="AN12" i="30"/>
  <c r="AL9" i="29"/>
  <c r="AL7" i="32"/>
  <c r="AN6" i="31"/>
  <c r="AL9" i="31"/>
  <c r="AT10" i="38"/>
  <c r="AS11" i="38"/>
  <c r="AS10" i="36"/>
  <c r="AS11" i="35"/>
  <c r="AT9" i="35"/>
  <c r="AT10" i="34"/>
  <c r="AS11" i="34"/>
  <c r="AT9" i="34"/>
  <c r="AL10" i="28"/>
  <c r="AN16" i="28"/>
  <c r="AL5" i="29"/>
  <c r="AL8" i="29"/>
  <c r="AN9" i="30"/>
  <c r="AL10" i="30"/>
  <c r="AN15" i="30"/>
  <c r="AN13" i="30"/>
  <c r="AN15" i="28"/>
  <c r="AN13" i="28"/>
  <c r="AN11" i="29"/>
  <c r="AN5" i="30"/>
  <c r="AL9" i="30"/>
  <c r="AL7" i="28"/>
  <c r="AN16" i="29"/>
  <c r="AL6" i="29"/>
  <c r="AL8" i="30"/>
  <c r="AN14" i="30"/>
  <c r="AL7" i="31"/>
  <c r="AL8" i="32"/>
  <c r="AN13" i="31"/>
  <c r="AN5" i="28"/>
  <c r="AL6" i="28"/>
  <c r="AL8" i="28"/>
  <c r="AN9" i="28"/>
  <c r="AN11" i="28"/>
  <c r="AN5" i="29"/>
  <c r="AN8" i="29"/>
  <c r="AN10" i="29"/>
  <c r="AN13" i="29"/>
  <c r="AN6" i="30"/>
  <c r="AN8" i="30"/>
  <c r="AN10" i="30"/>
  <c r="AN6" i="28"/>
  <c r="AN8" i="28"/>
  <c r="AN10" i="28"/>
  <c r="AN6" i="29"/>
  <c r="AN7" i="29"/>
  <c r="AN15" i="29"/>
  <c r="AN7" i="30"/>
  <c r="AN7" i="28"/>
  <c r="AN12" i="29"/>
  <c r="AL7" i="29"/>
  <c r="AL5" i="30"/>
  <c r="AN9" i="31"/>
  <c r="AL10" i="31"/>
  <c r="AN11" i="31"/>
  <c r="AN14" i="31"/>
  <c r="AL5" i="32"/>
  <c r="AL6" i="32"/>
  <c r="AN10" i="32"/>
  <c r="AN8" i="31"/>
  <c r="AN10" i="31"/>
  <c r="AN15" i="31"/>
  <c r="AN16" i="31"/>
  <c r="AN6" i="32"/>
  <c r="AN7" i="32"/>
  <c r="AL9" i="32"/>
  <c r="AL10" i="32"/>
  <c r="AL6" i="31"/>
  <c r="AL8" i="31"/>
  <c r="AN16" i="32"/>
  <c r="AN14" i="32"/>
  <c r="AN13" i="32"/>
  <c r="AN9" i="32"/>
  <c r="AN11" i="32"/>
  <c r="AN12" i="32"/>
  <c r="AN15" i="32"/>
  <c r="AN5" i="32"/>
  <c r="AN8" i="32"/>
  <c r="F12" i="32"/>
  <c r="F11" i="32"/>
  <c r="G6" i="31"/>
  <c r="AQ7" i="32"/>
  <c r="AR5" i="32"/>
  <c r="O17" i="32"/>
  <c r="D7" i="32"/>
  <c r="M6" i="32"/>
  <c r="D6" i="32" a="1"/>
  <c r="D6" i="32" s="1"/>
  <c r="N17" i="32"/>
  <c r="M7" i="32"/>
  <c r="B7" i="32"/>
  <c r="B6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AL11" i="32"/>
  <c r="O18" i="32"/>
  <c r="N18" i="32"/>
  <c r="O19" i="32"/>
  <c r="N19" i="32"/>
  <c r="O20" i="32"/>
  <c r="N20" i="32"/>
  <c r="O21" i="32"/>
  <c r="N21" i="32"/>
  <c r="O22" i="32"/>
  <c r="N22" i="32"/>
  <c r="O23" i="32"/>
  <c r="N23" i="32"/>
  <c r="O24" i="32"/>
  <c r="N24" i="32"/>
  <c r="O25" i="32"/>
  <c r="N25" i="32"/>
  <c r="O26" i="32"/>
  <c r="N26" i="32"/>
  <c r="O27" i="32"/>
  <c r="N27" i="32"/>
  <c r="O28" i="32"/>
  <c r="N28" i="32"/>
  <c r="O29" i="32"/>
  <c r="N29" i="32"/>
  <c r="O30" i="32"/>
  <c r="N30" i="32"/>
  <c r="O31" i="32"/>
  <c r="N31" i="32"/>
  <c r="O32" i="32"/>
  <c r="N32" i="32"/>
  <c r="O33" i="32"/>
  <c r="N33" i="32"/>
  <c r="O34" i="32"/>
  <c r="N34" i="32"/>
  <c r="O35" i="32"/>
  <c r="N35" i="32"/>
  <c r="O36" i="32"/>
  <c r="N36" i="32"/>
  <c r="O37" i="32"/>
  <c r="N37" i="32"/>
  <c r="O38" i="32"/>
  <c r="N38" i="32"/>
  <c r="O39" i="32"/>
  <c r="N39" i="32"/>
  <c r="O40" i="32"/>
  <c r="N40" i="32"/>
  <c r="O41" i="32"/>
  <c r="N41" i="32"/>
  <c r="O42" i="32"/>
  <c r="N42" i="32"/>
  <c r="O43" i="32"/>
  <c r="N43" i="32"/>
  <c r="O44" i="32"/>
  <c r="N44" i="32"/>
  <c r="O45" i="32"/>
  <c r="N45" i="32"/>
  <c r="E11" i="32"/>
  <c r="N46" i="32"/>
  <c r="N47" i="32"/>
  <c r="N48" i="32"/>
  <c r="N49" i="32"/>
  <c r="AQ9" i="31"/>
  <c r="AN7" i="31"/>
  <c r="AN12" i="31"/>
  <c r="M16" i="31"/>
  <c r="AR6" i="31"/>
  <c r="E11" i="31"/>
  <c r="AL11" i="31"/>
  <c r="N16" i="31"/>
  <c r="M17" i="3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F11" i="31"/>
  <c r="N49" i="31"/>
  <c r="AR7" i="31"/>
  <c r="AQ7" i="30"/>
  <c r="AR5" i="30"/>
  <c r="O17" i="30"/>
  <c r="M11" i="30" s="1"/>
  <c r="D7" i="30"/>
  <c r="M6" i="30"/>
  <c r="D6" i="30" a="1"/>
  <c r="D6" i="30" s="1"/>
  <c r="N17" i="30"/>
  <c r="M7" i="30"/>
  <c r="B7" i="30"/>
  <c r="B6" i="30"/>
  <c r="AL11" i="30"/>
  <c r="C12" i="30" s="1"/>
  <c r="O18" i="30"/>
  <c r="N18" i="30"/>
  <c r="O19" i="30"/>
  <c r="N19" i="30"/>
  <c r="O20" i="30"/>
  <c r="N20" i="30"/>
  <c r="O21" i="30"/>
  <c r="N21" i="30"/>
  <c r="O22" i="30"/>
  <c r="N22" i="30"/>
  <c r="O23" i="30"/>
  <c r="N23" i="30"/>
  <c r="O24" i="30"/>
  <c r="N24" i="30"/>
  <c r="O25" i="30"/>
  <c r="N25" i="30"/>
  <c r="O26" i="30"/>
  <c r="N26" i="30"/>
  <c r="O27" i="30"/>
  <c r="N27" i="30"/>
  <c r="O28" i="30"/>
  <c r="N28" i="30"/>
  <c r="O29" i="30"/>
  <c r="N29" i="30"/>
  <c r="O30" i="30"/>
  <c r="N30" i="30"/>
  <c r="O31" i="30"/>
  <c r="N31" i="30"/>
  <c r="O32" i="30"/>
  <c r="N32" i="30"/>
  <c r="O33" i="30"/>
  <c r="N33" i="30"/>
  <c r="O34" i="30"/>
  <c r="N34" i="30"/>
  <c r="O35" i="30"/>
  <c r="N35" i="30"/>
  <c r="O36" i="30"/>
  <c r="N36" i="30"/>
  <c r="O37" i="30"/>
  <c r="N37" i="30"/>
  <c r="O38" i="30"/>
  <c r="N38" i="30"/>
  <c r="O39" i="30"/>
  <c r="N39" i="30"/>
  <c r="O40" i="30"/>
  <c r="N40" i="30"/>
  <c r="O41" i="30"/>
  <c r="N41" i="30"/>
  <c r="O42" i="30"/>
  <c r="N42" i="30"/>
  <c r="O43" i="30"/>
  <c r="N43" i="30"/>
  <c r="O44" i="30"/>
  <c r="N44" i="30"/>
  <c r="O45" i="30"/>
  <c r="N45" i="30"/>
  <c r="O46" i="30"/>
  <c r="N46" i="30"/>
  <c r="F12" i="30"/>
  <c r="F11" i="30"/>
  <c r="E11" i="30"/>
  <c r="N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N47" i="30"/>
  <c r="N48" i="30"/>
  <c r="N49" i="30"/>
  <c r="AQ7" i="29"/>
  <c r="AR6" i="29"/>
  <c r="AR5" i="29"/>
  <c r="E12" i="29"/>
  <c r="F12" i="29"/>
  <c r="F11" i="29"/>
  <c r="O17" i="29"/>
  <c r="D7" i="29"/>
  <c r="M6" i="29"/>
  <c r="D6" i="29" a="1"/>
  <c r="D6" i="29" s="1"/>
  <c r="N17" i="29"/>
  <c r="M7" i="29"/>
  <c r="B7" i="29"/>
  <c r="G7" i="29" s="1"/>
  <c r="B6" i="29"/>
  <c r="M49" i="29"/>
  <c r="M48" i="29"/>
  <c r="M47" i="29"/>
  <c r="M46" i="29"/>
  <c r="M45" i="29"/>
  <c r="M44" i="29"/>
  <c r="M43" i="29"/>
  <c r="M42" i="29"/>
  <c r="M41" i="29"/>
  <c r="M40" i="29"/>
  <c r="M39" i="29"/>
  <c r="M38" i="29"/>
  <c r="M37" i="29"/>
  <c r="M36" i="29"/>
  <c r="M35" i="29"/>
  <c r="M34" i="29"/>
  <c r="M33" i="29"/>
  <c r="M32" i="29"/>
  <c r="M31" i="29"/>
  <c r="M30" i="29"/>
  <c r="M29" i="29"/>
  <c r="M28" i="29"/>
  <c r="M27" i="29"/>
  <c r="M26" i="29"/>
  <c r="M25" i="29"/>
  <c r="M24" i="29"/>
  <c r="M23" i="29"/>
  <c r="M22" i="29"/>
  <c r="M21" i="29"/>
  <c r="M20" i="29"/>
  <c r="M19" i="29"/>
  <c r="M18" i="29"/>
  <c r="M17" i="29"/>
  <c r="AL11" i="29"/>
  <c r="C12" i="29" s="1"/>
  <c r="O18" i="29"/>
  <c r="N18" i="29"/>
  <c r="O19" i="29"/>
  <c r="N19" i="29"/>
  <c r="O20" i="29"/>
  <c r="N20" i="29"/>
  <c r="O21" i="29"/>
  <c r="N21" i="29"/>
  <c r="O22" i="29"/>
  <c r="N22" i="29"/>
  <c r="O23" i="29"/>
  <c r="N23" i="29"/>
  <c r="O24" i="29"/>
  <c r="N24" i="29"/>
  <c r="O25" i="29"/>
  <c r="N25" i="29"/>
  <c r="O26" i="29"/>
  <c r="N26" i="29"/>
  <c r="O27" i="29"/>
  <c r="N27" i="29"/>
  <c r="O28" i="29"/>
  <c r="N28" i="29"/>
  <c r="O29" i="29"/>
  <c r="N29" i="29"/>
  <c r="O30" i="29"/>
  <c r="N30" i="29"/>
  <c r="O31" i="29"/>
  <c r="N31" i="29"/>
  <c r="O32" i="29"/>
  <c r="N32" i="29"/>
  <c r="O33" i="29"/>
  <c r="N33" i="29"/>
  <c r="O34" i="29"/>
  <c r="N34" i="29"/>
  <c r="O35" i="29"/>
  <c r="N35" i="29"/>
  <c r="O36" i="29"/>
  <c r="N36" i="29"/>
  <c r="O37" i="29"/>
  <c r="N37" i="29"/>
  <c r="O38" i="29"/>
  <c r="N38" i="29"/>
  <c r="O39" i="29"/>
  <c r="N39" i="29"/>
  <c r="O40" i="29"/>
  <c r="N40" i="29"/>
  <c r="O41" i="29"/>
  <c r="N41" i="29"/>
  <c r="O42" i="29"/>
  <c r="N42" i="29"/>
  <c r="O43" i="29"/>
  <c r="N43" i="29"/>
  <c r="O44" i="29"/>
  <c r="N44" i="29"/>
  <c r="O45" i="29"/>
  <c r="N45" i="29"/>
  <c r="E11" i="29"/>
  <c r="N46" i="29"/>
  <c r="N47" i="29"/>
  <c r="N48" i="29"/>
  <c r="N49" i="29"/>
  <c r="AN14" i="29"/>
  <c r="D12" i="29" s="1"/>
  <c r="AQ7" i="28"/>
  <c r="AR6" i="28" s="1"/>
  <c r="AR5" i="28"/>
  <c r="O17" i="28"/>
  <c r="M11" i="28" s="1"/>
  <c r="D7" i="28"/>
  <c r="M6" i="28"/>
  <c r="D6" i="28" a="1"/>
  <c r="D6" i="28" s="1"/>
  <c r="N17" i="28"/>
  <c r="M7" i="28"/>
  <c r="B7" i="28"/>
  <c r="G7" i="28" s="1"/>
  <c r="B6" i="28"/>
  <c r="AL11" i="28"/>
  <c r="C12" i="28" s="1"/>
  <c r="O18" i="28"/>
  <c r="N18" i="28"/>
  <c r="O19" i="28"/>
  <c r="N19" i="28"/>
  <c r="O20" i="28"/>
  <c r="N20" i="28"/>
  <c r="O21" i="28"/>
  <c r="N21" i="28"/>
  <c r="O22" i="28"/>
  <c r="N22" i="28"/>
  <c r="O23" i="28"/>
  <c r="N23" i="28"/>
  <c r="O24" i="28"/>
  <c r="N24" i="28"/>
  <c r="O25" i="28"/>
  <c r="N25" i="28"/>
  <c r="O26" i="28"/>
  <c r="N26" i="28"/>
  <c r="O27" i="28"/>
  <c r="N27" i="28"/>
  <c r="O28" i="28"/>
  <c r="N28" i="28"/>
  <c r="O29" i="28"/>
  <c r="N29" i="28"/>
  <c r="O30" i="28"/>
  <c r="N30" i="28"/>
  <c r="O31" i="28"/>
  <c r="N31" i="28"/>
  <c r="O32" i="28"/>
  <c r="N32" i="28"/>
  <c r="O33" i="28"/>
  <c r="N33" i="28"/>
  <c r="O34" i="28"/>
  <c r="N34" i="28"/>
  <c r="O35" i="28"/>
  <c r="N35" i="28"/>
  <c r="O36" i="28"/>
  <c r="N36" i="28"/>
  <c r="O37" i="28"/>
  <c r="N37" i="28"/>
  <c r="O38" i="28"/>
  <c r="N38" i="28"/>
  <c r="O39" i="28"/>
  <c r="N39" i="28"/>
  <c r="O40" i="28"/>
  <c r="N40" i="28"/>
  <c r="O41" i="28"/>
  <c r="N41" i="28"/>
  <c r="O42" i="28"/>
  <c r="N42" i="28"/>
  <c r="O43" i="28"/>
  <c r="N43" i="28"/>
  <c r="O44" i="28"/>
  <c r="N44" i="28"/>
  <c r="O45" i="28"/>
  <c r="N45" i="28"/>
  <c r="O46" i="28"/>
  <c r="N46" i="28"/>
  <c r="F12" i="28"/>
  <c r="F11" i="28"/>
  <c r="E11" i="28"/>
  <c r="N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N47" i="28"/>
  <c r="N48" i="28"/>
  <c r="N49" i="28"/>
  <c r="AU18" i="46" l="1"/>
  <c r="AU19" i="45"/>
  <c r="AV17" i="45"/>
  <c r="AU19" i="44"/>
  <c r="AV18" i="44" s="1"/>
  <c r="C12" i="31"/>
  <c r="AU15" i="40"/>
  <c r="C12" i="32"/>
  <c r="D12" i="28"/>
  <c r="AS12" i="38"/>
  <c r="AT10" i="36"/>
  <c r="AS11" i="36"/>
  <c r="AT9" i="36"/>
  <c r="AT11" i="35"/>
  <c r="AS12" i="35"/>
  <c r="AT10" i="35"/>
  <c r="AS12" i="34"/>
  <c r="D11" i="30"/>
  <c r="C11" i="29"/>
  <c r="D11" i="31"/>
  <c r="G6" i="32"/>
  <c r="D11" i="28"/>
  <c r="B5" i="29"/>
  <c r="D12" i="31"/>
  <c r="D12" i="30"/>
  <c r="B5" i="32"/>
  <c r="M11" i="32"/>
  <c r="D11" i="32"/>
  <c r="D12" i="32"/>
  <c r="AQ8" i="32"/>
  <c r="AR7" i="32" s="1"/>
  <c r="M10" i="32"/>
  <c r="C11" i="32"/>
  <c r="G7" i="32"/>
  <c r="AR6" i="32"/>
  <c r="AQ10" i="31"/>
  <c r="M10" i="31"/>
  <c r="B5" i="31"/>
  <c r="C11" i="31"/>
  <c r="AR8" i="31"/>
  <c r="AQ8" i="30"/>
  <c r="AR7" i="30"/>
  <c r="C11" i="30"/>
  <c r="G6" i="29"/>
  <c r="B5" i="30"/>
  <c r="G6" i="30"/>
  <c r="M10" i="30"/>
  <c r="G7" i="30"/>
  <c r="AR6" i="30"/>
  <c r="AQ8" i="29"/>
  <c r="AR7" i="29"/>
  <c r="D11" i="29"/>
  <c r="M10" i="29"/>
  <c r="M11" i="29"/>
  <c r="C11" i="28"/>
  <c r="G6" i="28"/>
  <c r="M10" i="28"/>
  <c r="B5" i="28"/>
  <c r="AQ8" i="28"/>
  <c r="AR7" i="28"/>
  <c r="AV18" i="46" l="1"/>
  <c r="AU19" i="46"/>
  <c r="AV17" i="46"/>
  <c r="AU20" i="45"/>
  <c r="AV19" i="45"/>
  <c r="AV18" i="45"/>
  <c r="AU20" i="44"/>
  <c r="AU16" i="40"/>
  <c r="AV14" i="40"/>
  <c r="AO14" i="33" s="1"/>
  <c r="AS13" i="38"/>
  <c r="AT11" i="38"/>
  <c r="AT11" i="36"/>
  <c r="AS12" i="36"/>
  <c r="AS13" i="35"/>
  <c r="AT12" i="35"/>
  <c r="AS13" i="34"/>
  <c r="AT12" i="34" s="1"/>
  <c r="AT11" i="34"/>
  <c r="AQ9" i="32"/>
  <c r="AQ11" i="31"/>
  <c r="AR9" i="31"/>
  <c r="AQ9" i="30"/>
  <c r="AR8" i="30"/>
  <c r="AQ9" i="29"/>
  <c r="AR8" i="29"/>
  <c r="AQ9" i="28"/>
  <c r="AR8" i="28"/>
  <c r="AU20" i="46" l="1"/>
  <c r="AU21" i="45"/>
  <c r="AU21" i="44"/>
  <c r="AV19" i="44"/>
  <c r="AU17" i="40"/>
  <c r="AV16" i="40" s="1"/>
  <c r="AO16" i="33" s="1"/>
  <c r="AV15" i="40"/>
  <c r="AO15" i="33" s="1"/>
  <c r="AS14" i="38"/>
  <c r="AT12" i="38"/>
  <c r="AT12" i="36"/>
  <c r="AS13" i="36"/>
  <c r="AS14" i="35"/>
  <c r="AT13" i="35"/>
  <c r="AS14" i="34"/>
  <c r="AT13" i="34"/>
  <c r="AQ10" i="32"/>
  <c r="AR8" i="32"/>
  <c r="AQ12" i="31"/>
  <c r="AR11" i="31"/>
  <c r="AR10" i="31"/>
  <c r="AQ10" i="30"/>
  <c r="AR9" i="30" s="1"/>
  <c r="AQ10" i="29"/>
  <c r="AQ10" i="28"/>
  <c r="AU21" i="46" l="1"/>
  <c r="AV19" i="46"/>
  <c r="AU22" i="45"/>
  <c r="AV20" i="45"/>
  <c r="AU22" i="44"/>
  <c r="AV20" i="44"/>
  <c r="AU18" i="40"/>
  <c r="AV17" i="40" s="1"/>
  <c r="AO17" i="33" s="1"/>
  <c r="AS15" i="38"/>
  <c r="AT13" i="38"/>
  <c r="AT13" i="36"/>
  <c r="AS14" i="36"/>
  <c r="AS15" i="35"/>
  <c r="AT14" i="35"/>
  <c r="AS15" i="34"/>
  <c r="AT14" i="34" s="1"/>
  <c r="AQ11" i="32"/>
  <c r="AR9" i="32"/>
  <c r="AQ13" i="31"/>
  <c r="AR10" i="30"/>
  <c r="AQ11" i="30"/>
  <c r="AQ11" i="29"/>
  <c r="AR9" i="29"/>
  <c r="AQ11" i="28"/>
  <c r="AR9" i="28"/>
  <c r="AU22" i="46" l="1"/>
  <c r="AV21" i="46"/>
  <c r="AV20" i="46"/>
  <c r="AU23" i="45"/>
  <c r="AV22" i="45"/>
  <c r="AV21" i="45"/>
  <c r="AU23" i="44"/>
  <c r="AV21" i="44"/>
  <c r="AU19" i="40"/>
  <c r="AV18" i="40" s="1"/>
  <c r="AO18" i="33" s="1"/>
  <c r="AS16" i="38"/>
  <c r="AT15" i="38" s="1"/>
  <c r="AT14" i="38"/>
  <c r="AT14" i="36"/>
  <c r="AS15" i="36"/>
  <c r="AS16" i="35"/>
  <c r="AT15" i="35"/>
  <c r="AS16" i="34"/>
  <c r="AT15" i="34" s="1"/>
  <c r="AQ12" i="32"/>
  <c r="AR11" i="32"/>
  <c r="AR10" i="32"/>
  <c r="AQ14" i="31"/>
  <c r="AR12" i="31"/>
  <c r="AQ12" i="30"/>
  <c r="AR11" i="30"/>
  <c r="AQ12" i="29"/>
  <c r="AR11" i="29"/>
  <c r="AR10" i="29"/>
  <c r="AQ12" i="28"/>
  <c r="AR11" i="28"/>
  <c r="AR10" i="28"/>
  <c r="L49" i="26"/>
  <c r="O49" i="26" s="1"/>
  <c r="D49" i="26"/>
  <c r="C49" i="26"/>
  <c r="L48" i="26"/>
  <c r="O48" i="26" s="1"/>
  <c r="D48" i="26"/>
  <c r="C48" i="26"/>
  <c r="L47" i="26"/>
  <c r="O47" i="26" s="1"/>
  <c r="D47" i="26"/>
  <c r="C47" i="26"/>
  <c r="L46" i="26"/>
  <c r="O46" i="26" s="1"/>
  <c r="D46" i="26"/>
  <c r="C46" i="26"/>
  <c r="L45" i="26"/>
  <c r="O45" i="26" s="1"/>
  <c r="D45" i="26"/>
  <c r="C45" i="26"/>
  <c r="L44" i="26"/>
  <c r="O44" i="26" s="1"/>
  <c r="D44" i="26"/>
  <c r="C44" i="26"/>
  <c r="L43" i="26"/>
  <c r="O43" i="26" s="1"/>
  <c r="D43" i="26"/>
  <c r="C43" i="26"/>
  <c r="L42" i="26"/>
  <c r="O42" i="26" s="1"/>
  <c r="D42" i="26"/>
  <c r="C42" i="26"/>
  <c r="L41" i="26"/>
  <c r="O41" i="26" s="1"/>
  <c r="D41" i="26"/>
  <c r="C41" i="26"/>
  <c r="L40" i="26"/>
  <c r="O40" i="26" s="1"/>
  <c r="D40" i="26"/>
  <c r="C40" i="26"/>
  <c r="L39" i="26"/>
  <c r="O39" i="26" s="1"/>
  <c r="D39" i="26"/>
  <c r="C39" i="26"/>
  <c r="L38" i="26"/>
  <c r="O38" i="26" s="1"/>
  <c r="D38" i="26"/>
  <c r="C38" i="26"/>
  <c r="L37" i="26"/>
  <c r="O37" i="26" s="1"/>
  <c r="D37" i="26"/>
  <c r="C37" i="26"/>
  <c r="L36" i="26"/>
  <c r="O36" i="26" s="1"/>
  <c r="D36" i="26"/>
  <c r="C36" i="26"/>
  <c r="L35" i="26"/>
  <c r="O35" i="26" s="1"/>
  <c r="D35" i="26"/>
  <c r="C35" i="26"/>
  <c r="L34" i="26"/>
  <c r="O34" i="26" s="1"/>
  <c r="D34" i="26"/>
  <c r="C34" i="26"/>
  <c r="L33" i="26"/>
  <c r="O33" i="26" s="1"/>
  <c r="D33" i="26"/>
  <c r="C33" i="26"/>
  <c r="L32" i="26"/>
  <c r="O32" i="26" s="1"/>
  <c r="D32" i="26"/>
  <c r="C32" i="26"/>
  <c r="L31" i="26"/>
  <c r="O31" i="26" s="1"/>
  <c r="D31" i="26"/>
  <c r="C31" i="26"/>
  <c r="L30" i="26"/>
  <c r="O30" i="26" s="1"/>
  <c r="D30" i="26"/>
  <c r="C30" i="26"/>
  <c r="L29" i="26"/>
  <c r="O29" i="26" s="1"/>
  <c r="D29" i="26"/>
  <c r="C29" i="26"/>
  <c r="L28" i="26"/>
  <c r="O28" i="26" s="1"/>
  <c r="D28" i="26"/>
  <c r="C28" i="26"/>
  <c r="L27" i="26"/>
  <c r="O27" i="26" s="1"/>
  <c r="D27" i="26"/>
  <c r="C27" i="26"/>
  <c r="L26" i="26"/>
  <c r="O26" i="26" s="1"/>
  <c r="D26" i="26"/>
  <c r="C26" i="26"/>
  <c r="L25" i="26"/>
  <c r="O25" i="26" s="1"/>
  <c r="D25" i="26"/>
  <c r="C25" i="26"/>
  <c r="L24" i="26"/>
  <c r="O24" i="26" s="1"/>
  <c r="D24" i="26"/>
  <c r="C24" i="26"/>
  <c r="L23" i="26"/>
  <c r="O23" i="26" s="1"/>
  <c r="D23" i="26"/>
  <c r="C23" i="26"/>
  <c r="L22" i="26"/>
  <c r="O22" i="26" s="1"/>
  <c r="D22" i="26"/>
  <c r="C22" i="26"/>
  <c r="L21" i="26"/>
  <c r="O21" i="26" s="1"/>
  <c r="D21" i="26"/>
  <c r="C21" i="26"/>
  <c r="L20" i="26"/>
  <c r="O20" i="26" s="1"/>
  <c r="D20" i="26"/>
  <c r="C20" i="26"/>
  <c r="L19" i="26"/>
  <c r="O19" i="26" s="1"/>
  <c r="D19" i="26"/>
  <c r="C19" i="26"/>
  <c r="L18" i="26"/>
  <c r="O18" i="26" s="1"/>
  <c r="D18" i="26"/>
  <c r="C18" i="26"/>
  <c r="L17" i="26"/>
  <c r="O17" i="26" s="1"/>
  <c r="D17" i="26"/>
  <c r="AN13" i="26" s="1"/>
  <c r="C17" i="26"/>
  <c r="N16" i="26"/>
  <c r="M16" i="26"/>
  <c r="L16" i="26"/>
  <c r="M17" i="26" s="1"/>
  <c r="D16" i="26"/>
  <c r="AN16" i="26" s="1"/>
  <c r="C16" i="26"/>
  <c r="AN14" i="26"/>
  <c r="J12" i="26"/>
  <c r="AP11" i="26"/>
  <c r="J11" i="26"/>
  <c r="AP10" i="26"/>
  <c r="AN10" i="26"/>
  <c r="J10" i="26"/>
  <c r="F10" i="26"/>
  <c r="E10" i="26"/>
  <c r="D10" i="26"/>
  <c r="C10" i="26"/>
  <c r="B10" i="26"/>
  <c r="AP9" i="26"/>
  <c r="AN9" i="26"/>
  <c r="AP8" i="26"/>
  <c r="AP7" i="26"/>
  <c r="AL7" i="26"/>
  <c r="J7" i="26"/>
  <c r="AQ6" i="26"/>
  <c r="AQ7" i="26" s="1"/>
  <c r="AP6" i="26"/>
  <c r="AJ6" i="26"/>
  <c r="J6" i="26"/>
  <c r="D6" i="26" a="1"/>
  <c r="D6" i="26" s="1"/>
  <c r="AP5" i="26"/>
  <c r="AN5" i="26"/>
  <c r="AL5" i="26"/>
  <c r="AJ5" i="26"/>
  <c r="E12" i="26" s="1"/>
  <c r="I5" i="26"/>
  <c r="D5" i="26"/>
  <c r="L49" i="25"/>
  <c r="O49" i="25" s="1"/>
  <c r="D49" i="25"/>
  <c r="C49" i="25"/>
  <c r="L48" i="25"/>
  <c r="O48" i="25" s="1"/>
  <c r="D48" i="25"/>
  <c r="C48" i="25"/>
  <c r="L47" i="25"/>
  <c r="O47" i="25" s="1"/>
  <c r="D47" i="25"/>
  <c r="C47" i="25"/>
  <c r="L46" i="25"/>
  <c r="O46" i="25" s="1"/>
  <c r="D46" i="25"/>
  <c r="C46" i="25"/>
  <c r="L45" i="25"/>
  <c r="O45" i="25" s="1"/>
  <c r="D45" i="25"/>
  <c r="C45" i="25"/>
  <c r="L44" i="25"/>
  <c r="O44" i="25" s="1"/>
  <c r="D44" i="25"/>
  <c r="C44" i="25"/>
  <c r="L43" i="25"/>
  <c r="O43" i="25" s="1"/>
  <c r="D43" i="25"/>
  <c r="C43" i="25"/>
  <c r="L42" i="25"/>
  <c r="O42" i="25" s="1"/>
  <c r="D42" i="25"/>
  <c r="C42" i="25"/>
  <c r="L41" i="25"/>
  <c r="O41" i="25" s="1"/>
  <c r="D41" i="25"/>
  <c r="C41" i="25"/>
  <c r="L40" i="25"/>
  <c r="O40" i="25" s="1"/>
  <c r="D40" i="25"/>
  <c r="C40" i="25"/>
  <c r="L39" i="25"/>
  <c r="O39" i="25" s="1"/>
  <c r="D39" i="25"/>
  <c r="C39" i="25"/>
  <c r="L38" i="25"/>
  <c r="O38" i="25" s="1"/>
  <c r="D38" i="25"/>
  <c r="C38" i="25"/>
  <c r="L37" i="25"/>
  <c r="O37" i="25" s="1"/>
  <c r="D37" i="25"/>
  <c r="C37" i="25"/>
  <c r="L36" i="25"/>
  <c r="O36" i="25" s="1"/>
  <c r="D36" i="25"/>
  <c r="C36" i="25"/>
  <c r="L35" i="25"/>
  <c r="O35" i="25" s="1"/>
  <c r="D35" i="25"/>
  <c r="C35" i="25"/>
  <c r="L34" i="25"/>
  <c r="O34" i="25" s="1"/>
  <c r="D34" i="25"/>
  <c r="C34" i="25"/>
  <c r="L33" i="25"/>
  <c r="O33" i="25" s="1"/>
  <c r="D33" i="25"/>
  <c r="C33" i="25"/>
  <c r="L32" i="25"/>
  <c r="O32" i="25" s="1"/>
  <c r="D32" i="25"/>
  <c r="C32" i="25"/>
  <c r="L31" i="25"/>
  <c r="O31" i="25" s="1"/>
  <c r="D31" i="25"/>
  <c r="C31" i="25"/>
  <c r="L30" i="25"/>
  <c r="O30" i="25" s="1"/>
  <c r="D30" i="25"/>
  <c r="C30" i="25"/>
  <c r="L29" i="25"/>
  <c r="O29" i="25" s="1"/>
  <c r="D29" i="25"/>
  <c r="C29" i="25"/>
  <c r="L28" i="25"/>
  <c r="O28" i="25" s="1"/>
  <c r="D28" i="25"/>
  <c r="C28" i="25"/>
  <c r="L27" i="25"/>
  <c r="O27" i="25" s="1"/>
  <c r="D27" i="25"/>
  <c r="C27" i="25"/>
  <c r="L26" i="25"/>
  <c r="O26" i="25" s="1"/>
  <c r="D26" i="25"/>
  <c r="C26" i="25"/>
  <c r="L25" i="25"/>
  <c r="O25" i="25" s="1"/>
  <c r="D25" i="25"/>
  <c r="C25" i="25"/>
  <c r="L24" i="25"/>
  <c r="O24" i="25" s="1"/>
  <c r="D24" i="25"/>
  <c r="C24" i="25"/>
  <c r="L23" i="25"/>
  <c r="O23" i="25" s="1"/>
  <c r="D23" i="25"/>
  <c r="C23" i="25"/>
  <c r="L22" i="25"/>
  <c r="O22" i="25" s="1"/>
  <c r="D22" i="25"/>
  <c r="C22" i="25"/>
  <c r="L21" i="25"/>
  <c r="O21" i="25" s="1"/>
  <c r="D21" i="25"/>
  <c r="C21" i="25"/>
  <c r="L20" i="25"/>
  <c r="O20" i="25" s="1"/>
  <c r="D20" i="25"/>
  <c r="AN10" i="25" s="1"/>
  <c r="C20" i="25"/>
  <c r="L19" i="25"/>
  <c r="O19" i="25" s="1"/>
  <c r="D19" i="25"/>
  <c r="C19" i="25"/>
  <c r="L18" i="25"/>
  <c r="O18" i="25" s="1"/>
  <c r="D18" i="25"/>
  <c r="C18" i="25"/>
  <c r="AN16" i="25"/>
  <c r="L17" i="25"/>
  <c r="O17" i="25" s="1"/>
  <c r="D17" i="25"/>
  <c r="AN12" i="25" s="1"/>
  <c r="C17" i="25"/>
  <c r="AL7" i="25" s="1"/>
  <c r="L16" i="25"/>
  <c r="M49" i="25" s="1"/>
  <c r="D16" i="25"/>
  <c r="AN15" i="25" s="1"/>
  <c r="C16" i="25"/>
  <c r="AN13" i="25"/>
  <c r="J12" i="25"/>
  <c r="AP11" i="25"/>
  <c r="AN11" i="25"/>
  <c r="J11" i="25"/>
  <c r="AP10" i="25"/>
  <c r="J10" i="25"/>
  <c r="F10" i="25"/>
  <c r="E10" i="25"/>
  <c r="D10" i="25"/>
  <c r="C10" i="25"/>
  <c r="B10" i="25"/>
  <c r="AP9" i="25"/>
  <c r="AP8" i="25"/>
  <c r="AQ7" i="25"/>
  <c r="AR6" i="25" s="1"/>
  <c r="AP7" i="25"/>
  <c r="J7" i="25"/>
  <c r="AQ6" i="25"/>
  <c r="AR5" i="25" s="1"/>
  <c r="AP6" i="25"/>
  <c r="AN6" i="25"/>
  <c r="AJ6" i="25"/>
  <c r="J6" i="25"/>
  <c r="D6" i="25" a="1"/>
  <c r="D6" i="25" s="1"/>
  <c r="AP5" i="25"/>
  <c r="AL5" i="25"/>
  <c r="AJ5" i="25"/>
  <c r="E12" i="25" s="1"/>
  <c r="I5" i="25"/>
  <c r="L49" i="21"/>
  <c r="O49" i="21" s="1"/>
  <c r="D49" i="21"/>
  <c r="C49" i="21"/>
  <c r="L48" i="21"/>
  <c r="O48" i="21" s="1"/>
  <c r="D48" i="21"/>
  <c r="C48" i="21"/>
  <c r="L47" i="21"/>
  <c r="O47" i="21" s="1"/>
  <c r="D47" i="21"/>
  <c r="C47" i="21"/>
  <c r="L46" i="21"/>
  <c r="O46" i="21" s="1"/>
  <c r="D46" i="21"/>
  <c r="C46" i="21"/>
  <c r="L45" i="21"/>
  <c r="O45" i="21" s="1"/>
  <c r="D45" i="21"/>
  <c r="C45" i="21"/>
  <c r="L44" i="21"/>
  <c r="O44" i="21" s="1"/>
  <c r="D44" i="21"/>
  <c r="C44" i="21"/>
  <c r="L43" i="21"/>
  <c r="O43" i="21" s="1"/>
  <c r="D43" i="21"/>
  <c r="C43" i="21"/>
  <c r="L42" i="21"/>
  <c r="O42" i="21" s="1"/>
  <c r="D42" i="21"/>
  <c r="C42" i="21"/>
  <c r="L41" i="21"/>
  <c r="O41" i="21" s="1"/>
  <c r="D41" i="21"/>
  <c r="C41" i="21"/>
  <c r="L40" i="21"/>
  <c r="O40" i="21" s="1"/>
  <c r="D40" i="21"/>
  <c r="C40" i="21"/>
  <c r="L39" i="21"/>
  <c r="O39" i="21" s="1"/>
  <c r="D39" i="21"/>
  <c r="C39" i="21"/>
  <c r="L38" i="21"/>
  <c r="O38" i="21" s="1"/>
  <c r="D38" i="21"/>
  <c r="C38" i="21"/>
  <c r="L37" i="21"/>
  <c r="O37" i="21" s="1"/>
  <c r="D37" i="21"/>
  <c r="C37" i="21"/>
  <c r="L36" i="21"/>
  <c r="O36" i="21" s="1"/>
  <c r="D36" i="21"/>
  <c r="C36" i="21"/>
  <c r="L35" i="21"/>
  <c r="O35" i="21" s="1"/>
  <c r="D35" i="21"/>
  <c r="C35" i="21"/>
  <c r="L34" i="21"/>
  <c r="O34" i="21" s="1"/>
  <c r="D34" i="21"/>
  <c r="C34" i="21"/>
  <c r="L33" i="21"/>
  <c r="O33" i="21" s="1"/>
  <c r="D33" i="21"/>
  <c r="C33" i="21"/>
  <c r="L32" i="21"/>
  <c r="O32" i="21" s="1"/>
  <c r="D32" i="21"/>
  <c r="C32" i="21"/>
  <c r="L31" i="21"/>
  <c r="O31" i="21" s="1"/>
  <c r="D31" i="21"/>
  <c r="C31" i="21"/>
  <c r="L30" i="21"/>
  <c r="O30" i="21" s="1"/>
  <c r="D30" i="21"/>
  <c r="C30" i="21"/>
  <c r="L29" i="21"/>
  <c r="O29" i="21" s="1"/>
  <c r="D29" i="21"/>
  <c r="C29" i="21"/>
  <c r="L28" i="21"/>
  <c r="O28" i="21" s="1"/>
  <c r="D28" i="21"/>
  <c r="C28" i="21"/>
  <c r="L27" i="21"/>
  <c r="O27" i="21" s="1"/>
  <c r="D27" i="21"/>
  <c r="C27" i="21"/>
  <c r="L26" i="21"/>
  <c r="O26" i="21" s="1"/>
  <c r="D26" i="21"/>
  <c r="C26" i="21"/>
  <c r="L25" i="21"/>
  <c r="O25" i="21" s="1"/>
  <c r="D25" i="21"/>
  <c r="C25" i="21"/>
  <c r="L24" i="21"/>
  <c r="O24" i="21" s="1"/>
  <c r="D24" i="21"/>
  <c r="C24" i="21"/>
  <c r="L23" i="21"/>
  <c r="O23" i="21" s="1"/>
  <c r="D23" i="21"/>
  <c r="C23" i="21"/>
  <c r="L22" i="21"/>
  <c r="D22" i="21"/>
  <c r="C22" i="21"/>
  <c r="L21" i="21"/>
  <c r="O21" i="21" s="1"/>
  <c r="D21" i="21"/>
  <c r="C21" i="21"/>
  <c r="L20" i="21"/>
  <c r="O20" i="21" s="1"/>
  <c r="D20" i="21"/>
  <c r="C20" i="21"/>
  <c r="L19" i="21"/>
  <c r="O19" i="21" s="1"/>
  <c r="D19" i="21"/>
  <c r="C19" i="21"/>
  <c r="L18" i="21"/>
  <c r="O18" i="21" s="1"/>
  <c r="D18" i="21"/>
  <c r="C18" i="21"/>
  <c r="L17" i="21"/>
  <c r="O17" i="21" s="1"/>
  <c r="D17" i="21"/>
  <c r="AN12" i="21" s="1"/>
  <c r="C17" i="21"/>
  <c r="N16" i="21"/>
  <c r="M16" i="21"/>
  <c r="L16" i="21"/>
  <c r="D16" i="21"/>
  <c r="AN13" i="21" s="1"/>
  <c r="C16" i="21"/>
  <c r="AN14" i="21"/>
  <c r="J12" i="21"/>
  <c r="AP11" i="21"/>
  <c r="J11" i="21"/>
  <c r="AP10" i="21"/>
  <c r="AN10" i="21"/>
  <c r="J10" i="21"/>
  <c r="F10" i="21"/>
  <c r="E10" i="21"/>
  <c r="D10" i="21"/>
  <c r="C10" i="21"/>
  <c r="B10" i="21"/>
  <c r="AP9" i="21"/>
  <c r="AN9" i="21"/>
  <c r="AP8" i="21"/>
  <c r="AP7" i="21"/>
  <c r="AL7" i="21"/>
  <c r="J7" i="21"/>
  <c r="AQ6" i="21"/>
  <c r="AQ7" i="21" s="1"/>
  <c r="AP6" i="21"/>
  <c r="AN6" i="21"/>
  <c r="AJ6" i="21"/>
  <c r="J6" i="21"/>
  <c r="AR5" i="21"/>
  <c r="AP5" i="21"/>
  <c r="AJ5" i="21"/>
  <c r="E12" i="21" s="1"/>
  <c r="I5" i="21"/>
  <c r="L49" i="20"/>
  <c r="O49" i="20" s="1"/>
  <c r="D49" i="20"/>
  <c r="C49" i="20"/>
  <c r="L48" i="20"/>
  <c r="O48" i="20" s="1"/>
  <c r="D48" i="20"/>
  <c r="C48" i="20"/>
  <c r="L47" i="20"/>
  <c r="O47" i="20" s="1"/>
  <c r="D47" i="20"/>
  <c r="C47" i="20"/>
  <c r="L46" i="20"/>
  <c r="O46" i="20" s="1"/>
  <c r="D46" i="20"/>
  <c r="C46" i="20"/>
  <c r="L45" i="20"/>
  <c r="O45" i="20" s="1"/>
  <c r="D45" i="20"/>
  <c r="C45" i="20"/>
  <c r="L44" i="20"/>
  <c r="O44" i="20" s="1"/>
  <c r="D44" i="20"/>
  <c r="C44" i="20"/>
  <c r="L43" i="20"/>
  <c r="O43" i="20" s="1"/>
  <c r="D43" i="20"/>
  <c r="C43" i="20"/>
  <c r="L42" i="20"/>
  <c r="O42" i="20" s="1"/>
  <c r="D42" i="20"/>
  <c r="C42" i="20"/>
  <c r="L41" i="20"/>
  <c r="O41" i="20" s="1"/>
  <c r="D41" i="20"/>
  <c r="C41" i="20"/>
  <c r="L40" i="20"/>
  <c r="O40" i="20" s="1"/>
  <c r="D40" i="20"/>
  <c r="C40" i="20"/>
  <c r="L39" i="20"/>
  <c r="O39" i="20" s="1"/>
  <c r="D39" i="20"/>
  <c r="C39" i="20"/>
  <c r="L38" i="20"/>
  <c r="O38" i="20" s="1"/>
  <c r="D38" i="20"/>
  <c r="C38" i="20"/>
  <c r="L37" i="20"/>
  <c r="O37" i="20" s="1"/>
  <c r="D37" i="20"/>
  <c r="C37" i="20"/>
  <c r="L36" i="20"/>
  <c r="O36" i="20" s="1"/>
  <c r="D36" i="20"/>
  <c r="C36" i="20"/>
  <c r="L35" i="20"/>
  <c r="O35" i="20" s="1"/>
  <c r="D35" i="20"/>
  <c r="C35" i="20"/>
  <c r="L34" i="20"/>
  <c r="O34" i="20" s="1"/>
  <c r="D34" i="20"/>
  <c r="C34" i="20"/>
  <c r="L33" i="20"/>
  <c r="O33" i="20" s="1"/>
  <c r="D33" i="20"/>
  <c r="C33" i="20"/>
  <c r="L32" i="20"/>
  <c r="O32" i="20" s="1"/>
  <c r="D32" i="20"/>
  <c r="C32" i="20"/>
  <c r="L31" i="20"/>
  <c r="O31" i="20" s="1"/>
  <c r="D31" i="20"/>
  <c r="C31" i="20"/>
  <c r="L30" i="20"/>
  <c r="O30" i="20" s="1"/>
  <c r="D30" i="20"/>
  <c r="C30" i="20"/>
  <c r="L29" i="20"/>
  <c r="O29" i="20" s="1"/>
  <c r="D29" i="20"/>
  <c r="C29" i="20"/>
  <c r="L28" i="20"/>
  <c r="O28" i="20" s="1"/>
  <c r="D28" i="20"/>
  <c r="C28" i="20"/>
  <c r="L27" i="20"/>
  <c r="O27" i="20" s="1"/>
  <c r="D27" i="20"/>
  <c r="C27" i="20"/>
  <c r="L26" i="20"/>
  <c r="O26" i="20" s="1"/>
  <c r="D26" i="20"/>
  <c r="C26" i="20"/>
  <c r="L25" i="20"/>
  <c r="O25" i="20" s="1"/>
  <c r="D25" i="20"/>
  <c r="C25" i="20"/>
  <c r="L24" i="20"/>
  <c r="O24" i="20" s="1"/>
  <c r="D24" i="20"/>
  <c r="C24" i="20"/>
  <c r="L23" i="20"/>
  <c r="O23" i="20" s="1"/>
  <c r="D23" i="20"/>
  <c r="C23" i="20"/>
  <c r="L22" i="20"/>
  <c r="O22" i="20" s="1"/>
  <c r="D22" i="20"/>
  <c r="C22" i="20"/>
  <c r="L21" i="20"/>
  <c r="O21" i="20" s="1"/>
  <c r="D21" i="20"/>
  <c r="AN10" i="20" s="1"/>
  <c r="C21" i="20"/>
  <c r="L20" i="20"/>
  <c r="O20" i="20" s="1"/>
  <c r="D20" i="20"/>
  <c r="C20" i="20"/>
  <c r="L19" i="20"/>
  <c r="D19" i="20"/>
  <c r="C19" i="20"/>
  <c r="L18" i="20"/>
  <c r="O18" i="20" s="1"/>
  <c r="D18" i="20"/>
  <c r="C18" i="20"/>
  <c r="L17" i="20"/>
  <c r="O17" i="20" s="1"/>
  <c r="D17" i="20"/>
  <c r="C17" i="20"/>
  <c r="N16" i="20"/>
  <c r="L16" i="20"/>
  <c r="D16" i="20"/>
  <c r="AN13" i="20" s="1"/>
  <c r="C16" i="20"/>
  <c r="AL11" i="20" s="1"/>
  <c r="J12" i="20"/>
  <c r="AP11" i="20"/>
  <c r="AN11" i="20"/>
  <c r="J11" i="20"/>
  <c r="AP10" i="20"/>
  <c r="J10" i="20"/>
  <c r="F10" i="20"/>
  <c r="E10" i="20"/>
  <c r="D10" i="20"/>
  <c r="C10" i="20"/>
  <c r="B10" i="20"/>
  <c r="AP9" i="20"/>
  <c r="AP8" i="20"/>
  <c r="AQ7" i="20"/>
  <c r="AR6" i="20" s="1"/>
  <c r="AP7" i="20"/>
  <c r="J7" i="20"/>
  <c r="AQ6" i="20"/>
  <c r="AP6" i="20"/>
  <c r="AJ6" i="20"/>
  <c r="J6" i="20"/>
  <c r="AR5" i="20"/>
  <c r="AP5" i="20"/>
  <c r="F12" i="20" s="1"/>
  <c r="AJ5" i="20"/>
  <c r="I5" i="20"/>
  <c r="L49" i="18"/>
  <c r="O49" i="18" s="1"/>
  <c r="D49" i="18"/>
  <c r="C49" i="18"/>
  <c r="L48" i="18"/>
  <c r="O48" i="18" s="1"/>
  <c r="D48" i="18"/>
  <c r="C48" i="18"/>
  <c r="L47" i="18"/>
  <c r="O47" i="18" s="1"/>
  <c r="D47" i="18"/>
  <c r="C47" i="18"/>
  <c r="L46" i="18"/>
  <c r="O46" i="18" s="1"/>
  <c r="D46" i="18"/>
  <c r="C46" i="18"/>
  <c r="L45" i="18"/>
  <c r="O45" i="18" s="1"/>
  <c r="D45" i="18"/>
  <c r="C45" i="18"/>
  <c r="L44" i="18"/>
  <c r="O44" i="18" s="1"/>
  <c r="D44" i="18"/>
  <c r="C44" i="18"/>
  <c r="L43" i="18"/>
  <c r="O43" i="18" s="1"/>
  <c r="D43" i="18"/>
  <c r="C43" i="18"/>
  <c r="L42" i="18"/>
  <c r="O42" i="18" s="1"/>
  <c r="D42" i="18"/>
  <c r="C42" i="18"/>
  <c r="L41" i="18"/>
  <c r="O41" i="18" s="1"/>
  <c r="D41" i="18"/>
  <c r="C41" i="18"/>
  <c r="L40" i="18"/>
  <c r="O40" i="18" s="1"/>
  <c r="D40" i="18"/>
  <c r="C40" i="18"/>
  <c r="L39" i="18"/>
  <c r="O39" i="18" s="1"/>
  <c r="D39" i="18"/>
  <c r="C39" i="18"/>
  <c r="L38" i="18"/>
  <c r="O38" i="18" s="1"/>
  <c r="D38" i="18"/>
  <c r="C38" i="18"/>
  <c r="L37" i="18"/>
  <c r="O37" i="18" s="1"/>
  <c r="D37" i="18"/>
  <c r="C37" i="18"/>
  <c r="L36" i="18"/>
  <c r="O36" i="18" s="1"/>
  <c r="D36" i="18"/>
  <c r="C36" i="18"/>
  <c r="L35" i="18"/>
  <c r="O35" i="18" s="1"/>
  <c r="D35" i="18"/>
  <c r="C35" i="18"/>
  <c r="L34" i="18"/>
  <c r="O34" i="18" s="1"/>
  <c r="D34" i="18"/>
  <c r="C34" i="18"/>
  <c r="L33" i="18"/>
  <c r="O33" i="18" s="1"/>
  <c r="D33" i="18"/>
  <c r="C33" i="18"/>
  <c r="L32" i="18"/>
  <c r="O32" i="18" s="1"/>
  <c r="D32" i="18"/>
  <c r="C32" i="18"/>
  <c r="L31" i="18"/>
  <c r="O31" i="18" s="1"/>
  <c r="D31" i="18"/>
  <c r="C31" i="18"/>
  <c r="L30" i="18"/>
  <c r="O30" i="18" s="1"/>
  <c r="D30" i="18"/>
  <c r="C30" i="18"/>
  <c r="L29" i="18"/>
  <c r="O29" i="18" s="1"/>
  <c r="D29" i="18"/>
  <c r="C29" i="18"/>
  <c r="L28" i="18"/>
  <c r="O28" i="18" s="1"/>
  <c r="D28" i="18"/>
  <c r="C28" i="18"/>
  <c r="L27" i="18"/>
  <c r="O27" i="18" s="1"/>
  <c r="D27" i="18"/>
  <c r="C27" i="18"/>
  <c r="L26" i="18"/>
  <c r="O26" i="18" s="1"/>
  <c r="D26" i="18"/>
  <c r="C26" i="18"/>
  <c r="L25" i="18"/>
  <c r="O25" i="18" s="1"/>
  <c r="D25" i="18"/>
  <c r="C25" i="18"/>
  <c r="L24" i="18"/>
  <c r="O24" i="18" s="1"/>
  <c r="D24" i="18"/>
  <c r="C24" i="18"/>
  <c r="L23" i="18"/>
  <c r="O23" i="18" s="1"/>
  <c r="D23" i="18"/>
  <c r="C23" i="18"/>
  <c r="L22" i="18"/>
  <c r="D22" i="18"/>
  <c r="C22" i="18"/>
  <c r="L21" i="18"/>
  <c r="O21" i="18" s="1"/>
  <c r="D21" i="18"/>
  <c r="C21" i="18"/>
  <c r="L20" i="18"/>
  <c r="O20" i="18" s="1"/>
  <c r="D20" i="18"/>
  <c r="C20" i="18"/>
  <c r="AL7" i="18" s="1"/>
  <c r="L19" i="18"/>
  <c r="D19" i="18"/>
  <c r="C19" i="18"/>
  <c r="L18" i="18"/>
  <c r="O18" i="18" s="1"/>
  <c r="D18" i="18"/>
  <c r="C18" i="18"/>
  <c r="L17" i="18"/>
  <c r="O17" i="18" s="1"/>
  <c r="D17" i="18"/>
  <c r="C17" i="18"/>
  <c r="L16" i="18"/>
  <c r="D16" i="18"/>
  <c r="AN8" i="18" s="1"/>
  <c r="C16" i="18"/>
  <c r="AN12" i="18"/>
  <c r="J12" i="18"/>
  <c r="AP11" i="18"/>
  <c r="J11" i="18"/>
  <c r="AP10" i="18"/>
  <c r="J10" i="18"/>
  <c r="F10" i="18"/>
  <c r="E10" i="18"/>
  <c r="D10" i="18"/>
  <c r="C10" i="18"/>
  <c r="B10" i="18"/>
  <c r="AP9" i="18"/>
  <c r="AP8" i="18"/>
  <c r="AP7" i="18"/>
  <c r="J7" i="18"/>
  <c r="AQ6" i="18"/>
  <c r="AR5" i="18" s="1"/>
  <c r="AP6" i="18"/>
  <c r="AJ6" i="18"/>
  <c r="J6" i="18"/>
  <c r="AP5" i="18"/>
  <c r="AL5" i="18"/>
  <c r="AJ5" i="18"/>
  <c r="I5" i="18"/>
  <c r="L49" i="17"/>
  <c r="O49" i="17" s="1"/>
  <c r="D49" i="17"/>
  <c r="C49" i="17"/>
  <c r="L48" i="17"/>
  <c r="O48" i="17" s="1"/>
  <c r="D48" i="17"/>
  <c r="C48" i="17"/>
  <c r="L47" i="17"/>
  <c r="O47" i="17" s="1"/>
  <c r="D47" i="17"/>
  <c r="C47" i="17"/>
  <c r="L46" i="17"/>
  <c r="O46" i="17" s="1"/>
  <c r="D46" i="17"/>
  <c r="C46" i="17"/>
  <c r="L45" i="17"/>
  <c r="O45" i="17" s="1"/>
  <c r="D45" i="17"/>
  <c r="C45" i="17"/>
  <c r="L44" i="17"/>
  <c r="O44" i="17" s="1"/>
  <c r="D44" i="17"/>
  <c r="C44" i="17"/>
  <c r="L43" i="17"/>
  <c r="O43" i="17" s="1"/>
  <c r="D43" i="17"/>
  <c r="C43" i="17"/>
  <c r="L42" i="17"/>
  <c r="O42" i="17" s="1"/>
  <c r="D42" i="17"/>
  <c r="C42" i="17"/>
  <c r="L41" i="17"/>
  <c r="O41" i="17" s="1"/>
  <c r="D41" i="17"/>
  <c r="C41" i="17"/>
  <c r="L40" i="17"/>
  <c r="O40" i="17" s="1"/>
  <c r="D40" i="17"/>
  <c r="C40" i="17"/>
  <c r="L39" i="17"/>
  <c r="O39" i="17" s="1"/>
  <c r="D39" i="17"/>
  <c r="C39" i="17"/>
  <c r="L38" i="17"/>
  <c r="O38" i="17" s="1"/>
  <c r="D38" i="17"/>
  <c r="C38" i="17"/>
  <c r="L37" i="17"/>
  <c r="O37" i="17" s="1"/>
  <c r="D37" i="17"/>
  <c r="C37" i="17"/>
  <c r="L36" i="17"/>
  <c r="O36" i="17" s="1"/>
  <c r="D36" i="17"/>
  <c r="C36" i="17"/>
  <c r="L35" i="17"/>
  <c r="O35" i="17" s="1"/>
  <c r="D35" i="17"/>
  <c r="C35" i="17"/>
  <c r="L34" i="17"/>
  <c r="O34" i="17" s="1"/>
  <c r="D34" i="17"/>
  <c r="C34" i="17"/>
  <c r="L33" i="17"/>
  <c r="O33" i="17" s="1"/>
  <c r="D33" i="17"/>
  <c r="C33" i="17"/>
  <c r="L32" i="17"/>
  <c r="O32" i="17" s="1"/>
  <c r="D32" i="17"/>
  <c r="C32" i="17"/>
  <c r="L31" i="17"/>
  <c r="O31" i="17" s="1"/>
  <c r="D31" i="17"/>
  <c r="C31" i="17"/>
  <c r="L30" i="17"/>
  <c r="O30" i="17" s="1"/>
  <c r="D30" i="17"/>
  <c r="C30" i="17"/>
  <c r="L29" i="17"/>
  <c r="O29" i="17" s="1"/>
  <c r="D29" i="17"/>
  <c r="C29" i="17"/>
  <c r="L28" i="17"/>
  <c r="O28" i="17" s="1"/>
  <c r="D28" i="17"/>
  <c r="C28" i="17"/>
  <c r="L27" i="17"/>
  <c r="O27" i="17" s="1"/>
  <c r="D27" i="17"/>
  <c r="C27" i="17"/>
  <c r="L26" i="17"/>
  <c r="O26" i="17" s="1"/>
  <c r="D26" i="17"/>
  <c r="C26" i="17"/>
  <c r="L25" i="17"/>
  <c r="O25" i="17" s="1"/>
  <c r="D25" i="17"/>
  <c r="C25" i="17"/>
  <c r="L24" i="17"/>
  <c r="O24" i="17" s="1"/>
  <c r="D24" i="17"/>
  <c r="C24" i="17"/>
  <c r="L23" i="17"/>
  <c r="O23" i="17" s="1"/>
  <c r="D23" i="17"/>
  <c r="C23" i="17"/>
  <c r="L22" i="17"/>
  <c r="O22" i="17" s="1"/>
  <c r="D22" i="17"/>
  <c r="C22" i="17"/>
  <c r="L21" i="17"/>
  <c r="O21" i="17" s="1"/>
  <c r="D21" i="17"/>
  <c r="C21" i="17"/>
  <c r="L20" i="17"/>
  <c r="O20" i="17" s="1"/>
  <c r="D20" i="17"/>
  <c r="C20" i="17"/>
  <c r="L19" i="17"/>
  <c r="O19" i="17" s="1"/>
  <c r="D19" i="17"/>
  <c r="C19" i="17"/>
  <c r="L18" i="17"/>
  <c r="O18" i="17" s="1"/>
  <c r="D18" i="17"/>
  <c r="C18" i="17"/>
  <c r="L17" i="17"/>
  <c r="O17" i="17" s="1"/>
  <c r="D17" i="17"/>
  <c r="C17" i="17"/>
  <c r="AL7" i="17" s="1"/>
  <c r="L16" i="17"/>
  <c r="M17" i="17" s="1"/>
  <c r="D16" i="17"/>
  <c r="AN8" i="17" s="1"/>
  <c r="C16" i="17"/>
  <c r="AN12" i="17"/>
  <c r="J12" i="17"/>
  <c r="AP11" i="17"/>
  <c r="J11" i="17"/>
  <c r="AP10" i="17"/>
  <c r="J10" i="17"/>
  <c r="F10" i="17"/>
  <c r="E10" i="17"/>
  <c r="D10" i="17"/>
  <c r="C10" i="17"/>
  <c r="B10" i="17"/>
  <c r="AP9" i="17"/>
  <c r="AP8" i="17"/>
  <c r="AP7" i="17"/>
  <c r="J7" i="17"/>
  <c r="AQ6" i="17"/>
  <c r="AR5" i="17" s="1"/>
  <c r="AP6" i="17"/>
  <c r="AJ6" i="17"/>
  <c r="M6" i="17"/>
  <c r="J6" i="17"/>
  <c r="AP5" i="17"/>
  <c r="AL5" i="17"/>
  <c r="AJ5" i="17"/>
  <c r="I5" i="17"/>
  <c r="J7" i="1"/>
  <c r="J6" i="1"/>
  <c r="J12" i="1"/>
  <c r="J11" i="1"/>
  <c r="J10" i="1"/>
  <c r="I5" i="1"/>
  <c r="AU23" i="46" l="1"/>
  <c r="AV22" i="46" s="1"/>
  <c r="AU24" i="45"/>
  <c r="AV23" i="45" s="1"/>
  <c r="AV23" i="44"/>
  <c r="AU24" i="44"/>
  <c r="AV22" i="44"/>
  <c r="AU20" i="40"/>
  <c r="AV19" i="40" s="1"/>
  <c r="AO19" i="33" s="1"/>
  <c r="AS17" i="38"/>
  <c r="AS16" i="36"/>
  <c r="AT15" i="36" s="1"/>
  <c r="AS17" i="35"/>
  <c r="AS17" i="34"/>
  <c r="AQ13" i="32"/>
  <c r="AQ15" i="31"/>
  <c r="AR14" i="31"/>
  <c r="AR13" i="31"/>
  <c r="AR12" i="30"/>
  <c r="AQ13" i="30"/>
  <c r="AQ13" i="29"/>
  <c r="AR12" i="28"/>
  <c r="AQ13" i="28"/>
  <c r="AR6" i="26"/>
  <c r="AQ8" i="26"/>
  <c r="AQ9" i="26" s="1"/>
  <c r="AR7" i="26"/>
  <c r="F12" i="26"/>
  <c r="M6" i="26"/>
  <c r="AN7" i="26"/>
  <c r="AN8" i="26"/>
  <c r="D12" i="26" s="1"/>
  <c r="AL11" i="26"/>
  <c r="AR5" i="26"/>
  <c r="D7" i="26"/>
  <c r="AN12" i="26"/>
  <c r="AN15" i="26"/>
  <c r="AN6" i="26"/>
  <c r="AN11" i="26"/>
  <c r="M49" i="26"/>
  <c r="AQ8" i="25"/>
  <c r="AQ9" i="25" s="1"/>
  <c r="D5" i="25"/>
  <c r="AN14" i="25"/>
  <c r="AR7" i="25"/>
  <c r="F12" i="25"/>
  <c r="M6" i="25"/>
  <c r="AN7" i="25"/>
  <c r="AN8" i="25"/>
  <c r="AL11" i="25"/>
  <c r="N16" i="25"/>
  <c r="AN5" i="25"/>
  <c r="AN9" i="25"/>
  <c r="M16" i="25"/>
  <c r="D7" i="25"/>
  <c r="M17" i="25"/>
  <c r="AR6" i="21"/>
  <c r="AQ8" i="21"/>
  <c r="AQ9" i="21" s="1"/>
  <c r="AR7" i="21"/>
  <c r="AN7" i="21"/>
  <c r="AN8" i="21"/>
  <c r="AL5" i="21"/>
  <c r="AN15" i="21"/>
  <c r="AN16" i="21"/>
  <c r="AN11" i="21"/>
  <c r="M17" i="21"/>
  <c r="AQ8" i="20"/>
  <c r="AQ9" i="20" s="1"/>
  <c r="AN6" i="20"/>
  <c r="AL7" i="20"/>
  <c r="AR7" i="20"/>
  <c r="AN9" i="20"/>
  <c r="AN15" i="20"/>
  <c r="AN16" i="20"/>
  <c r="E12" i="20"/>
  <c r="D6" i="20" a="1"/>
  <c r="D6" i="20" s="1"/>
  <c r="F11" i="20"/>
  <c r="AN7" i="20"/>
  <c r="AN8" i="20"/>
  <c r="M17" i="20"/>
  <c r="AL5" i="20"/>
  <c r="M16" i="20"/>
  <c r="AN14" i="20"/>
  <c r="AQ7" i="18"/>
  <c r="AN11" i="18"/>
  <c r="AN13" i="18"/>
  <c r="M49" i="18"/>
  <c r="AN6" i="18"/>
  <c r="AN9" i="18"/>
  <c r="AN10" i="18"/>
  <c r="AN14" i="18"/>
  <c r="AN15" i="18"/>
  <c r="AN16" i="18"/>
  <c r="E12" i="18"/>
  <c r="D6" i="18" a="1"/>
  <c r="D6" i="18" s="1"/>
  <c r="AN7" i="18"/>
  <c r="AN15" i="17"/>
  <c r="AN16" i="17"/>
  <c r="F12" i="17"/>
  <c r="AQ7" i="17"/>
  <c r="AN11" i="17"/>
  <c r="AN13" i="17"/>
  <c r="AN10" i="17"/>
  <c r="M16" i="17"/>
  <c r="AN6" i="17"/>
  <c r="AN9" i="17"/>
  <c r="AN14" i="17"/>
  <c r="E12" i="17"/>
  <c r="AN7" i="17"/>
  <c r="AL11" i="17"/>
  <c r="N16" i="17"/>
  <c r="AQ10" i="26"/>
  <c r="AR9" i="26" s="1"/>
  <c r="AL8" i="26"/>
  <c r="AR8" i="26"/>
  <c r="D11" i="26"/>
  <c r="O16" i="26"/>
  <c r="M11" i="26" s="1"/>
  <c r="N17" i="26"/>
  <c r="M18" i="26"/>
  <c r="M19" i="26"/>
  <c r="M20" i="26"/>
  <c r="M21" i="26"/>
  <c r="M22" i="26"/>
  <c r="M23" i="26"/>
  <c r="M24" i="26"/>
  <c r="M25" i="26"/>
  <c r="M26" i="26"/>
  <c r="M27" i="26"/>
  <c r="M28" i="26"/>
  <c r="M29" i="26"/>
  <c r="M30" i="26"/>
  <c r="M31" i="26"/>
  <c r="M32" i="26"/>
  <c r="M33" i="26"/>
  <c r="M34" i="26"/>
  <c r="M35" i="26"/>
  <c r="M36" i="26"/>
  <c r="M37" i="26"/>
  <c r="M38" i="26"/>
  <c r="M39" i="26"/>
  <c r="M40" i="26"/>
  <c r="M41" i="26"/>
  <c r="M42" i="26"/>
  <c r="M43" i="26"/>
  <c r="M44" i="26"/>
  <c r="M45" i="26"/>
  <c r="M46" i="26"/>
  <c r="M47" i="26"/>
  <c r="M48" i="26"/>
  <c r="AL6" i="26"/>
  <c r="C11" i="26" s="1"/>
  <c r="AL9" i="26"/>
  <c r="AL10" i="26"/>
  <c r="E11" i="26"/>
  <c r="N18" i="26"/>
  <c r="N19" i="26"/>
  <c r="N20" i="26"/>
  <c r="N21" i="26"/>
  <c r="N22" i="26"/>
  <c r="N23" i="26"/>
  <c r="N24" i="26"/>
  <c r="N25" i="26"/>
  <c r="N26" i="26"/>
  <c r="N27" i="26"/>
  <c r="N28" i="26"/>
  <c r="N29" i="26"/>
  <c r="N30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48" i="26"/>
  <c r="N49" i="26"/>
  <c r="B6" i="26"/>
  <c r="G6" i="26" s="1"/>
  <c r="B7" i="26"/>
  <c r="M7" i="26"/>
  <c r="F11" i="26"/>
  <c r="AR9" i="25"/>
  <c r="AQ10" i="25"/>
  <c r="AL8" i="25"/>
  <c r="AR8" i="25"/>
  <c r="D11" i="25"/>
  <c r="O16" i="25"/>
  <c r="M11" i="25" s="1"/>
  <c r="N17" i="25"/>
  <c r="M18" i="25"/>
  <c r="M19" i="25"/>
  <c r="M20" i="25"/>
  <c r="M21" i="25"/>
  <c r="M22" i="25"/>
  <c r="M23" i="25"/>
  <c r="M24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AL6" i="25"/>
  <c r="AL9" i="25"/>
  <c r="AL10" i="25"/>
  <c r="E11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B6" i="25"/>
  <c r="G6" i="25" s="1"/>
  <c r="B7" i="25"/>
  <c r="G7" i="25" s="1"/>
  <c r="M7" i="25"/>
  <c r="F11" i="25"/>
  <c r="D7" i="17"/>
  <c r="D6" i="17" a="1"/>
  <c r="D6" i="17" s="1"/>
  <c r="M49" i="17"/>
  <c r="D5" i="17"/>
  <c r="AN5" i="17"/>
  <c r="D12" i="17" s="1"/>
  <c r="D5" i="18"/>
  <c r="AN5" i="18"/>
  <c r="D12" i="18" s="1"/>
  <c r="M16" i="18"/>
  <c r="F12" i="18"/>
  <c r="M6" i="18"/>
  <c r="AL11" i="18"/>
  <c r="N16" i="18"/>
  <c r="D7" i="18"/>
  <c r="M17" i="18"/>
  <c r="D5" i="20"/>
  <c r="AN5" i="20"/>
  <c r="M6" i="20"/>
  <c r="M49" i="20"/>
  <c r="D7" i="20"/>
  <c r="D6" i="21" a="1"/>
  <c r="D6" i="21" s="1"/>
  <c r="AN5" i="21"/>
  <c r="D12" i="21" s="1"/>
  <c r="D5" i="21"/>
  <c r="F12" i="21"/>
  <c r="M49" i="21"/>
  <c r="O22" i="21"/>
  <c r="AQ10" i="21"/>
  <c r="AL8" i="21"/>
  <c r="AR8" i="21"/>
  <c r="D11" i="21"/>
  <c r="O16" i="21"/>
  <c r="N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6" i="21"/>
  <c r="D7" i="21"/>
  <c r="AL6" i="21"/>
  <c r="AL9" i="21"/>
  <c r="AL10" i="21"/>
  <c r="E11" i="21"/>
  <c r="AL11" i="21"/>
  <c r="N18" i="21"/>
  <c r="N19" i="21"/>
  <c r="N20" i="21" s="1"/>
  <c r="N21" i="21" s="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B6" i="21"/>
  <c r="B7" i="21"/>
  <c r="M7" i="21"/>
  <c r="F11" i="21"/>
  <c r="AQ10" i="20"/>
  <c r="O19" i="20"/>
  <c r="AL8" i="20"/>
  <c r="AR8" i="20"/>
  <c r="D11" i="20"/>
  <c r="AN12" i="20"/>
  <c r="D12" i="20" s="1"/>
  <c r="O16" i="20"/>
  <c r="N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AL6" i="20"/>
  <c r="AL9" i="20"/>
  <c r="AL10" i="20"/>
  <c r="E11" i="20"/>
  <c r="N18" i="20"/>
  <c r="N19" i="20"/>
  <c r="N20" i="20" s="1"/>
  <c r="N21" i="20" s="1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B6" i="20"/>
  <c r="B7" i="20"/>
  <c r="G7" i="20" s="1"/>
  <c r="M7" i="20"/>
  <c r="O19" i="18"/>
  <c r="O22" i="18"/>
  <c r="AL8" i="18"/>
  <c r="O16" i="18"/>
  <c r="M11" i="18" s="1"/>
  <c r="N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AL6" i="18"/>
  <c r="AL9" i="18"/>
  <c r="AL10" i="18"/>
  <c r="E11" i="18"/>
  <c r="N18" i="18"/>
  <c r="N19" i="18"/>
  <c r="N20" i="18"/>
  <c r="N21" i="18" s="1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B6" i="18"/>
  <c r="B7" i="18"/>
  <c r="M7" i="18"/>
  <c r="F11" i="18"/>
  <c r="AL8" i="17"/>
  <c r="D11" i="17"/>
  <c r="O16" i="17"/>
  <c r="M11" i="17" s="1"/>
  <c r="N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AL6" i="17"/>
  <c r="AL9" i="17"/>
  <c r="AL10" i="17"/>
  <c r="E11" i="17"/>
  <c r="N18" i="17"/>
  <c r="N19" i="17"/>
  <c r="N20" i="17" s="1"/>
  <c r="N21" i="17" s="1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B6" i="17"/>
  <c r="B7" i="17"/>
  <c r="G7" i="17" s="1"/>
  <c r="M7" i="17"/>
  <c r="F11" i="17"/>
  <c r="AU24" i="46" l="1"/>
  <c r="AU25" i="45"/>
  <c r="AU25" i="44"/>
  <c r="AU21" i="40"/>
  <c r="AV20" i="40" s="1"/>
  <c r="AO20" i="33" s="1"/>
  <c r="AS18" i="38"/>
  <c r="AT17" i="38"/>
  <c r="AT16" i="38"/>
  <c r="AS17" i="36"/>
  <c r="AT16" i="36"/>
  <c r="AS18" i="35"/>
  <c r="AT17" i="35"/>
  <c r="AT16" i="35"/>
  <c r="AS18" i="34"/>
  <c r="AT17" i="34" s="1"/>
  <c r="AT16" i="34"/>
  <c r="AQ14" i="32"/>
  <c r="AR12" i="32"/>
  <c r="AQ16" i="31"/>
  <c r="AR15" i="31" s="1"/>
  <c r="AQ14" i="30"/>
  <c r="AQ14" i="29"/>
  <c r="AR12" i="29"/>
  <c r="AQ14" i="28"/>
  <c r="G6" i="18"/>
  <c r="G6" i="20"/>
  <c r="G7" i="26"/>
  <c r="M10" i="26"/>
  <c r="C11" i="25"/>
  <c r="M10" i="25"/>
  <c r="D12" i="25"/>
  <c r="G7" i="21"/>
  <c r="D11" i="18"/>
  <c r="AR6" i="18"/>
  <c r="AQ8" i="18"/>
  <c r="AR7" i="18" s="1"/>
  <c r="AR6" i="17"/>
  <c r="AQ8" i="17"/>
  <c r="B5" i="26"/>
  <c r="C12" i="26"/>
  <c r="AQ11" i="26"/>
  <c r="B5" i="25"/>
  <c r="C12" i="25"/>
  <c r="AQ11" i="25"/>
  <c r="G6" i="17"/>
  <c r="C11" i="17"/>
  <c r="M10" i="17"/>
  <c r="G7" i="18"/>
  <c r="C12" i="18"/>
  <c r="M10" i="18"/>
  <c r="C12" i="20"/>
  <c r="G6" i="21"/>
  <c r="B5" i="21"/>
  <c r="M11" i="21"/>
  <c r="C12" i="21"/>
  <c r="M10" i="21"/>
  <c r="AQ11" i="21"/>
  <c r="AR9" i="21"/>
  <c r="C11" i="21"/>
  <c r="M10" i="20"/>
  <c r="C11" i="20"/>
  <c r="B5" i="20"/>
  <c r="AQ11" i="20"/>
  <c r="AR10" i="20" s="1"/>
  <c r="AR9" i="20"/>
  <c r="M11" i="20"/>
  <c r="C11" i="18"/>
  <c r="B5" i="18"/>
  <c r="B5" i="17"/>
  <c r="C12" i="17"/>
  <c r="AU25" i="46" l="1"/>
  <c r="AV23" i="46"/>
  <c r="AU26" i="45"/>
  <c r="AV24" i="45"/>
  <c r="AU26" i="44"/>
  <c r="AV24" i="44"/>
  <c r="AU22" i="40"/>
  <c r="AS19" i="38"/>
  <c r="AS18" i="36"/>
  <c r="AT17" i="36"/>
  <c r="AT18" i="35"/>
  <c r="AS19" i="35"/>
  <c r="AS19" i="34"/>
  <c r="AQ15" i="32"/>
  <c r="AR14" i="32" s="1"/>
  <c r="AR13" i="32"/>
  <c r="AQ17" i="31"/>
  <c r="AQ15" i="30"/>
  <c r="AR14" i="30"/>
  <c r="AR13" i="30"/>
  <c r="AQ15" i="29"/>
  <c r="AR14" i="29" s="1"/>
  <c r="AR13" i="29"/>
  <c r="AQ15" i="28"/>
  <c r="AR14" i="28"/>
  <c r="AR13" i="28"/>
  <c r="AQ9" i="18"/>
  <c r="AR8" i="18"/>
  <c r="AQ9" i="17"/>
  <c r="AR8" i="17"/>
  <c r="AR7" i="17"/>
  <c r="AQ12" i="26"/>
  <c r="AR11" i="26"/>
  <c r="AR10" i="26"/>
  <c r="AQ12" i="25"/>
  <c r="AR11" i="25"/>
  <c r="AR10" i="25"/>
  <c r="AQ12" i="21"/>
  <c r="AR11" i="21" s="1"/>
  <c r="AR10" i="21"/>
  <c r="AQ12" i="20"/>
  <c r="AR11" i="20" s="1"/>
  <c r="AU26" i="46" l="1"/>
  <c r="AV25" i="46"/>
  <c r="AV24" i="46"/>
  <c r="AU27" i="45"/>
  <c r="AV26" i="45"/>
  <c r="AV25" i="45"/>
  <c r="AU27" i="44"/>
  <c r="AV25" i="44"/>
  <c r="AU23" i="40"/>
  <c r="AV22" i="40" s="1"/>
  <c r="AO22" i="33" s="1"/>
  <c r="AV21" i="40"/>
  <c r="AO21" i="33" s="1"/>
  <c r="AS20" i="38"/>
  <c r="AT19" i="38" s="1"/>
  <c r="AT18" i="38"/>
  <c r="AS19" i="36"/>
  <c r="AT18" i="36" s="1"/>
  <c r="AS20" i="35"/>
  <c r="AT19" i="35"/>
  <c r="AS20" i="34"/>
  <c r="AT19" i="34" s="1"/>
  <c r="AT18" i="34"/>
  <c r="AQ16" i="32"/>
  <c r="AQ18" i="31"/>
  <c r="AR16" i="31"/>
  <c r="AQ16" i="30"/>
  <c r="AR15" i="30"/>
  <c r="AQ16" i="29"/>
  <c r="AQ16" i="28"/>
  <c r="AR15" i="28"/>
  <c r="AQ10" i="18"/>
  <c r="AR9" i="18"/>
  <c r="AQ10" i="17"/>
  <c r="AQ13" i="26"/>
  <c r="AR12" i="26" s="1"/>
  <c r="AQ13" i="25"/>
  <c r="AQ13" i="21"/>
  <c r="AQ13" i="20"/>
  <c r="AU27" i="46" l="1"/>
  <c r="AV26" i="46"/>
  <c r="AU28" i="45"/>
  <c r="AV27" i="45"/>
  <c r="AU28" i="44"/>
  <c r="AV26" i="44"/>
  <c r="AU24" i="40"/>
  <c r="AS21" i="38"/>
  <c r="AS20" i="36"/>
  <c r="AT19" i="36"/>
  <c r="AS21" i="35"/>
  <c r="AS21" i="34"/>
  <c r="AT20" i="34" s="1"/>
  <c r="AQ17" i="32"/>
  <c r="AR15" i="32"/>
  <c r="AQ19" i="31"/>
  <c r="AR17" i="31"/>
  <c r="AQ17" i="30"/>
  <c r="AQ17" i="29"/>
  <c r="AR15" i="29"/>
  <c r="AQ17" i="28"/>
  <c r="AQ11" i="18"/>
  <c r="AR10" i="18"/>
  <c r="AQ11" i="17"/>
  <c r="AR10" i="17" s="1"/>
  <c r="AR9" i="17"/>
  <c r="AQ14" i="26"/>
  <c r="AQ14" i="25"/>
  <c r="AR13" i="25" s="1"/>
  <c r="AR12" i="25"/>
  <c r="AQ14" i="21"/>
  <c r="AR13" i="21" s="1"/>
  <c r="AR12" i="21"/>
  <c r="AQ14" i="20"/>
  <c r="AR13" i="20"/>
  <c r="AR12" i="20"/>
  <c r="AV27" i="46" l="1"/>
  <c r="AU28" i="46"/>
  <c r="AU29" i="45"/>
  <c r="AU29" i="44"/>
  <c r="AV27" i="44"/>
  <c r="AU25" i="40"/>
  <c r="AV24" i="40" s="1"/>
  <c r="AO24" i="33" s="1"/>
  <c r="AV23" i="40"/>
  <c r="AO23" i="33" s="1"/>
  <c r="AS22" i="38"/>
  <c r="AT21" i="38"/>
  <c r="AT20" i="38"/>
  <c r="AS21" i="36"/>
  <c r="AT20" i="36"/>
  <c r="AS22" i="35"/>
  <c r="AT21" i="35" s="1"/>
  <c r="AT20" i="35"/>
  <c r="AS22" i="34"/>
  <c r="AT21" i="34" s="1"/>
  <c r="AQ18" i="32"/>
  <c r="AR16" i="32"/>
  <c r="AR19" i="31"/>
  <c r="AQ20" i="31"/>
  <c r="AR18" i="31"/>
  <c r="AQ18" i="30"/>
  <c r="AR16" i="30"/>
  <c r="AQ18" i="29"/>
  <c r="AR16" i="29"/>
  <c r="AQ18" i="28"/>
  <c r="AR16" i="28"/>
  <c r="AQ12" i="18"/>
  <c r="AR11" i="18"/>
  <c r="AQ12" i="17"/>
  <c r="AR11" i="17"/>
  <c r="AQ15" i="26"/>
  <c r="AR14" i="26"/>
  <c r="AR13" i="26"/>
  <c r="AQ15" i="25"/>
  <c r="AR14" i="25" s="1"/>
  <c r="AQ15" i="21"/>
  <c r="AR14" i="21" s="1"/>
  <c r="AQ15" i="20"/>
  <c r="AR14" i="20"/>
  <c r="AU29" i="46" l="1"/>
  <c r="AU30" i="45"/>
  <c r="AV28" i="45"/>
  <c r="AU30" i="44"/>
  <c r="AV28" i="44"/>
  <c r="AU26" i="40"/>
  <c r="AV25" i="40" s="1"/>
  <c r="AO25" i="33" s="1"/>
  <c r="AS23" i="38"/>
  <c r="AS22" i="36"/>
  <c r="AT21" i="36"/>
  <c r="AS23" i="35"/>
  <c r="AS23" i="34"/>
  <c r="AT22" i="34" s="1"/>
  <c r="AQ19" i="32"/>
  <c r="AR17" i="32"/>
  <c r="AQ21" i="31"/>
  <c r="AQ19" i="30"/>
  <c r="AR17" i="30"/>
  <c r="AQ19" i="29"/>
  <c r="AR17" i="29"/>
  <c r="AQ19" i="28"/>
  <c r="AR17" i="28"/>
  <c r="AQ13" i="18"/>
  <c r="AR12" i="18"/>
  <c r="AQ13" i="17"/>
  <c r="AR12" i="17" s="1"/>
  <c r="AQ16" i="26"/>
  <c r="AR15" i="26" s="1"/>
  <c r="AQ16" i="25"/>
  <c r="AR15" i="25"/>
  <c r="AQ16" i="21"/>
  <c r="AR15" i="21"/>
  <c r="AQ16" i="20"/>
  <c r="AR15" i="20" s="1"/>
  <c r="AU30" i="46" l="1"/>
  <c r="AV29" i="46"/>
  <c r="AV28" i="46"/>
  <c r="AU31" i="45"/>
  <c r="AV30" i="45"/>
  <c r="AV29" i="45"/>
  <c r="AU31" i="44"/>
  <c r="AV29" i="44"/>
  <c r="AU27" i="40"/>
  <c r="AV26" i="40" s="1"/>
  <c r="AO26" i="33" s="1"/>
  <c r="AS24" i="38"/>
  <c r="AT23" i="38" s="1"/>
  <c r="AT22" i="38"/>
  <c r="AS23" i="36"/>
  <c r="AT22" i="36"/>
  <c r="AS24" i="35"/>
  <c r="AT23" i="35" s="1"/>
  <c r="AT22" i="35"/>
  <c r="AS24" i="34"/>
  <c r="AT23" i="34" s="1"/>
  <c r="AR19" i="32"/>
  <c r="AQ20" i="32"/>
  <c r="AR18" i="32"/>
  <c r="AQ22" i="31"/>
  <c r="AR20" i="31"/>
  <c r="AQ20" i="30"/>
  <c r="AR18" i="30"/>
  <c r="AQ20" i="29"/>
  <c r="AR18" i="29"/>
  <c r="AQ20" i="28"/>
  <c r="AR18" i="28"/>
  <c r="AQ14" i="18"/>
  <c r="AR13" i="18"/>
  <c r="AQ14" i="17"/>
  <c r="AR13" i="17" s="1"/>
  <c r="AQ17" i="26"/>
  <c r="AR16" i="26" s="1"/>
  <c r="AQ17" i="25"/>
  <c r="AR16" i="25"/>
  <c r="AQ17" i="21"/>
  <c r="AR16" i="21"/>
  <c r="AQ17" i="20"/>
  <c r="AR16" i="20"/>
  <c r="AU31" i="46" l="1"/>
  <c r="AV30" i="46" s="1"/>
  <c r="AU32" i="45"/>
  <c r="AV31" i="45"/>
  <c r="AU32" i="44"/>
  <c r="AV30" i="44"/>
  <c r="AU28" i="40"/>
  <c r="AS25" i="38"/>
  <c r="AS24" i="36"/>
  <c r="AT23" i="36"/>
  <c r="AS25" i="35"/>
  <c r="AS25" i="34"/>
  <c r="AT24" i="34" s="1"/>
  <c r="AR20" i="32"/>
  <c r="AQ21" i="32"/>
  <c r="AQ23" i="31"/>
  <c r="AR21" i="31"/>
  <c r="AQ21" i="30"/>
  <c r="AR19" i="30"/>
  <c r="AQ21" i="29"/>
  <c r="AR19" i="29"/>
  <c r="AQ21" i="28"/>
  <c r="AR19" i="28"/>
  <c r="AQ15" i="18"/>
  <c r="AR14" i="18" s="1"/>
  <c r="AQ15" i="17"/>
  <c r="AQ18" i="26"/>
  <c r="AQ18" i="25"/>
  <c r="AQ18" i="21"/>
  <c r="AR17" i="21"/>
  <c r="AQ18" i="20"/>
  <c r="AU32" i="46" l="1"/>
  <c r="AU33" i="45"/>
  <c r="AU33" i="44"/>
  <c r="AV31" i="44"/>
  <c r="AU29" i="40"/>
  <c r="AV28" i="40"/>
  <c r="AO28" i="33" s="1"/>
  <c r="AV27" i="40"/>
  <c r="AO27" i="33" s="1"/>
  <c r="AS26" i="38"/>
  <c r="AT25" i="38"/>
  <c r="AT24" i="38"/>
  <c r="AS25" i="36"/>
  <c r="AT24" i="36"/>
  <c r="AS26" i="35"/>
  <c r="AT25" i="35"/>
  <c r="AT24" i="35"/>
  <c r="AS26" i="34"/>
  <c r="AT25" i="34" s="1"/>
  <c r="AQ22" i="32"/>
  <c r="AR23" i="31"/>
  <c r="AQ24" i="31"/>
  <c r="AR22" i="31"/>
  <c r="AQ22" i="30"/>
  <c r="AR20" i="30"/>
  <c r="AR21" i="29"/>
  <c r="AQ22" i="29"/>
  <c r="AR20" i="29"/>
  <c r="AQ22" i="28"/>
  <c r="AR20" i="28"/>
  <c r="AQ16" i="18"/>
  <c r="AQ17" i="18" s="1"/>
  <c r="AR15" i="18"/>
  <c r="AR15" i="17"/>
  <c r="AQ16" i="17"/>
  <c r="AR14" i="17"/>
  <c r="AQ19" i="26"/>
  <c r="AR17" i="26"/>
  <c r="AQ19" i="25"/>
  <c r="AR17" i="25"/>
  <c r="AQ19" i="21"/>
  <c r="AR18" i="21"/>
  <c r="AQ19" i="20"/>
  <c r="AR17" i="20"/>
  <c r="AU33" i="46" l="1"/>
  <c r="AV31" i="46"/>
  <c r="AU34" i="45"/>
  <c r="AV32" i="45"/>
  <c r="AU34" i="44"/>
  <c r="AV32" i="44"/>
  <c r="AU30" i="40"/>
  <c r="AV29" i="40"/>
  <c r="AO29" i="33" s="1"/>
  <c r="AS27" i="38"/>
  <c r="AS26" i="36"/>
  <c r="AT25" i="36"/>
  <c r="AS27" i="35"/>
  <c r="AS27" i="34"/>
  <c r="AQ23" i="32"/>
  <c r="AR21" i="32"/>
  <c r="AR24" i="31"/>
  <c r="AQ25" i="31"/>
  <c r="AQ23" i="30"/>
  <c r="AR21" i="30"/>
  <c r="AQ23" i="29"/>
  <c r="AQ23" i="28"/>
  <c r="AR21" i="28"/>
  <c r="AR16" i="18"/>
  <c r="AQ18" i="18"/>
  <c r="AQ17" i="17"/>
  <c r="AR16" i="17"/>
  <c r="AQ20" i="26"/>
  <c r="AR18" i="26"/>
  <c r="AQ20" i="25"/>
  <c r="AR18" i="25"/>
  <c r="AQ20" i="21"/>
  <c r="AR19" i="21"/>
  <c r="AQ20" i="20"/>
  <c r="AR18" i="20"/>
  <c r="E10" i="1"/>
  <c r="AU34" i="46" l="1"/>
  <c r="AV33" i="46"/>
  <c r="AV32" i="46"/>
  <c r="AU35" i="45"/>
  <c r="AV34" i="45"/>
  <c r="AV33" i="45"/>
  <c r="AU35" i="44"/>
  <c r="AV33" i="44"/>
  <c r="AU31" i="40"/>
  <c r="AV30" i="40" s="1"/>
  <c r="AO30" i="33" s="1"/>
  <c r="AS28" i="38"/>
  <c r="AT27" i="38"/>
  <c r="AT26" i="38"/>
  <c r="AS27" i="36"/>
  <c r="AT26" i="36"/>
  <c r="AS28" i="35"/>
  <c r="AT27" i="35"/>
  <c r="AT26" i="35"/>
  <c r="AS28" i="34"/>
  <c r="AT27" i="34"/>
  <c r="AT26" i="34"/>
  <c r="AQ24" i="32"/>
  <c r="AR22" i="32"/>
  <c r="AQ26" i="31"/>
  <c r="AQ24" i="30"/>
  <c r="AR22" i="30"/>
  <c r="AQ24" i="29"/>
  <c r="AR22" i="29"/>
  <c r="AQ24" i="28"/>
  <c r="AR22" i="28"/>
  <c r="AR18" i="18"/>
  <c r="AQ19" i="18"/>
  <c r="AR17" i="18"/>
  <c r="AQ18" i="17"/>
  <c r="AR17" i="17" s="1"/>
  <c r="AQ21" i="26"/>
  <c r="AR19" i="26"/>
  <c r="AQ21" i="25"/>
  <c r="AR19" i="25"/>
  <c r="AQ21" i="21"/>
  <c r="AR20" i="21"/>
  <c r="AQ21" i="20"/>
  <c r="AR19" i="20"/>
  <c r="C10" i="1"/>
  <c r="B10" i="1"/>
  <c r="D10" i="1"/>
  <c r="F10" i="1"/>
  <c r="AU35" i="46" l="1"/>
  <c r="AV34" i="46"/>
  <c r="AU36" i="45"/>
  <c r="AV35" i="45"/>
  <c r="AU36" i="44"/>
  <c r="AV34" i="44"/>
  <c r="AU32" i="40"/>
  <c r="AV31" i="40" s="1"/>
  <c r="AO31" i="33" s="1"/>
  <c r="AS29" i="38"/>
  <c r="AS28" i="36"/>
  <c r="AT27" i="36"/>
  <c r="AS29" i="35"/>
  <c r="AS29" i="34"/>
  <c r="AT28" i="34" s="1"/>
  <c r="AQ25" i="32"/>
  <c r="AR23" i="32"/>
  <c r="AR26" i="31"/>
  <c r="AQ27" i="31"/>
  <c r="AR25" i="31"/>
  <c r="AQ25" i="30"/>
  <c r="AR23" i="30"/>
  <c r="AR24" i="29"/>
  <c r="AQ25" i="29"/>
  <c r="AR23" i="29"/>
  <c r="AQ25" i="28"/>
  <c r="AR23" i="28"/>
  <c r="AQ20" i="18"/>
  <c r="AQ19" i="17"/>
  <c r="AR18" i="17"/>
  <c r="AQ22" i="26"/>
  <c r="AR20" i="26"/>
  <c r="AQ22" i="25"/>
  <c r="AR20" i="25"/>
  <c r="AQ22" i="21"/>
  <c r="AR21" i="21"/>
  <c r="AR21" i="20"/>
  <c r="AQ22" i="20"/>
  <c r="AR20" i="20"/>
  <c r="AQ6" i="1"/>
  <c r="AQ7" i="1" s="1"/>
  <c r="AQ8" i="1" s="1"/>
  <c r="AQ9" i="1" s="1"/>
  <c r="AQ10" i="1" s="1"/>
  <c r="AQ11" i="1" s="1"/>
  <c r="AQ12" i="1" s="1"/>
  <c r="AQ13" i="1" s="1"/>
  <c r="AQ14" i="1" s="1"/>
  <c r="AQ15" i="1" s="1"/>
  <c r="AQ16" i="1" s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P9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O17" i="1" s="1"/>
  <c r="L16" i="1"/>
  <c r="C16" i="1"/>
  <c r="D18" i="1"/>
  <c r="D17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B9" i="2"/>
  <c r="B6" i="2"/>
  <c r="B7" i="2" s="1"/>
  <c r="B8" i="2" s="1"/>
  <c r="B5" i="2"/>
  <c r="B4" i="2"/>
  <c r="AU36" i="46" l="1"/>
  <c r="AU37" i="45"/>
  <c r="AU37" i="44"/>
  <c r="AV35" i="44"/>
  <c r="AU33" i="40"/>
  <c r="AV32" i="40" s="1"/>
  <c r="AO32" i="33" s="1"/>
  <c r="AS30" i="38"/>
  <c r="AT29" i="38"/>
  <c r="AT28" i="38"/>
  <c r="AS29" i="36"/>
  <c r="AT28" i="36" s="1"/>
  <c r="AS30" i="35"/>
  <c r="AT29" i="35" s="1"/>
  <c r="AT28" i="35"/>
  <c r="AS30" i="34"/>
  <c r="AT29" i="34" s="1"/>
  <c r="AR25" i="32"/>
  <c r="AQ26" i="32"/>
  <c r="AR24" i="32"/>
  <c r="AR27" i="31"/>
  <c r="AQ28" i="31"/>
  <c r="AQ26" i="30"/>
  <c r="AR24" i="30"/>
  <c r="AQ26" i="29"/>
  <c r="AQ26" i="28"/>
  <c r="AR24" i="28"/>
  <c r="AQ21" i="18"/>
  <c r="AR19" i="18"/>
  <c r="AQ20" i="17"/>
  <c r="AR19" i="17"/>
  <c r="AQ23" i="26"/>
  <c r="AR21" i="26"/>
  <c r="AQ23" i="25"/>
  <c r="AR21" i="25"/>
  <c r="AQ23" i="21"/>
  <c r="AR22" i="21"/>
  <c r="AR22" i="20"/>
  <c r="AQ23" i="20"/>
  <c r="AP8" i="1"/>
  <c r="O20" i="1"/>
  <c r="O24" i="1"/>
  <c r="N24" i="1"/>
  <c r="O28" i="1"/>
  <c r="N28" i="1"/>
  <c r="O32" i="1"/>
  <c r="N32" i="1"/>
  <c r="O36" i="1"/>
  <c r="N36" i="1"/>
  <c r="O40" i="1"/>
  <c r="N40" i="1"/>
  <c r="O44" i="1"/>
  <c r="N44" i="1"/>
  <c r="O48" i="1"/>
  <c r="N48" i="1"/>
  <c r="O21" i="1"/>
  <c r="O22" i="1" s="1"/>
  <c r="O25" i="1"/>
  <c r="N25" i="1"/>
  <c r="O29" i="1"/>
  <c r="N29" i="1"/>
  <c r="O33" i="1"/>
  <c r="N33" i="1"/>
  <c r="O37" i="1"/>
  <c r="N37" i="1"/>
  <c r="O41" i="1"/>
  <c r="N41" i="1"/>
  <c r="O45" i="1"/>
  <c r="N45" i="1"/>
  <c r="O49" i="1"/>
  <c r="N49" i="1"/>
  <c r="AP7" i="1"/>
  <c r="O18" i="1"/>
  <c r="N22" i="1"/>
  <c r="O26" i="1"/>
  <c r="N26" i="1"/>
  <c r="O30" i="1"/>
  <c r="N30" i="1"/>
  <c r="O34" i="1"/>
  <c r="N34" i="1"/>
  <c r="O38" i="1"/>
  <c r="N38" i="1"/>
  <c r="O42" i="1"/>
  <c r="N42" i="1"/>
  <c r="N46" i="1"/>
  <c r="O46" i="1"/>
  <c r="AP6" i="1"/>
  <c r="O19" i="1"/>
  <c r="N19" i="1"/>
  <c r="N20" i="1" s="1"/>
  <c r="N21" i="1" s="1"/>
  <c r="O23" i="1"/>
  <c r="N23" i="1"/>
  <c r="O27" i="1"/>
  <c r="N27" i="1"/>
  <c r="O31" i="1"/>
  <c r="N31" i="1"/>
  <c r="O35" i="1"/>
  <c r="N35" i="1"/>
  <c r="O39" i="1"/>
  <c r="N39" i="1"/>
  <c r="O43" i="1"/>
  <c r="N43" i="1"/>
  <c r="O47" i="1"/>
  <c r="N47" i="1"/>
  <c r="N16" i="1"/>
  <c r="N17" i="1" s="1"/>
  <c r="O16" i="1"/>
  <c r="AL5" i="1"/>
  <c r="AL9" i="1"/>
  <c r="AP11" i="1"/>
  <c r="AJ6" i="1"/>
  <c r="AJ5" i="1"/>
  <c r="AP10" i="1"/>
  <c r="M6" i="1"/>
  <c r="M7" i="1"/>
  <c r="D6" i="1" a="1"/>
  <c r="D6" i="1" s="1"/>
  <c r="AR27" i="1"/>
  <c r="AR8" i="1"/>
  <c r="AR23" i="1"/>
  <c r="AR35" i="1"/>
  <c r="AR19" i="1"/>
  <c r="M17" i="1"/>
  <c r="AP5" i="1"/>
  <c r="AR31" i="1"/>
  <c r="AR15" i="1"/>
  <c r="B6" i="1"/>
  <c r="M48" i="1"/>
  <c r="M44" i="1"/>
  <c r="M40" i="1"/>
  <c r="M36" i="1"/>
  <c r="M32" i="1"/>
  <c r="M28" i="1"/>
  <c r="M24" i="1"/>
  <c r="M20" i="1"/>
  <c r="D5" i="1"/>
  <c r="M47" i="1"/>
  <c r="M43" i="1"/>
  <c r="M39" i="1"/>
  <c r="M35" i="1"/>
  <c r="M31" i="1"/>
  <c r="M27" i="1"/>
  <c r="M23" i="1"/>
  <c r="M19" i="1"/>
  <c r="AR11" i="1"/>
  <c r="AR7" i="1"/>
  <c r="AR34" i="1"/>
  <c r="AR30" i="1"/>
  <c r="AR26" i="1"/>
  <c r="AR22" i="1"/>
  <c r="AR18" i="1"/>
  <c r="AR14" i="1"/>
  <c r="B7" i="1"/>
  <c r="M16" i="1"/>
  <c r="M46" i="1"/>
  <c r="M42" i="1"/>
  <c r="M38" i="1"/>
  <c r="M34" i="1"/>
  <c r="M30" i="1"/>
  <c r="M26" i="1"/>
  <c r="M22" i="1"/>
  <c r="M18" i="1"/>
  <c r="AQ38" i="1"/>
  <c r="AR10" i="1"/>
  <c r="AR6" i="1"/>
  <c r="AR33" i="1"/>
  <c r="AR29" i="1"/>
  <c r="AR25" i="1"/>
  <c r="AR21" i="1"/>
  <c r="AR17" i="1"/>
  <c r="AR13" i="1"/>
  <c r="D7" i="1"/>
  <c r="M49" i="1"/>
  <c r="M45" i="1"/>
  <c r="M41" i="1"/>
  <c r="M37" i="1"/>
  <c r="M33" i="1"/>
  <c r="M29" i="1"/>
  <c r="M25" i="1"/>
  <c r="M21" i="1"/>
  <c r="AR9" i="1"/>
  <c r="AR36" i="1"/>
  <c r="AR32" i="1"/>
  <c r="AR28" i="1"/>
  <c r="AR24" i="1"/>
  <c r="AR20" i="1"/>
  <c r="AR16" i="1"/>
  <c r="AR12" i="1"/>
  <c r="AR5" i="1"/>
  <c r="AL8" i="1"/>
  <c r="AL11" i="1"/>
  <c r="AL7" i="1"/>
  <c r="AL10" i="1"/>
  <c r="AL6" i="1"/>
  <c r="D16" i="1"/>
  <c r="AU37" i="46" l="1"/>
  <c r="AV35" i="46"/>
  <c r="AU38" i="45"/>
  <c r="AV36" i="45"/>
  <c r="AU38" i="44"/>
  <c r="AV36" i="44"/>
  <c r="AU34" i="40"/>
  <c r="AV33" i="40" s="1"/>
  <c r="AO33" i="33" s="1"/>
  <c r="AS31" i="38"/>
  <c r="AS30" i="36"/>
  <c r="AT29" i="36"/>
  <c r="AS31" i="35"/>
  <c r="AS31" i="34"/>
  <c r="AT30" i="34" s="1"/>
  <c r="AQ27" i="32"/>
  <c r="AQ29" i="31"/>
  <c r="AQ27" i="30"/>
  <c r="AR25" i="30"/>
  <c r="AQ27" i="29"/>
  <c r="AR25" i="29"/>
  <c r="AQ27" i="28"/>
  <c r="AR25" i="28"/>
  <c r="AQ22" i="18"/>
  <c r="AR20" i="18"/>
  <c r="AQ21" i="17"/>
  <c r="AR20" i="17" s="1"/>
  <c r="AQ24" i="26"/>
  <c r="AR22" i="26"/>
  <c r="AQ24" i="25"/>
  <c r="AR22" i="25"/>
  <c r="AQ24" i="21"/>
  <c r="AR23" i="21"/>
  <c r="AR23" i="20"/>
  <c r="AQ24" i="20"/>
  <c r="G6" i="1"/>
  <c r="M11" i="1"/>
  <c r="N18" i="1"/>
  <c r="E11" i="1"/>
  <c r="F12" i="1"/>
  <c r="F11" i="1"/>
  <c r="C11" i="1"/>
  <c r="C12" i="1"/>
  <c r="E12" i="1"/>
  <c r="B5" i="1"/>
  <c r="AQ39" i="1"/>
  <c r="AR38" i="1" s="1"/>
  <c r="AR37" i="1"/>
  <c r="AN6" i="1"/>
  <c r="AN10" i="1"/>
  <c r="AN14" i="1"/>
  <c r="AN9" i="1"/>
  <c r="AN13" i="1"/>
  <c r="AN7" i="1"/>
  <c r="AN11" i="1"/>
  <c r="AN15" i="1"/>
  <c r="AN8" i="1"/>
  <c r="AN12" i="1"/>
  <c r="AN16" i="1"/>
  <c r="AN5" i="1"/>
  <c r="G7" i="1"/>
  <c r="AU38" i="46" l="1"/>
  <c r="AV37" i="46"/>
  <c r="AV36" i="46"/>
  <c r="AU39" i="45"/>
  <c r="AV38" i="45"/>
  <c r="AV37" i="45"/>
  <c r="AU39" i="44"/>
  <c r="AV37" i="44"/>
  <c r="AU35" i="40"/>
  <c r="AS32" i="38"/>
  <c r="AT31" i="38"/>
  <c r="AT30" i="38"/>
  <c r="AS31" i="36"/>
  <c r="AT30" i="36"/>
  <c r="AS32" i="35"/>
  <c r="AT31" i="35"/>
  <c r="AT30" i="35"/>
  <c r="AS32" i="34"/>
  <c r="AT31" i="34" s="1"/>
  <c r="AR27" i="32"/>
  <c r="AQ28" i="32"/>
  <c r="AR26" i="32"/>
  <c r="AQ30" i="31"/>
  <c r="AR28" i="31"/>
  <c r="AQ28" i="30"/>
  <c r="AR26" i="30"/>
  <c r="AQ28" i="29"/>
  <c r="AR26" i="29"/>
  <c r="AQ28" i="28"/>
  <c r="AR26" i="28"/>
  <c r="AQ23" i="18"/>
  <c r="AQ24" i="18" s="1"/>
  <c r="AR21" i="18"/>
  <c r="AQ22" i="17"/>
  <c r="AQ25" i="26"/>
  <c r="AR23" i="26"/>
  <c r="AQ25" i="25"/>
  <c r="AR23" i="25"/>
  <c r="AQ25" i="21"/>
  <c r="AR24" i="21" s="1"/>
  <c r="AQ25" i="20"/>
  <c r="AQ25" i="18"/>
  <c r="AR23" i="18"/>
  <c r="M10" i="1"/>
  <c r="D11" i="1"/>
  <c r="D12" i="1"/>
  <c r="AQ40" i="1"/>
  <c r="AR39" i="1" s="1"/>
  <c r="AU39" i="46" l="1"/>
  <c r="AV38" i="46"/>
  <c r="AU40" i="45"/>
  <c r="AV39" i="45"/>
  <c r="AU40" i="44"/>
  <c r="AV38" i="44"/>
  <c r="AU36" i="40"/>
  <c r="AV34" i="40"/>
  <c r="AO34" i="33" s="1"/>
  <c r="AS33" i="38"/>
  <c r="AS32" i="36"/>
  <c r="AT31" i="36"/>
  <c r="AS33" i="35"/>
  <c r="AS33" i="34"/>
  <c r="AT32" i="34" s="1"/>
  <c r="AQ29" i="32"/>
  <c r="AQ31" i="31"/>
  <c r="AR29" i="31"/>
  <c r="AQ29" i="30"/>
  <c r="AR27" i="30"/>
  <c r="AQ29" i="29"/>
  <c r="AR27" i="29"/>
  <c r="AR28" i="28"/>
  <c r="AQ29" i="28"/>
  <c r="AR27" i="28"/>
  <c r="AR22" i="18"/>
  <c r="AQ23" i="17"/>
  <c r="AR22" i="17"/>
  <c r="AR21" i="17"/>
  <c r="AQ26" i="26"/>
  <c r="AR24" i="26"/>
  <c r="AQ26" i="25"/>
  <c r="AR24" i="25"/>
  <c r="AQ26" i="21"/>
  <c r="AR25" i="21"/>
  <c r="AQ26" i="20"/>
  <c r="AR25" i="20" s="1"/>
  <c r="AR24" i="20"/>
  <c r="AQ26" i="18"/>
  <c r="AR24" i="18"/>
  <c r="AQ41" i="1"/>
  <c r="AR40" i="1" s="1"/>
  <c r="AU40" i="46" l="1"/>
  <c r="AU41" i="45"/>
  <c r="AV40" i="45"/>
  <c r="AU41" i="44"/>
  <c r="AV39" i="44"/>
  <c r="AU37" i="40"/>
  <c r="AV36" i="40"/>
  <c r="AO36" i="33" s="1"/>
  <c r="AV35" i="40"/>
  <c r="AO35" i="33" s="1"/>
  <c r="AS34" i="38"/>
  <c r="AT33" i="38" s="1"/>
  <c r="AT32" i="38"/>
  <c r="AS33" i="36"/>
  <c r="AT32" i="36"/>
  <c r="AS34" i="35"/>
  <c r="AT33" i="35"/>
  <c r="AT32" i="35"/>
  <c r="AS34" i="34"/>
  <c r="AT33" i="34" s="1"/>
  <c r="AR29" i="32"/>
  <c r="AQ30" i="32"/>
  <c r="AR28" i="32"/>
  <c r="AQ32" i="31"/>
  <c r="AR30" i="31"/>
  <c r="AQ30" i="30"/>
  <c r="AR28" i="30"/>
  <c r="AQ30" i="29"/>
  <c r="AR28" i="29"/>
  <c r="AQ30" i="28"/>
  <c r="AQ24" i="17"/>
  <c r="AQ27" i="26"/>
  <c r="AR25" i="26"/>
  <c r="AQ27" i="25"/>
  <c r="AR25" i="25"/>
  <c r="AQ27" i="21"/>
  <c r="AR26" i="21"/>
  <c r="AR26" i="20"/>
  <c r="AQ27" i="20"/>
  <c r="AQ27" i="18"/>
  <c r="AR25" i="18"/>
  <c r="AQ42" i="1"/>
  <c r="AR41" i="1" s="1"/>
  <c r="AU41" i="46" l="1"/>
  <c r="AV39" i="46"/>
  <c r="AU42" i="45"/>
  <c r="AV41" i="45" s="1"/>
  <c r="AU42" i="44"/>
  <c r="AV40" i="44"/>
  <c r="AU38" i="40"/>
  <c r="AV37" i="40"/>
  <c r="AO37" i="33" s="1"/>
  <c r="AS35" i="38"/>
  <c r="AT34" i="38"/>
  <c r="AS34" i="36"/>
  <c r="AT33" i="36"/>
  <c r="AS35" i="35"/>
  <c r="AT34" i="35"/>
  <c r="AS35" i="34"/>
  <c r="AT34" i="34" s="1"/>
  <c r="AQ31" i="32"/>
  <c r="AQ33" i="31"/>
  <c r="AR31" i="31"/>
  <c r="AQ31" i="30"/>
  <c r="AR29" i="30"/>
  <c r="AQ31" i="29"/>
  <c r="AR29" i="29"/>
  <c r="AQ31" i="28"/>
  <c r="AR29" i="28"/>
  <c r="AQ25" i="17"/>
  <c r="AR24" i="17"/>
  <c r="AR23" i="17"/>
  <c r="AQ28" i="26"/>
  <c r="AR26" i="26"/>
  <c r="AQ28" i="25"/>
  <c r="AR26" i="25"/>
  <c r="AQ28" i="21"/>
  <c r="AR27" i="21" s="1"/>
  <c r="AQ28" i="20"/>
  <c r="AQ28" i="18"/>
  <c r="AR26" i="18"/>
  <c r="AQ43" i="1"/>
  <c r="AR42" i="1" s="1"/>
  <c r="AU42" i="46" l="1"/>
  <c r="AV41" i="46"/>
  <c r="AV40" i="46"/>
  <c r="AU43" i="45"/>
  <c r="AV42" i="45" s="1"/>
  <c r="AU43" i="44"/>
  <c r="AV41" i="44"/>
  <c r="AU39" i="40"/>
  <c r="AV38" i="40" s="1"/>
  <c r="AO38" i="33" s="1"/>
  <c r="AS36" i="38"/>
  <c r="AT35" i="38" s="1"/>
  <c r="AS35" i="36"/>
  <c r="AT34" i="36"/>
  <c r="AS36" i="35"/>
  <c r="AT35" i="35"/>
  <c r="AS36" i="34"/>
  <c r="AT35" i="34" s="1"/>
  <c r="AQ32" i="32"/>
  <c r="AR30" i="32"/>
  <c r="AQ34" i="31"/>
  <c r="AR32" i="31"/>
  <c r="AQ32" i="30"/>
  <c r="AR30" i="30"/>
  <c r="AQ32" i="29"/>
  <c r="AR30" i="29"/>
  <c r="AR31" i="28"/>
  <c r="AQ32" i="28"/>
  <c r="AR30" i="28"/>
  <c r="AQ26" i="17"/>
  <c r="AQ29" i="26"/>
  <c r="AR27" i="26"/>
  <c r="AQ29" i="25"/>
  <c r="AR27" i="25"/>
  <c r="AQ29" i="21"/>
  <c r="AR28" i="21"/>
  <c r="AQ29" i="20"/>
  <c r="AR28" i="20" s="1"/>
  <c r="AR27" i="20"/>
  <c r="AQ29" i="18"/>
  <c r="AR27" i="18"/>
  <c r="AQ44" i="1"/>
  <c r="AR43" i="1" s="1"/>
  <c r="AU43" i="46" l="1"/>
  <c r="AV42" i="46"/>
  <c r="AU44" i="45"/>
  <c r="AV43" i="45"/>
  <c r="AU44" i="44"/>
  <c r="AV43" i="44"/>
  <c r="AV42" i="44"/>
  <c r="AU40" i="40"/>
  <c r="AS37" i="38"/>
  <c r="AT36" i="38"/>
  <c r="AS36" i="36"/>
  <c r="AT35" i="36" s="1"/>
  <c r="AS37" i="35"/>
  <c r="AT36" i="35"/>
  <c r="AS37" i="34"/>
  <c r="AT36" i="34"/>
  <c r="AQ33" i="32"/>
  <c r="AR31" i="32"/>
  <c r="AQ35" i="31"/>
  <c r="AR33" i="31"/>
  <c r="AQ33" i="30"/>
  <c r="AR31" i="30"/>
  <c r="AQ33" i="29"/>
  <c r="AR31" i="29"/>
  <c r="AQ33" i="28"/>
  <c r="AQ27" i="17"/>
  <c r="AR26" i="17"/>
  <c r="AR25" i="17"/>
  <c r="AQ30" i="26"/>
  <c r="AR28" i="26"/>
  <c r="AQ30" i="25"/>
  <c r="AR28" i="25"/>
  <c r="AQ30" i="21"/>
  <c r="AR29" i="21" s="1"/>
  <c r="AR29" i="20"/>
  <c r="AQ30" i="20"/>
  <c r="AQ30" i="18"/>
  <c r="AR28" i="18"/>
  <c r="AQ45" i="1"/>
  <c r="AR44" i="1" s="1"/>
  <c r="AU44" i="46" l="1"/>
  <c r="AV43" i="46" s="1"/>
  <c r="AU45" i="45"/>
  <c r="AU45" i="44"/>
  <c r="AU41" i="40"/>
  <c r="AV39" i="40"/>
  <c r="AO39" i="33" s="1"/>
  <c r="AS38" i="38"/>
  <c r="AT37" i="38"/>
  <c r="AS37" i="36"/>
  <c r="AT36" i="36"/>
  <c r="AS38" i="35"/>
  <c r="AT37" i="35"/>
  <c r="AS38" i="34"/>
  <c r="AT37" i="34" s="1"/>
  <c r="AQ34" i="32"/>
  <c r="AR32" i="32"/>
  <c r="AQ36" i="31"/>
  <c r="AR34" i="31"/>
  <c r="AQ34" i="30"/>
  <c r="AR32" i="30"/>
  <c r="AQ34" i="29"/>
  <c r="AR32" i="29"/>
  <c r="AQ34" i="28"/>
  <c r="AR32" i="28"/>
  <c r="AQ28" i="17"/>
  <c r="AQ31" i="26"/>
  <c r="AR29" i="26"/>
  <c r="AQ31" i="25"/>
  <c r="AR29" i="25"/>
  <c r="AQ31" i="21"/>
  <c r="AR30" i="21"/>
  <c r="AQ31" i="20"/>
  <c r="AR30" i="20" s="1"/>
  <c r="AQ31" i="18"/>
  <c r="AR29" i="18"/>
  <c r="AQ46" i="1"/>
  <c r="AR45" i="1" s="1"/>
  <c r="AU45" i="46" l="1"/>
  <c r="AV44" i="46"/>
  <c r="AU46" i="45"/>
  <c r="AV45" i="45" s="1"/>
  <c r="AV44" i="45"/>
  <c r="AU46" i="44"/>
  <c r="AV45" i="44"/>
  <c r="AV44" i="44"/>
  <c r="AU42" i="40"/>
  <c r="AV41" i="40"/>
  <c r="AO41" i="33" s="1"/>
  <c r="AV40" i="40"/>
  <c r="AO40" i="33" s="1"/>
  <c r="AS39" i="38"/>
  <c r="AT38" i="38" s="1"/>
  <c r="AS38" i="36"/>
  <c r="AT37" i="36" s="1"/>
  <c r="AS39" i="35"/>
  <c r="AT38" i="35"/>
  <c r="AS39" i="34"/>
  <c r="AT38" i="34"/>
  <c r="AQ35" i="32"/>
  <c r="AR33" i="32"/>
  <c r="AQ37" i="31"/>
  <c r="AR35" i="31"/>
  <c r="AQ35" i="30"/>
  <c r="AR33" i="30"/>
  <c r="AQ35" i="29"/>
  <c r="AR33" i="29"/>
  <c r="AQ35" i="28"/>
  <c r="AR33" i="28"/>
  <c r="AQ29" i="17"/>
  <c r="AR28" i="17"/>
  <c r="AR27" i="17"/>
  <c r="AQ32" i="26"/>
  <c r="AR30" i="26"/>
  <c r="AQ32" i="25"/>
  <c r="AR30" i="25"/>
  <c r="AQ32" i="21"/>
  <c r="AR31" i="21"/>
  <c r="AQ32" i="20"/>
  <c r="AQ32" i="18"/>
  <c r="AR30" i="18"/>
  <c r="AQ47" i="1"/>
  <c r="AR46" i="1" s="1"/>
  <c r="AU46" i="46" l="1"/>
  <c r="AV45" i="46"/>
  <c r="AU47" i="45"/>
  <c r="AV46" i="45"/>
  <c r="AU47" i="44"/>
  <c r="AU43" i="40"/>
  <c r="AS40" i="38"/>
  <c r="AT39" i="38"/>
  <c r="AS39" i="36"/>
  <c r="AT38" i="36"/>
  <c r="AS40" i="35"/>
  <c r="AT39" i="35"/>
  <c r="AS40" i="34"/>
  <c r="AT39" i="34" s="1"/>
  <c r="AQ36" i="32"/>
  <c r="AR34" i="32"/>
  <c r="AQ38" i="31"/>
  <c r="AR36" i="31"/>
  <c r="AQ36" i="30"/>
  <c r="AR34" i="30"/>
  <c r="AQ36" i="29"/>
  <c r="AR34" i="29"/>
  <c r="AQ36" i="28"/>
  <c r="AR34" i="28"/>
  <c r="AQ30" i="17"/>
  <c r="AR29" i="17" s="1"/>
  <c r="AQ33" i="26"/>
  <c r="AR31" i="26"/>
  <c r="AQ33" i="25"/>
  <c r="AR31" i="25"/>
  <c r="AQ33" i="21"/>
  <c r="AR32" i="21"/>
  <c r="AQ33" i="20"/>
  <c r="AR32" i="20" s="1"/>
  <c r="AR31" i="20"/>
  <c r="AQ33" i="18"/>
  <c r="AR31" i="18"/>
  <c r="AQ48" i="1"/>
  <c r="AR47" i="1" s="1"/>
  <c r="AU47" i="46" l="1"/>
  <c r="AV46" i="46"/>
  <c r="AU48" i="45"/>
  <c r="AV47" i="45"/>
  <c r="AU48" i="44"/>
  <c r="AV47" i="44"/>
  <c r="AV46" i="44"/>
  <c r="AU44" i="40"/>
  <c r="AV43" i="40"/>
  <c r="AO43" i="33" s="1"/>
  <c r="AV42" i="40"/>
  <c r="AO42" i="33" s="1"/>
  <c r="AS41" i="38"/>
  <c r="AT40" i="38"/>
  <c r="AS40" i="36"/>
  <c r="AT39" i="36" s="1"/>
  <c r="AS41" i="35"/>
  <c r="AT40" i="35"/>
  <c r="AS41" i="34"/>
  <c r="AT40" i="34"/>
  <c r="AQ37" i="32"/>
  <c r="AR35" i="32"/>
  <c r="AQ39" i="31"/>
  <c r="AR37" i="31"/>
  <c r="AQ37" i="30"/>
  <c r="AR35" i="30"/>
  <c r="AQ37" i="29"/>
  <c r="AR35" i="29"/>
  <c r="AQ37" i="28"/>
  <c r="AR35" i="28"/>
  <c r="AQ31" i="17"/>
  <c r="AQ34" i="26"/>
  <c r="AR32" i="26"/>
  <c r="AQ34" i="25"/>
  <c r="AR32" i="25"/>
  <c r="AQ34" i="21"/>
  <c r="AR33" i="21"/>
  <c r="AQ34" i="20"/>
  <c r="AR33" i="20" s="1"/>
  <c r="AQ34" i="18"/>
  <c r="AR32" i="18"/>
  <c r="AQ49" i="1"/>
  <c r="AR48" i="1" s="1"/>
  <c r="AU48" i="46" l="1"/>
  <c r="AV47" i="46"/>
  <c r="AU49" i="45"/>
  <c r="AU49" i="44"/>
  <c r="AV48" i="44"/>
  <c r="AU45" i="40"/>
  <c r="AV44" i="40" s="1"/>
  <c r="AO44" i="33" s="1"/>
  <c r="AS42" i="38"/>
  <c r="AT41" i="38"/>
  <c r="AS41" i="36"/>
  <c r="AT40" i="36"/>
  <c r="AS42" i="35"/>
  <c r="AT41" i="35"/>
  <c r="AS42" i="34"/>
  <c r="AQ38" i="32"/>
  <c r="AR36" i="32"/>
  <c r="AR39" i="31"/>
  <c r="AQ40" i="31"/>
  <c r="AR38" i="31"/>
  <c r="AQ38" i="30"/>
  <c r="AR36" i="30"/>
  <c r="AR37" i="29"/>
  <c r="AQ38" i="29"/>
  <c r="AR36" i="29"/>
  <c r="AQ38" i="28"/>
  <c r="AR36" i="28"/>
  <c r="AQ32" i="17"/>
  <c r="AR30" i="17"/>
  <c r="AQ35" i="26"/>
  <c r="AR33" i="26"/>
  <c r="AQ35" i="25"/>
  <c r="AR33" i="25"/>
  <c r="AQ35" i="21"/>
  <c r="AR34" i="21" s="1"/>
  <c r="AQ35" i="20"/>
  <c r="AQ35" i="18"/>
  <c r="AR33" i="18"/>
  <c r="AQ50" i="1"/>
  <c r="AR49" i="1" s="1"/>
  <c r="AU49" i="46" l="1"/>
  <c r="AV48" i="46"/>
  <c r="AU50" i="45"/>
  <c r="AV49" i="45" s="1"/>
  <c r="AV48" i="45"/>
  <c r="AU50" i="44"/>
  <c r="AV49" i="44"/>
  <c r="AU46" i="40"/>
  <c r="AV45" i="40"/>
  <c r="AO45" i="33" s="1"/>
  <c r="AS43" i="38"/>
  <c r="AT42" i="38"/>
  <c r="AS42" i="36"/>
  <c r="AT41" i="36"/>
  <c r="AS43" i="35"/>
  <c r="AT42" i="35"/>
  <c r="AS43" i="34"/>
  <c r="AT42" i="34" s="1"/>
  <c r="AT41" i="34"/>
  <c r="AQ39" i="32"/>
  <c r="AR37" i="32"/>
  <c r="AR40" i="31"/>
  <c r="AQ41" i="31"/>
  <c r="AQ39" i="30"/>
  <c r="AR37" i="30"/>
  <c r="AR38" i="29"/>
  <c r="AQ39" i="29"/>
  <c r="AQ39" i="28"/>
  <c r="AR37" i="28"/>
  <c r="AQ33" i="17"/>
  <c r="AR31" i="17"/>
  <c r="AQ36" i="26"/>
  <c r="AR34" i="26"/>
  <c r="AQ36" i="25"/>
  <c r="AR34" i="25"/>
  <c r="AQ36" i="21"/>
  <c r="AR35" i="21"/>
  <c r="AR35" i="20"/>
  <c r="AQ36" i="20"/>
  <c r="AR34" i="20"/>
  <c r="AQ36" i="18"/>
  <c r="AR34" i="18"/>
  <c r="AQ51" i="1"/>
  <c r="AR50" i="1" s="1"/>
  <c r="AU50" i="46" l="1"/>
  <c r="AV49" i="46"/>
  <c r="AU51" i="45"/>
  <c r="AU51" i="44"/>
  <c r="AV50" i="44"/>
  <c r="AU47" i="40"/>
  <c r="AV46" i="40" s="1"/>
  <c r="AO46" i="33" s="1"/>
  <c r="AS44" i="38"/>
  <c r="AT43" i="38"/>
  <c r="AS43" i="36"/>
  <c r="AT42" i="36"/>
  <c r="AS44" i="35"/>
  <c r="AT43" i="35"/>
  <c r="AS44" i="34"/>
  <c r="AQ40" i="32"/>
  <c r="AR38" i="32"/>
  <c r="AQ42" i="31"/>
  <c r="AQ40" i="30"/>
  <c r="AR38" i="30"/>
  <c r="AR39" i="29"/>
  <c r="AQ40" i="29"/>
  <c r="AQ40" i="28"/>
  <c r="AR38" i="28"/>
  <c r="AQ34" i="17"/>
  <c r="AR33" i="17"/>
  <c r="AR32" i="17"/>
  <c r="AQ37" i="26"/>
  <c r="AR35" i="26"/>
  <c r="AQ37" i="25"/>
  <c r="AR35" i="25"/>
  <c r="AQ37" i="21"/>
  <c r="AR36" i="21" s="1"/>
  <c r="AQ37" i="20"/>
  <c r="AR36" i="20" s="1"/>
  <c r="AQ37" i="18"/>
  <c r="AR35" i="18"/>
  <c r="AQ52" i="1"/>
  <c r="AR52" i="1" s="1"/>
  <c r="AU51" i="46" l="1"/>
  <c r="AV50" i="46"/>
  <c r="AU52" i="45"/>
  <c r="AV52" i="45" s="1"/>
  <c r="AV50" i="45"/>
  <c r="AU52" i="44"/>
  <c r="AV52" i="44" s="1"/>
  <c r="AV51" i="44"/>
  <c r="AU48" i="40"/>
  <c r="AS45" i="38"/>
  <c r="AS44" i="36"/>
  <c r="AT43" i="36"/>
  <c r="AS45" i="35"/>
  <c r="AT44" i="35"/>
  <c r="AS45" i="34"/>
  <c r="AT43" i="34"/>
  <c r="AR40" i="32"/>
  <c r="AQ41" i="32"/>
  <c r="AR39" i="32"/>
  <c r="AQ43" i="31"/>
  <c r="AR41" i="31"/>
  <c r="AQ41" i="30"/>
  <c r="AR39" i="30"/>
  <c r="AR40" i="29"/>
  <c r="AQ41" i="29"/>
  <c r="AQ41" i="28"/>
  <c r="AR39" i="28"/>
  <c r="AQ35" i="17"/>
  <c r="AR34" i="17" s="1"/>
  <c r="AQ38" i="26"/>
  <c r="AR36" i="26"/>
  <c r="AQ38" i="25"/>
  <c r="AR36" i="25"/>
  <c r="AQ38" i="21"/>
  <c r="AR37" i="21" s="1"/>
  <c r="AR37" i="20"/>
  <c r="AQ38" i="20"/>
  <c r="AQ38" i="18"/>
  <c r="AR36" i="18"/>
  <c r="AR51" i="1"/>
  <c r="B11" i="1" s="1"/>
  <c r="AU52" i="46" l="1"/>
  <c r="AV52" i="46" s="1"/>
  <c r="AV51" i="46"/>
  <c r="AV51" i="45"/>
  <c r="B11" i="45" s="1"/>
  <c r="B12" i="44"/>
  <c r="B11" i="44"/>
  <c r="AU49" i="40"/>
  <c r="AV48" i="40" s="1"/>
  <c r="AO48" i="33" s="1"/>
  <c r="AV47" i="40"/>
  <c r="AO47" i="33" s="1"/>
  <c r="AS46" i="38"/>
  <c r="AT45" i="38"/>
  <c r="AT44" i="38"/>
  <c r="AS45" i="36"/>
  <c r="AT44" i="36"/>
  <c r="AS46" i="35"/>
  <c r="AT45" i="35"/>
  <c r="AS46" i="34"/>
  <c r="AT44" i="34"/>
  <c r="AQ42" i="32"/>
  <c r="AQ44" i="31"/>
  <c r="AR42" i="31"/>
  <c r="AQ42" i="30"/>
  <c r="AR40" i="30"/>
  <c r="AQ42" i="29"/>
  <c r="AQ42" i="28"/>
  <c r="AR40" i="28"/>
  <c r="AQ36" i="17"/>
  <c r="AQ39" i="26"/>
  <c r="AR37" i="26"/>
  <c r="AQ39" i="25"/>
  <c r="AR37" i="25"/>
  <c r="AQ39" i="21"/>
  <c r="AQ39" i="20"/>
  <c r="AR38" i="20" s="1"/>
  <c r="AQ39" i="18"/>
  <c r="AR37" i="18"/>
  <c r="B12" i="1"/>
  <c r="B12" i="45" l="1"/>
  <c r="B11" i="46"/>
  <c r="B12" i="46"/>
  <c r="AU50" i="40"/>
  <c r="AV49" i="40" s="1"/>
  <c r="AO49" i="33" s="1"/>
  <c r="AS47" i="38"/>
  <c r="AT46" i="38"/>
  <c r="AS46" i="36"/>
  <c r="AT45" i="36"/>
  <c r="AS47" i="35"/>
  <c r="AT46" i="35"/>
  <c r="AS47" i="34"/>
  <c r="AT46" i="34"/>
  <c r="AT45" i="34"/>
  <c r="AQ43" i="32"/>
  <c r="AR41" i="32"/>
  <c r="AQ45" i="31"/>
  <c r="AR43" i="31"/>
  <c r="AQ43" i="30"/>
  <c r="AR41" i="30"/>
  <c r="AQ43" i="29"/>
  <c r="AR41" i="29"/>
  <c r="AQ43" i="28"/>
  <c r="AR41" i="28"/>
  <c r="AQ37" i="17"/>
  <c r="AR36" i="17"/>
  <c r="AR35" i="17"/>
  <c r="AQ40" i="26"/>
  <c r="AR38" i="26"/>
  <c r="AQ40" i="25"/>
  <c r="AR38" i="25"/>
  <c r="AQ40" i="21"/>
  <c r="AR38" i="21"/>
  <c r="AQ40" i="20"/>
  <c r="AQ40" i="18"/>
  <c r="AR38" i="18"/>
  <c r="AU51" i="40" l="1"/>
  <c r="AV50" i="40" s="1"/>
  <c r="AO50" i="33" s="1"/>
  <c r="AS48" i="38"/>
  <c r="AT47" i="38"/>
  <c r="AS47" i="36"/>
  <c r="AT46" i="36"/>
  <c r="AS48" i="35"/>
  <c r="AT47" i="35"/>
  <c r="AS48" i="34"/>
  <c r="AT47" i="34" s="1"/>
  <c r="AQ44" i="32"/>
  <c r="AR42" i="32"/>
  <c r="AQ46" i="31"/>
  <c r="AR44" i="31"/>
  <c r="AQ44" i="30"/>
  <c r="AR42" i="30"/>
  <c r="AR43" i="29"/>
  <c r="AQ44" i="29"/>
  <c r="AR42" i="29"/>
  <c r="AQ44" i="28"/>
  <c r="AR42" i="28"/>
  <c r="AQ38" i="17"/>
  <c r="AQ41" i="26"/>
  <c r="AR39" i="26"/>
  <c r="AQ41" i="25"/>
  <c r="AR39" i="25"/>
  <c r="AQ41" i="21"/>
  <c r="AR39" i="21"/>
  <c r="AQ41" i="20"/>
  <c r="AR40" i="20" s="1"/>
  <c r="AR39" i="20"/>
  <c r="AQ41" i="18"/>
  <c r="AR39" i="18"/>
  <c r="AU52" i="40" l="1"/>
  <c r="AV52" i="40" s="1"/>
  <c r="AO52" i="33" s="1"/>
  <c r="AS49" i="38"/>
  <c r="AT48" i="38"/>
  <c r="AS48" i="36"/>
  <c r="AT47" i="36"/>
  <c r="AS49" i="35"/>
  <c r="AT48" i="35"/>
  <c r="AS49" i="34"/>
  <c r="AQ45" i="32"/>
  <c r="AR43" i="32"/>
  <c r="AQ47" i="31"/>
  <c r="AR45" i="31"/>
  <c r="AQ45" i="30"/>
  <c r="AR43" i="30"/>
  <c r="AQ45" i="29"/>
  <c r="AQ45" i="28"/>
  <c r="AR43" i="28"/>
  <c r="AQ39" i="17"/>
  <c r="AR38" i="17" s="1"/>
  <c r="AR37" i="17"/>
  <c r="AQ42" i="26"/>
  <c r="AR40" i="26"/>
  <c r="AQ42" i="25"/>
  <c r="AR40" i="25"/>
  <c r="AQ42" i="21"/>
  <c r="AR40" i="21"/>
  <c r="AQ42" i="20"/>
  <c r="AQ42" i="18"/>
  <c r="AR40" i="18"/>
  <c r="AV51" i="40" l="1"/>
  <c r="AO51" i="33" s="1"/>
  <c r="AS50" i="38"/>
  <c r="AT49" i="38"/>
  <c r="AS49" i="36"/>
  <c r="AT48" i="36"/>
  <c r="AS50" i="35"/>
  <c r="AT49" i="35"/>
  <c r="AS50" i="34"/>
  <c r="AT49" i="34" s="1"/>
  <c r="AT48" i="34"/>
  <c r="AQ46" i="32"/>
  <c r="AR44" i="32"/>
  <c r="AQ48" i="31"/>
  <c r="AR46" i="31"/>
  <c r="AQ46" i="30"/>
  <c r="AR44" i="30"/>
  <c r="AQ46" i="29"/>
  <c r="AR44" i="29"/>
  <c r="AR45" i="28"/>
  <c r="AQ46" i="28"/>
  <c r="AR44" i="28"/>
  <c r="AQ40" i="17"/>
  <c r="AQ43" i="26"/>
  <c r="AR41" i="26"/>
  <c r="AQ43" i="25"/>
  <c r="AR41" i="25"/>
  <c r="AQ43" i="21"/>
  <c r="AR41" i="21"/>
  <c r="AQ43" i="20"/>
  <c r="AR41" i="20"/>
  <c r="AQ43" i="18"/>
  <c r="AR41" i="18"/>
  <c r="B12" i="40" l="1"/>
  <c r="B11" i="40"/>
  <c r="AS51" i="38"/>
  <c r="AT50" i="38"/>
  <c r="AS50" i="36"/>
  <c r="AT49" i="36"/>
  <c r="AS51" i="35"/>
  <c r="AT50" i="35"/>
  <c r="AS51" i="34"/>
  <c r="AQ47" i="32"/>
  <c r="AR45" i="32"/>
  <c r="AQ49" i="31"/>
  <c r="AR47" i="31"/>
  <c r="AQ47" i="30"/>
  <c r="AR45" i="30"/>
  <c r="AQ47" i="29"/>
  <c r="AR45" i="29"/>
  <c r="AQ47" i="28"/>
  <c r="AQ41" i="17"/>
  <c r="AR39" i="17"/>
  <c r="AQ44" i="26"/>
  <c r="AR42" i="26"/>
  <c r="AQ44" i="25"/>
  <c r="AR42" i="25"/>
  <c r="AQ44" i="21"/>
  <c r="AR42" i="21"/>
  <c r="AQ44" i="20"/>
  <c r="AR42" i="20"/>
  <c r="AQ44" i="18"/>
  <c r="AR42" i="18"/>
  <c r="AS52" i="38" l="1"/>
  <c r="AT52" i="38" s="1"/>
  <c r="AT51" i="38"/>
  <c r="AS51" i="36"/>
  <c r="AT50" i="36"/>
  <c r="AS52" i="35"/>
  <c r="AT52" i="35" s="1"/>
  <c r="AT51" i="35"/>
  <c r="AS52" i="34"/>
  <c r="AT52" i="34" s="1"/>
  <c r="AT51" i="34"/>
  <c r="AT50" i="34"/>
  <c r="AQ48" i="32"/>
  <c r="AR46" i="32"/>
  <c r="AQ50" i="31"/>
  <c r="AR49" i="31"/>
  <c r="AR48" i="31"/>
  <c r="AQ48" i="30"/>
  <c r="AR46" i="30"/>
  <c r="AQ48" i="29"/>
  <c r="AR46" i="29"/>
  <c r="AQ48" i="28"/>
  <c r="AR46" i="28"/>
  <c r="AQ42" i="17"/>
  <c r="AR40" i="17"/>
  <c r="AQ45" i="26"/>
  <c r="AR43" i="26"/>
  <c r="AQ45" i="25"/>
  <c r="AR43" i="25"/>
  <c r="AQ45" i="21"/>
  <c r="AR43" i="21"/>
  <c r="AQ45" i="20"/>
  <c r="AR43" i="20"/>
  <c r="AQ45" i="18"/>
  <c r="AR43" i="18"/>
  <c r="AS52" i="36" l="1"/>
  <c r="AT52" i="36" s="1"/>
  <c r="AT51" i="36"/>
  <c r="AQ49" i="32"/>
  <c r="AR47" i="32"/>
  <c r="AQ51" i="31"/>
  <c r="AQ49" i="30"/>
  <c r="AR47" i="30"/>
  <c r="AQ49" i="29"/>
  <c r="AR47" i="29"/>
  <c r="AQ49" i="28"/>
  <c r="AR47" i="28"/>
  <c r="AQ43" i="17"/>
  <c r="AR42" i="17"/>
  <c r="AR41" i="17"/>
  <c r="AQ46" i="26"/>
  <c r="AR44" i="26"/>
  <c r="AQ46" i="25"/>
  <c r="AR44" i="25"/>
  <c r="AQ46" i="21"/>
  <c r="AR44" i="21"/>
  <c r="AQ46" i="20"/>
  <c r="AR44" i="20"/>
  <c r="AQ46" i="18"/>
  <c r="AR44" i="18"/>
  <c r="AQ50" i="32" l="1"/>
  <c r="AR49" i="32" s="1"/>
  <c r="AR48" i="32"/>
  <c r="AQ52" i="31"/>
  <c r="AR52" i="31" s="1"/>
  <c r="AR51" i="31"/>
  <c r="AR50" i="31"/>
  <c r="AQ50" i="30"/>
  <c r="AR49" i="30"/>
  <c r="AR48" i="30"/>
  <c r="AQ50" i="29"/>
  <c r="AR49" i="29"/>
  <c r="AR48" i="29"/>
  <c r="AQ50" i="28"/>
  <c r="AR49" i="28"/>
  <c r="AR48" i="28"/>
  <c r="AQ44" i="17"/>
  <c r="AR43" i="17"/>
  <c r="AQ47" i="26"/>
  <c r="AR45" i="26"/>
  <c r="AQ47" i="25"/>
  <c r="AR45" i="25"/>
  <c r="AQ47" i="21"/>
  <c r="AR45" i="21"/>
  <c r="AQ47" i="20"/>
  <c r="AR45" i="20"/>
  <c r="AQ47" i="18"/>
  <c r="AR45" i="18"/>
  <c r="AQ51" i="32" l="1"/>
  <c r="B12" i="31"/>
  <c r="B11" i="31"/>
  <c r="AQ51" i="30"/>
  <c r="AQ51" i="29"/>
  <c r="AQ51" i="28"/>
  <c r="AQ45" i="17"/>
  <c r="AR44" i="17"/>
  <c r="AQ48" i="26"/>
  <c r="AR46" i="26"/>
  <c r="AQ48" i="25"/>
  <c r="AR46" i="25"/>
  <c r="AQ48" i="21"/>
  <c r="AR46" i="21"/>
  <c r="AQ48" i="20"/>
  <c r="AR46" i="20"/>
  <c r="AQ48" i="18"/>
  <c r="AR46" i="18"/>
  <c r="AQ52" i="32" l="1"/>
  <c r="AR52" i="32" s="1"/>
  <c r="AR51" i="32"/>
  <c r="AR50" i="32"/>
  <c r="AQ52" i="30"/>
  <c r="AR52" i="30" s="1"/>
  <c r="AR51" i="30"/>
  <c r="AR50" i="30"/>
  <c r="AQ52" i="29"/>
  <c r="AR52" i="29" s="1"/>
  <c r="AR51" i="29"/>
  <c r="AR50" i="29"/>
  <c r="AQ52" i="28"/>
  <c r="AR52" i="28" s="1"/>
  <c r="AR51" i="28"/>
  <c r="AR50" i="28"/>
  <c r="AQ46" i="17"/>
  <c r="AR45" i="17"/>
  <c r="AQ49" i="26"/>
  <c r="AR48" i="26" s="1"/>
  <c r="AR47" i="26"/>
  <c r="AQ49" i="25"/>
  <c r="AR47" i="25"/>
  <c r="AQ49" i="21"/>
  <c r="AR48" i="21" s="1"/>
  <c r="AR47" i="21"/>
  <c r="AQ49" i="20"/>
  <c r="AR47" i="20"/>
  <c r="AQ49" i="18"/>
  <c r="AR47" i="18"/>
  <c r="B12" i="32" l="1"/>
  <c r="B11" i="32"/>
  <c r="B12" i="30"/>
  <c r="B11" i="30"/>
  <c r="B11" i="29"/>
  <c r="B12" i="29"/>
  <c r="B12" i="28"/>
  <c r="B11" i="28"/>
  <c r="AQ47" i="17"/>
  <c r="AR46" i="17"/>
  <c r="AQ50" i="26"/>
  <c r="AR49" i="26"/>
  <c r="AQ50" i="25"/>
  <c r="AR49" i="25"/>
  <c r="AR48" i="25"/>
  <c r="AQ50" i="21"/>
  <c r="AR49" i="21"/>
  <c r="AQ50" i="20"/>
  <c r="AR49" i="20" s="1"/>
  <c r="AR48" i="20"/>
  <c r="AQ50" i="18"/>
  <c r="AR49" i="18" s="1"/>
  <c r="AR48" i="18"/>
  <c r="AQ48" i="17" l="1"/>
  <c r="AQ51" i="26"/>
  <c r="AQ51" i="25"/>
  <c r="AQ51" i="21"/>
  <c r="AR50" i="21" s="1"/>
  <c r="AQ51" i="20"/>
  <c r="AQ51" i="18"/>
  <c r="AQ49" i="17" l="1"/>
  <c r="AR47" i="17"/>
  <c r="AQ52" i="26"/>
  <c r="AR52" i="26" s="1"/>
  <c r="AR51" i="26"/>
  <c r="AR50" i="26"/>
  <c r="AQ52" i="25"/>
  <c r="AR52" i="25" s="1"/>
  <c r="AR51" i="25"/>
  <c r="AR50" i="25"/>
  <c r="AQ52" i="21"/>
  <c r="AR52" i="21" s="1"/>
  <c r="AQ52" i="20"/>
  <c r="AR52" i="20" s="1"/>
  <c r="AR51" i="20"/>
  <c r="AR50" i="20"/>
  <c r="AQ52" i="18"/>
  <c r="AR52" i="18" s="1"/>
  <c r="AR51" i="18"/>
  <c r="AR50" i="18"/>
  <c r="AR51" i="21" l="1"/>
  <c r="AQ50" i="17"/>
  <c r="AR49" i="17"/>
  <c r="AR48" i="17"/>
  <c r="B12" i="26"/>
  <c r="B11" i="26"/>
  <c r="B12" i="25"/>
  <c r="B11" i="25"/>
  <c r="B12" i="21"/>
  <c r="B11" i="21"/>
  <c r="B12" i="20"/>
  <c r="B11" i="20"/>
  <c r="B12" i="18"/>
  <c r="B11" i="18"/>
  <c r="AQ51" i="17" l="1"/>
  <c r="AR50" i="17"/>
  <c r="AQ52" i="17" l="1"/>
  <c r="AR52" i="17" s="1"/>
  <c r="AR51" i="17"/>
  <c r="B12" i="17" l="1"/>
  <c r="B11" i="17"/>
</calcChain>
</file>

<file path=xl/sharedStrings.xml><?xml version="1.0" encoding="utf-8"?>
<sst xmlns="http://schemas.openxmlformats.org/spreadsheetml/2006/main" count="1886" uniqueCount="168">
  <si>
    <t>Operacional</t>
  </si>
  <si>
    <t>Narrow Range Bar</t>
  </si>
  <si>
    <t>Descrição</t>
  </si>
  <si>
    <t>Toda vez que ocorre uma barra pequena que em seguida é tomada por uma barra em sentido oposto a anterior, indo a favor da direção da média de 20, é colocada a ordem gatilho de entrada com stop na mínima (de baixa) ou máxima (de alta) da barra ignorada</t>
  </si>
  <si>
    <t>Gestão de trade</t>
  </si>
  <si>
    <t>Sempre que o mercado se movimenta o valor do stop a favor do trade é alterado o stop loss a favor do movimento, de acordo com o tamanho do stop inicial da operação!</t>
  </si>
  <si>
    <t>Data</t>
  </si>
  <si>
    <t>Horário</t>
  </si>
  <si>
    <t>Dia da Semana</t>
  </si>
  <si>
    <t>Ativo</t>
  </si>
  <si>
    <t>Pontuação</t>
  </si>
  <si>
    <t>Lote</t>
  </si>
  <si>
    <t>R$</t>
  </si>
  <si>
    <t>Max DD</t>
  </si>
  <si>
    <t>Winning %</t>
  </si>
  <si>
    <t>Max Daily Loss</t>
  </si>
  <si>
    <t>Expectancy</t>
  </si>
  <si>
    <t>Std. Deviation</t>
  </si>
  <si>
    <t>SQN</t>
  </si>
  <si>
    <t>Edge</t>
  </si>
  <si>
    <t>Nº</t>
  </si>
  <si>
    <t>Domingo</t>
  </si>
  <si>
    <t>Segunda</t>
  </si>
  <si>
    <t>Terça</t>
  </si>
  <si>
    <t>Quarta</t>
  </si>
  <si>
    <t>Quinta</t>
  </si>
  <si>
    <t>Sexta</t>
  </si>
  <si>
    <t>Sábado</t>
  </si>
  <si>
    <t>Subtotal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</si>
  <si>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</si>
  <si>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</si>
  <si>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</si>
  <si>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</si>
  <si>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</si>
  <si>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</si>
  <si>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</si>
  <si>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</si>
  <si>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</si>
  <si>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</si>
  <si>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</si>
  <si>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</si>
  <si>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</si>
  <si>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Meses</t>
  </si>
  <si>
    <t>Ativos</t>
  </si>
  <si>
    <t>PETR4</t>
  </si>
  <si>
    <t>BBDC4</t>
  </si>
  <si>
    <t>ITUB4</t>
  </si>
  <si>
    <t>VALE3</t>
  </si>
  <si>
    <t>MGLU3</t>
  </si>
  <si>
    <t>LAME4</t>
  </si>
  <si>
    <t>VVAR3</t>
  </si>
  <si>
    <t>Horários</t>
  </si>
  <si>
    <t>Intervalo</t>
  </si>
  <si>
    <t>Average</t>
  </si>
  <si>
    <t>Win</t>
  </si>
  <si>
    <t>Loss</t>
  </si>
  <si>
    <t>Risk:Return</t>
  </si>
  <si>
    <t>Best</t>
  </si>
  <si>
    <t>Worst</t>
  </si>
  <si>
    <t>Trade</t>
  </si>
  <si>
    <t>Max Consecutive</t>
  </si>
  <si>
    <t>Gain</t>
  </si>
  <si>
    <t>Posição</t>
  </si>
  <si>
    <t>Compra</t>
  </si>
  <si>
    <t>Venda</t>
  </si>
  <si>
    <t>Consecutivos</t>
  </si>
  <si>
    <t>Gains</t>
  </si>
  <si>
    <t>A cada barra que se inicia, altera-se o stop para o valor da Super Trend EMA (9 EMA) anterior a barra se formando</t>
  </si>
  <si>
    <t>Toda vez que ocorre uma barra pequena que em seguida é tomada por uma barra em sentido oposto a anterior, indo a favor da direção da média de 20, é colocada a ordem gatilho de entrada com stop na mínima (de baixa) ou máxima (de alta) do gift, se o gift corrigir mais do que 50% da barra anterior não é colocada a ordem start, sendo esta um gift implicito de 1 ou 2 barras, explicito ou um spinning top, se antes de pegar a ordem start corrigir 50% da barra anterior a ordem de inicio do trade é cancelada</t>
  </si>
  <si>
    <t>A cada nova barra que começa a se formar o stop é movido para proteger o trade na máxima ou mínima da barra anterior à em formação</t>
  </si>
  <si>
    <t>Toda vez que ocorre o estreitamento da banda de Bollinger e a abertura da mesma é executada uma ordem a mercado com apenas stop de proteção, volume precisa confirmar o movimento, e na maioria das vezes o candle anterior ao movimento, se for a favor dele, tem volume acima da média junto com o rompimento</t>
  </si>
  <si>
    <t>Toda vez que ocorre um rompimento, e sua continuidade é excepcional ou boa, da-se a entrada a mercado no fechamento do candle de continuidade, com stop no inicio do rompimento, na maioria das vezes está bem abaixo da lateralidade rompida, se o alvo estiver bem próximo desconsidero a entrada, assim como se corrigir 50% do candle anterior</t>
  </si>
  <si>
    <t>A cada nova barra que começa a se formar o stop é movido para proteger o trade na máxima ou mínima da barra anterior à em formação, se o candle fraquejar ou der uma continuidade ruim após essa barra saia fora a mercado, se corrigir 50% do candle anterior, saia a mercado, independentemente</t>
  </si>
  <si>
    <t>Gift (Implícito em 1 barra, temporário, 2 barras, "pavio da barra anterior" acionada pela segunda barra, explícito) e spinning top</t>
  </si>
  <si>
    <t>Breakout (Sasha Grey)</t>
  </si>
  <si>
    <t>Breakout with Continous Candle</t>
  </si>
  <si>
    <t>Buy | Sell The Close</t>
  </si>
  <si>
    <t>O famoso always in, Buy or Sell for any reason, entrada em tight channel com alta probabilidade, porém risco alto, e menor ganho, entrada a mercado após ter barras consecutivas que não corrigem mais do que 50% da barra anterior, urgencia no mercado!</t>
  </si>
  <si>
    <t>4 Bars Continuous Channel</t>
  </si>
  <si>
    <t>Limit Order Market - Delta, Omega e Sigma</t>
  </si>
  <si>
    <t>H1 | L1 after good Breaout</t>
  </si>
  <si>
    <t>Pullback após rompimento, na maioria dos casos uma correção rasa, se corrigir mais do que 50% da barra anterior a probabilidade decai tanto que não compensa o risco da operação, normalmente tem um pouco menos de probabilidade do que o rompimento, a famosa clássica no ponto de rompimento, entrada após a primeira tentativa de retomada do movimento, se formar H2 fique de fora, pois o rompimento provavelmente foi um climax e ficará lateral</t>
  </si>
  <si>
    <t>M2B|M2S</t>
  </si>
  <si>
    <t>Reversão de duas barras, ou uma complexa de mais barras em que o blended candle seja uma 2BR (2 bars reversal), M2B é um fundo duplo na média, M2S é um topo duplo na média, entrada de menor probabilidade, mas não baixissima, pois ainda está em tendência, e o primeiro toque na média após 20 barras acima ou abaixo da 20 EMA, tende a retestar o topo ou fundo anterior fazendo um topo/fundo mais alto, igual ou mais baixo</t>
  </si>
  <si>
    <t>Stop loss ou take profit, apenas saia da operação se falhar a premissa, fizer um fundo menor ou um topo menor e começar a reverter</t>
  </si>
  <si>
    <t>20 Bars EMA Gap</t>
  </si>
  <si>
    <t>Após 20 barras acima da 20EMA o primeiro toque nela tende a retestar o topo ou fundo anterior, fazendo um topo/fundo mais baixo, no mesmo nível ou mais alto</t>
  </si>
  <si>
    <t>Wedges</t>
  </si>
  <si>
    <t>3 pushes, 3 puxadas para um lado, também pode ser chamada de H3|L3, é um trade de reversão, o stop é curto, mas tem baixa probabilidade, porém o risco retorno para Wedges grandes deixa a operação de acordo com a equação do trader</t>
  </si>
  <si>
    <t>Tempo</t>
  </si>
  <si>
    <t>Exposição Máxima</t>
  </si>
  <si>
    <t>Positiva</t>
  </si>
  <si>
    <t>Negativa</t>
  </si>
  <si>
    <t>Médio</t>
  </si>
  <si>
    <t>Máximo</t>
  </si>
  <si>
    <t>Mínimo</t>
  </si>
  <si>
    <t>BOVA11</t>
  </si>
  <si>
    <t>WIN</t>
  </si>
  <si>
    <t>B3SA3</t>
  </si>
  <si>
    <t>Gift - Implícito em 1 barra</t>
  </si>
  <si>
    <t>A cada barra que se inicia, altera-se o stop para o valor da Super Trend EMA (9 EMA) anterior a barra, ou Stop barra a barra se formando</t>
  </si>
  <si>
    <t>Gift - Implícito 2 barras, "pavio da barra anterior" acionada pela segunda barra</t>
  </si>
  <si>
    <t>Gift  - Temporário</t>
  </si>
  <si>
    <t>Gift - Explícito</t>
  </si>
  <si>
    <t>Gift - Spinning top</t>
  </si>
  <si>
    <t>Valor</t>
  </si>
  <si>
    <t>EQTL3</t>
  </si>
  <si>
    <t>Risco Inicial</t>
  </si>
  <si>
    <t>CSNA3</t>
  </si>
  <si>
    <t>AZUL4</t>
  </si>
  <si>
    <t>FLRY3</t>
  </si>
  <si>
    <t>UGPA3</t>
  </si>
  <si>
    <t>GGBR4</t>
  </si>
  <si>
    <t>BRAP4</t>
  </si>
  <si>
    <t>TSLA</t>
  </si>
  <si>
    <t>F</t>
  </si>
  <si>
    <t>CAT</t>
  </si>
  <si>
    <t>PINS</t>
  </si>
  <si>
    <t>ATVI</t>
  </si>
  <si>
    <t>QCOM</t>
  </si>
  <si>
    <t>GM</t>
  </si>
  <si>
    <t>XP</t>
  </si>
  <si>
    <t>FVRR</t>
  </si>
  <si>
    <t>EWH</t>
  </si>
  <si>
    <t>GUSH</t>
  </si>
  <si>
    <t>VXX</t>
  </si>
  <si>
    <t>XLF</t>
  </si>
  <si>
    <t>XLP</t>
  </si>
  <si>
    <t>Resultado</t>
  </si>
  <si>
    <t>Média</t>
  </si>
  <si>
    <t>por Dia</t>
  </si>
  <si>
    <t>por Mês</t>
  </si>
  <si>
    <t>Fade Ômega 3</t>
  </si>
  <si>
    <t>Operações</t>
  </si>
  <si>
    <t>Stop ou alvo</t>
  </si>
  <si>
    <t>Risco</t>
  </si>
  <si>
    <t>Max DD Monte Carlo</t>
  </si>
  <si>
    <t>SL</t>
  </si>
  <si>
    <t>Riscos por Caixinha</t>
  </si>
  <si>
    <t>Exposição</t>
  </si>
  <si>
    <t>Alavancagem</t>
  </si>
  <si>
    <t>Margem de Alavancagem</t>
  </si>
  <si>
    <t>Monte Carlo</t>
  </si>
  <si>
    <t>Caixinha Total</t>
  </si>
  <si>
    <t>Consec.</t>
  </si>
  <si>
    <t>R/R</t>
  </si>
  <si>
    <t>x Consec.</t>
  </si>
  <si>
    <t>Final</t>
  </si>
  <si>
    <t>Total</t>
  </si>
  <si>
    <t>Deságio</t>
  </si>
  <si>
    <t>Caixinha Desagiada</t>
  </si>
  <si>
    <t>Alvo Inicial</t>
  </si>
  <si>
    <t>Trades</t>
  </si>
  <si>
    <t>N Controle</t>
  </si>
  <si>
    <t>Fade caso a formação da barra não tenha muito Momentum, pressão a favor do movimento; Alvo Metade da barra de entrada, metade de uma barra média, com stop 1x1; Não fazer fade contra possível triangulo que rompeu; 3 Stops para de operar no dia;</t>
  </si>
  <si>
    <t>$</t>
  </si>
  <si>
    <t>USD</t>
  </si>
  <si>
    <t>EUR</t>
  </si>
  <si>
    <t>BRL</t>
  </si>
  <si>
    <t>Valor do Tick</t>
  </si>
  <si>
    <t>DXY</t>
  </si>
  <si>
    <t>Moeda Origem</t>
  </si>
  <si>
    <t>S&amp;P 500</t>
  </si>
  <si>
    <t>CAC 40</t>
  </si>
  <si>
    <t>Tamanho do Tick</t>
  </si>
  <si>
    <t>Russell 2000</t>
  </si>
  <si>
    <t>Valor do ponto</t>
  </si>
  <si>
    <t>Bra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</si>
</sst>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hh&quot;h&quot;\ mm&quot;m&quot;\ ss&quot;s&quot;"/>
    <numFmt numFmtId="166" formatCode="_-[$$-409]* #,##0.00_ ;_-[$$-409]* \-#,##0.00\ ;_-[$$-409]* &quot;-&quot;??_ ;_-@_ "/>
    <numFmt numFmtId="167" formatCode="0.0"/>
    <numFmt numFmtId="168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0" fontId="0" fillId="0" borderId="10" xfId="0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164" fontId="0" fillId="0" borderId="0" xfId="0" applyNumberFormat="1" applyBorder="1"/>
    <xf numFmtId="20" fontId="0" fillId="0" borderId="10" xfId="0" applyNumberFormat="1" applyFont="1" applyBorder="1" applyAlignment="1">
      <alignment horizontal="center"/>
    </xf>
    <xf numFmtId="164" fontId="0" fillId="0" borderId="14" xfId="0" applyNumberFormat="1" applyBorder="1"/>
    <xf numFmtId="164" fontId="0" fillId="0" borderId="3" xfId="0" applyNumberFormat="1" applyBorder="1"/>
    <xf numFmtId="164" fontId="0" fillId="0" borderId="5" xfId="0" applyNumberFormat="1" applyBorder="1" applyAlignment="1">
      <alignment horizontal="center"/>
    </xf>
    <xf numFmtId="20" fontId="0" fillId="0" borderId="11" xfId="0" applyNumberFormat="1" applyFont="1" applyBorder="1" applyAlignment="1">
      <alignment horizontal="center"/>
    </xf>
    <xf numFmtId="20" fontId="0" fillId="0" borderId="5" xfId="0" applyNumberFormat="1" applyFont="1" applyBorder="1" applyAlignment="1">
      <alignment horizontal="center"/>
    </xf>
    <xf numFmtId="0" fontId="0" fillId="0" borderId="14" xfId="0" applyBorder="1"/>
    <xf numFmtId="20" fontId="0" fillId="0" borderId="15" xfId="0" applyNumberFormat="1" applyFon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0" fontId="0" fillId="0" borderId="13" xfId="0" applyNumberForma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8" xfId="0" applyBorder="1"/>
    <xf numFmtId="164" fontId="0" fillId="0" borderId="18" xfId="0" applyNumberFormat="1" applyBorder="1"/>
    <xf numFmtId="2" fontId="0" fillId="0" borderId="13" xfId="0" applyNumberFormat="1" applyBorder="1"/>
    <xf numFmtId="20" fontId="0" fillId="0" borderId="18" xfId="0" applyNumberFormat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20" fontId="0" fillId="0" borderId="11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8" xfId="0" applyNumberForma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0" xfId="0" applyFont="1" applyBorder="1"/>
    <xf numFmtId="2" fontId="0" fillId="0" borderId="0" xfId="0" applyNumberFormat="1" applyBorder="1"/>
    <xf numFmtId="0" fontId="2" fillId="0" borderId="0" xfId="0" applyFont="1" applyBorder="1" applyAlignment="1">
      <alignment horizontal="center" wrapText="1"/>
    </xf>
    <xf numFmtId="0" fontId="0" fillId="0" borderId="0" xfId="0" applyBorder="1"/>
    <xf numFmtId="0" fontId="0" fillId="0" borderId="0" xfId="0" applyFill="1" applyBorder="1"/>
    <xf numFmtId="10" fontId="0" fillId="0" borderId="8" xfId="1" applyNumberFormat="1" applyFont="1" applyBorder="1"/>
    <xf numFmtId="0" fontId="2" fillId="0" borderId="12" xfId="0" applyFont="1" applyBorder="1"/>
    <xf numFmtId="0" fontId="2" fillId="0" borderId="22" xfId="0" applyFont="1" applyBorder="1"/>
    <xf numFmtId="0" fontId="2" fillId="0" borderId="21" xfId="0" applyFont="1" applyBorder="1"/>
    <xf numFmtId="164" fontId="0" fillId="0" borderId="8" xfId="0" applyNumberFormat="1" applyBorder="1" applyAlignment="1">
      <alignment horizontal="center" wrapText="1"/>
    </xf>
    <xf numFmtId="10" fontId="0" fillId="0" borderId="8" xfId="1" applyNumberFormat="1" applyFont="1" applyBorder="1" applyAlignment="1">
      <alignment horizontal="center" wrapText="1"/>
    </xf>
    <xf numFmtId="0" fontId="2" fillId="0" borderId="7" xfId="0" applyFont="1" applyBorder="1"/>
    <xf numFmtId="0" fontId="2" fillId="0" borderId="12" xfId="0" applyFont="1" applyBorder="1" applyAlignment="1">
      <alignment horizontal="center" wrapText="1"/>
    </xf>
    <xf numFmtId="20" fontId="0" fillId="0" borderId="9" xfId="0" applyNumberFormat="1" applyBorder="1" applyAlignment="1">
      <alignment horizontal="center" vertical="center"/>
    </xf>
    <xf numFmtId="20" fontId="0" fillId="0" borderId="11" xfId="0" applyNumberFormat="1" applyBorder="1" applyAlignment="1">
      <alignment horizontal="center" vertical="center"/>
    </xf>
    <xf numFmtId="2" fontId="0" fillId="0" borderId="9" xfId="0" applyNumberFormat="1" applyBorder="1"/>
    <xf numFmtId="2" fontId="0" fillId="0" borderId="11" xfId="0" applyNumberFormat="1" applyBorder="1"/>
    <xf numFmtId="0" fontId="2" fillId="0" borderId="9" xfId="0" applyFont="1" applyBorder="1"/>
    <xf numFmtId="0" fontId="2" fillId="0" borderId="11" xfId="0" applyFont="1" applyBorder="1"/>
    <xf numFmtId="0" fontId="2" fillId="0" borderId="14" xfId="0" applyFont="1" applyFill="1" applyBorder="1"/>
    <xf numFmtId="0" fontId="2" fillId="0" borderId="4" xfId="0" applyFont="1" applyFill="1" applyBorder="1"/>
    <xf numFmtId="2" fontId="2" fillId="0" borderId="23" xfId="0" applyNumberFormat="1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wrapText="1"/>
    </xf>
    <xf numFmtId="0" fontId="0" fillId="0" borderId="15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164" fontId="0" fillId="0" borderId="25" xfId="0" applyNumberFormat="1" applyBorder="1"/>
    <xf numFmtId="164" fontId="0" fillId="0" borderId="4" xfId="0" applyNumberFormat="1" applyBorder="1"/>
    <xf numFmtId="1" fontId="0" fillId="0" borderId="10" xfId="0" applyNumberFormat="1" applyBorder="1"/>
    <xf numFmtId="1" fontId="0" fillId="0" borderId="11" xfId="0" applyNumberFormat="1" applyBorder="1"/>
    <xf numFmtId="1" fontId="0" fillId="0" borderId="9" xfId="0" applyNumberFormat="1" applyBorder="1"/>
    <xf numFmtId="0" fontId="0" fillId="0" borderId="9" xfId="0" applyFont="1" applyBorder="1"/>
    <xf numFmtId="0" fontId="0" fillId="0" borderId="11" xfId="0" applyFont="1" applyBorder="1"/>
    <xf numFmtId="1" fontId="0" fillId="0" borderId="18" xfId="0" applyNumberFormat="1" applyBorder="1"/>
    <xf numFmtId="0" fontId="4" fillId="0" borderId="0" xfId="0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6" xfId="0" applyFont="1" applyBorder="1" applyAlignment="1">
      <alignment horizontal="center"/>
    </xf>
    <xf numFmtId="165" fontId="0" fillId="0" borderId="18" xfId="0" applyNumberFormat="1" applyBorder="1"/>
    <xf numFmtId="165" fontId="0" fillId="0" borderId="10" xfId="0" applyNumberFormat="1" applyBorder="1"/>
    <xf numFmtId="165" fontId="0" fillId="0" borderId="11" xfId="0" applyNumberFormat="1" applyBorder="1"/>
    <xf numFmtId="0" fontId="2" fillId="0" borderId="25" xfId="0" applyFont="1" applyBorder="1"/>
    <xf numFmtId="0" fontId="2" fillId="0" borderId="4" xfId="0" applyFont="1" applyBorder="1"/>
    <xf numFmtId="0" fontId="2" fillId="0" borderId="0" xfId="0" applyFont="1" applyFill="1" applyBorder="1"/>
    <xf numFmtId="20" fontId="0" fillId="0" borderId="0" xfId="0" applyNumberForma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/>
    <xf numFmtId="2" fontId="2" fillId="0" borderId="11" xfId="0" applyNumberFormat="1" applyFont="1" applyBorder="1"/>
    <xf numFmtId="0" fontId="4" fillId="0" borderId="23" xfId="0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0" fillId="0" borderId="26" xfId="0" applyNumberFormat="1" applyBorder="1"/>
    <xf numFmtId="2" fontId="0" fillId="0" borderId="27" xfId="0" applyNumberFormat="1" applyBorder="1"/>
    <xf numFmtId="2" fontId="0" fillId="0" borderId="24" xfId="0" applyNumberFormat="1" applyBorder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2" fontId="0" fillId="0" borderId="8" xfId="0" applyNumberFormat="1" applyBorder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44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1" fontId="0" fillId="0" borderId="0" xfId="0" applyNumberFormat="1" applyBorder="1"/>
    <xf numFmtId="166" fontId="0" fillId="0" borderId="10" xfId="0" applyNumberFormat="1" applyBorder="1"/>
    <xf numFmtId="1" fontId="0" fillId="0" borderId="10" xfId="0" applyNumberFormat="1" applyBorder="1" applyAlignment="1">
      <alignment horizontal="center"/>
    </xf>
    <xf numFmtId="0" fontId="0" fillId="0" borderId="10" xfId="0" applyFont="1" applyBorder="1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/>
    <xf numFmtId="14" fontId="0" fillId="0" borderId="0" xfId="0" applyNumberFormat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 vertical="center"/>
    </xf>
    <xf numFmtId="0" fontId="0" fillId="0" borderId="15" xfId="0" applyBorder="1"/>
    <xf numFmtId="20" fontId="0" fillId="0" borderId="9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right"/>
    </xf>
    <xf numFmtId="1" fontId="0" fillId="0" borderId="5" xfId="0" applyNumberFormat="1" applyBorder="1"/>
    <xf numFmtId="9" fontId="0" fillId="0" borderId="5" xfId="1" applyFont="1" applyBorder="1"/>
    <xf numFmtId="1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" fontId="0" fillId="0" borderId="25" xfId="0" applyNumberFormat="1" applyBorder="1"/>
    <xf numFmtId="1" fontId="0" fillId="0" borderId="3" xfId="0" applyNumberFormat="1" applyBorder="1"/>
    <xf numFmtId="164" fontId="0" fillId="0" borderId="0" xfId="0" applyNumberFormat="1" applyFill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0" fontId="0" fillId="0" borderId="37" xfId="0" applyBorder="1"/>
    <xf numFmtId="165" fontId="0" fillId="0" borderId="37" xfId="0" applyNumberFormat="1" applyBorder="1"/>
    <xf numFmtId="1" fontId="0" fillId="0" borderId="37" xfId="0" applyNumberFormat="1" applyBorder="1"/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" fillId="0" borderId="0" xfId="0" applyFont="1" applyBorder="1" applyAlignment="1">
      <alignment horizontal="right"/>
    </xf>
    <xf numFmtId="166" fontId="0" fillId="0" borderId="0" xfId="0" applyNumberFormat="1" applyBorder="1"/>
    <xf numFmtId="9" fontId="0" fillId="0" borderId="0" xfId="1" applyFont="1" applyBorder="1"/>
    <xf numFmtId="0" fontId="2" fillId="0" borderId="0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/>
    </xf>
    <xf numFmtId="14" fontId="0" fillId="0" borderId="9" xfId="0" applyNumberFormat="1" applyBorder="1" applyAlignment="1">
      <alignment horizontal="center" vertical="center"/>
    </xf>
    <xf numFmtId="20" fontId="0" fillId="0" borderId="5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0" fontId="0" fillId="0" borderId="38" xfId="0" applyNumberFormat="1" applyBorder="1" applyAlignment="1">
      <alignment horizontal="center"/>
    </xf>
    <xf numFmtId="20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6" fontId="0" fillId="0" borderId="18" xfId="0" applyNumberFormat="1" applyBorder="1"/>
    <xf numFmtId="166" fontId="0" fillId="0" borderId="25" xfId="0" applyNumberFormat="1" applyBorder="1"/>
    <xf numFmtId="166" fontId="0" fillId="0" borderId="9" xfId="0" applyNumberFormat="1" applyBorder="1"/>
    <xf numFmtId="166" fontId="0" fillId="0" borderId="11" xfId="0" applyNumberFormat="1" applyBorder="1"/>
    <xf numFmtId="166" fontId="0" fillId="0" borderId="36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8" xfId="0" applyNumberFormat="1" applyBorder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14" xfId="0" applyNumberFormat="1" applyBorder="1"/>
    <xf numFmtId="166" fontId="0" fillId="0" borderId="5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9" xfId="0" applyBorder="1" applyAlignment="1">
      <alignment horizontal="center" vertical="center"/>
    </xf>
    <xf numFmtId="166" fontId="0" fillId="0" borderId="10" xfId="3" applyNumberFormat="1" applyFont="1" applyBorder="1" applyAlignment="1">
      <alignment horizontal="center" vertical="center"/>
    </xf>
    <xf numFmtId="168" fontId="0" fillId="0" borderId="10" xfId="0" applyNumberFormat="1" applyBorder="1"/>
    <xf numFmtId="168" fontId="0" fillId="0" borderId="11" xfId="0" applyNumberFormat="1" applyBorder="1"/>
    <xf numFmtId="166" fontId="0" fillId="0" borderId="11" xfId="3" applyNumberFormat="1" applyFont="1" applyBorder="1" applyAlignment="1">
      <alignment horizontal="center" vertical="center"/>
    </xf>
    <xf numFmtId="166" fontId="0" fillId="0" borderId="10" xfId="1" applyNumberFormat="1" applyFont="1" applyBorder="1"/>
    <xf numFmtId="166" fontId="0" fillId="0" borderId="11" xfId="1" applyNumberFormat="1" applyFont="1" applyBorder="1"/>
    <xf numFmtId="0" fontId="0" fillId="0" borderId="18" xfId="0" applyBorder="1" applyAlignment="1">
      <alignment horizontal="center" vertical="center"/>
    </xf>
    <xf numFmtId="166" fontId="0" fillId="0" borderId="18" xfId="1" applyNumberFormat="1" applyFont="1" applyBorder="1" applyAlignment="1">
      <alignment horizontal="center" vertical="center"/>
    </xf>
    <xf numFmtId="166" fontId="0" fillId="0" borderId="18" xfId="1" applyNumberFormat="1" applyFont="1" applyBorder="1"/>
    <xf numFmtId="168" fontId="0" fillId="0" borderId="18" xfId="0" applyNumberFormat="1" applyBorder="1"/>
    <xf numFmtId="0" fontId="0" fillId="0" borderId="41" xfId="0" applyBorder="1" applyAlignment="1">
      <alignment horizontal="center" vertical="center"/>
    </xf>
    <xf numFmtId="2" fontId="0" fillId="0" borderId="10" xfId="0" applyNumberFormat="1" applyBorder="1"/>
    <xf numFmtId="2" fontId="0" fillId="0" borderId="37" xfId="0" applyNumberFormat="1" applyBorder="1"/>
    <xf numFmtId="21" fontId="0" fillId="0" borderId="0" xfId="0" applyNumberFormat="1" applyAlignment="1">
      <alignment vertical="center"/>
    </xf>
    <xf numFmtId="0" fontId="0" fillId="0" borderId="6" xfId="0" applyBorder="1"/>
    <xf numFmtId="14" fontId="0" fillId="0" borderId="0" xfId="0" applyNumberFormat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0" xfId="0" applyNumberFormat="1"/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Alignment="1">
      <alignment horizontal="center"/>
    </xf>
    <xf numFmtId="1" fontId="2" fillId="0" borderId="3" xfId="0" applyNumberFormat="1" applyFont="1" applyBorder="1" applyAlignment="1">
      <alignment horizontal="center"/>
    </xf>
    <xf numFmtId="1" fontId="2" fillId="0" borderId="5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2" fillId="0" borderId="34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4">
    <cellStyle name="Moeda" xfId="3" builtinId="4"/>
    <cellStyle name="Normal" xfId="0" builtinId="0"/>
    <cellStyle name="Normal 9" xfId="2"/>
    <cellStyle name="Porcentagem" xfId="1" builtinId="5"/>
  </cellStyles>
  <dxfs count="134"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2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3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4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5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6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7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8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9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0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1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2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3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NRB!$AL$5:$AL$11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36641184"/>
        <c:axId val="1436620512"/>
      </c:barChart>
      <c:catAx>
        <c:axId val="14366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620512"/>
        <c:crosses val="autoZero"/>
        <c:auto val="1"/>
        <c:lblAlgn val="ctr"/>
        <c:lblOffset val="100"/>
        <c:noMultiLvlLbl val="0"/>
      </c:catAx>
      <c:valAx>
        <c:axId val="143662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64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NRB!$AN$5:$AN$16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36634656"/>
        <c:axId val="1436623232"/>
      </c:barChart>
      <c:catAx>
        <c:axId val="14366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623232"/>
        <c:crosses val="autoZero"/>
        <c:auto val="1"/>
        <c:lblAlgn val="ctr"/>
        <c:lblOffset val="100"/>
        <c:noMultiLvlLbl val="0"/>
      </c:catAx>
      <c:valAx>
        <c:axId val="143662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63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NRB!$AP$5:$AP$11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16212192"/>
        <c:axId val="1409692720"/>
      </c:barChart>
      <c:catAx>
        <c:axId val="141621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9692720"/>
        <c:crosses val="autoZero"/>
        <c:auto val="1"/>
        <c:lblAlgn val="ctr"/>
        <c:lblOffset val="100"/>
        <c:noMultiLvlLbl val="0"/>
      </c:catAx>
      <c:valAx>
        <c:axId val="140969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621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NRB!$AQ$5:$AQ$52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NRB!$AR$5:$AR$52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21104"/>
        <c:axId val="1871715664"/>
      </c:barChart>
      <c:catAx>
        <c:axId val="1871721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15664"/>
        <c:crosses val="autoZero"/>
        <c:auto val="1"/>
        <c:lblAlgn val="ctr"/>
        <c:lblOffset val="100"/>
        <c:noMultiLvlLbl val="0"/>
      </c:catAx>
      <c:valAx>
        <c:axId val="18717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NRB!$AJ$5:$AJ$6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28176"/>
        <c:axId val="1871734704"/>
      </c:barChart>
      <c:catAx>
        <c:axId val="187172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4704"/>
        <c:crosses val="autoZero"/>
        <c:auto val="1"/>
        <c:lblAlgn val="ctr"/>
        <c:lblOffset val="100"/>
        <c:noMultiLvlLbl val="0"/>
      </c:catAx>
      <c:valAx>
        <c:axId val="187173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NRB!$A$16:$A$49</c:f>
              <c:numCache>
                <c:formatCode>m/d/yyyy</c:formatCode>
                <c:ptCount val="34"/>
              </c:numCache>
            </c:numRef>
          </c:cat>
          <c:val>
            <c:numRef>
              <c:f>NRB!$M$16:$M$49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712400"/>
        <c:axId val="1871740688"/>
      </c:lineChart>
      <c:catAx>
        <c:axId val="18717124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40688"/>
        <c:crosses val="autoZero"/>
        <c:auto val="1"/>
        <c:lblAlgn val="ctr"/>
        <c:lblOffset val="100"/>
        <c:noMultiLvlLbl val="1"/>
      </c:catAx>
      <c:valAx>
        <c:axId val="187174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1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Overall!$AH$5:$AH$11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Overall!$AI$5:$AI$11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#N/A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17840"/>
        <c:axId val="1871735248"/>
      </c:barChart>
      <c:catAx>
        <c:axId val="187171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5248"/>
        <c:crosses val="autoZero"/>
        <c:auto val="1"/>
        <c:lblAlgn val="ctr"/>
        <c:lblOffset val="100"/>
        <c:noMultiLvlLbl val="0"/>
      </c:catAx>
      <c:valAx>
        <c:axId val="187173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1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Overall!$AJ$5:$AJ$16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Overall!$AK$5:$AK$16</c:f>
              <c:numCache>
                <c:formatCode>_-[$R$-416]\ * #,##0.00_-;\-[$R$-416]\ * #,##0.00_-;_-[$R$-416]\ * "-"??_-;_-@_-</c:formatCode>
                <c:ptCount val="12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22736"/>
        <c:axId val="1871720016"/>
      </c:barChart>
      <c:catAx>
        <c:axId val="187172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0016"/>
        <c:crosses val="autoZero"/>
        <c:auto val="1"/>
        <c:lblAlgn val="ctr"/>
        <c:lblOffset val="100"/>
        <c:noMultiLvlLbl val="0"/>
      </c:catAx>
      <c:valAx>
        <c:axId val="18717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Overall!$AN$5:$AN$52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Overall!$AO$5:$AO$52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24368"/>
        <c:axId val="1871739600"/>
      </c:barChart>
      <c:catAx>
        <c:axId val="187172436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9600"/>
        <c:crosses val="autoZero"/>
        <c:auto val="1"/>
        <c:lblAlgn val="ctr"/>
        <c:lblOffset val="100"/>
        <c:noMultiLvlLbl val="0"/>
      </c:catAx>
      <c:valAx>
        <c:axId val="187173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Overall!$AF$5:$AF$6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Overall!$AG$5:$AG$6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22192"/>
        <c:axId val="1871734160"/>
      </c:barChart>
      <c:catAx>
        <c:axId val="18717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4160"/>
        <c:crosses val="autoZero"/>
        <c:auto val="1"/>
        <c:lblAlgn val="ctr"/>
        <c:lblOffset val="100"/>
        <c:noMultiLvlLbl val="0"/>
      </c:catAx>
      <c:valAx>
        <c:axId val="187173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Overall!$AL$5:$AL$8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Overall!$AM$5:$AM$8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40144"/>
        <c:axId val="1871716752"/>
      </c:barChart>
      <c:catAx>
        <c:axId val="187174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16752"/>
        <c:crosses val="autoZero"/>
        <c:auto val="1"/>
        <c:lblAlgn val="ctr"/>
        <c:lblOffset val="100"/>
        <c:noMultiLvlLbl val="0"/>
      </c:catAx>
      <c:valAx>
        <c:axId val="187171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Overall!$B$40:$B$2000</c:f>
              <c:numCache>
                <c:formatCode>m/d/yyyy</c:formatCode>
                <c:ptCount val="1961"/>
                <c:pt idx="0">
                  <c:v>44281</c:v>
                </c:pt>
                <c:pt idx="1">
                  <c:v>44282</c:v>
                </c:pt>
                <c:pt idx="2">
                  <c:v>44283</c:v>
                </c:pt>
                <c:pt idx="3">
                  <c:v>44284</c:v>
                </c:pt>
                <c:pt idx="4">
                  <c:v>44285</c:v>
                </c:pt>
                <c:pt idx="5">
                  <c:v>44286</c:v>
                </c:pt>
                <c:pt idx="6">
                  <c:v>44287</c:v>
                </c:pt>
                <c:pt idx="7">
                  <c:v>44288</c:v>
                </c:pt>
                <c:pt idx="8">
                  <c:v>44289</c:v>
                </c:pt>
                <c:pt idx="9">
                  <c:v>44290</c:v>
                </c:pt>
                <c:pt idx="10">
                  <c:v>44291</c:v>
                </c:pt>
                <c:pt idx="11">
                  <c:v>44292</c:v>
                </c:pt>
                <c:pt idx="12">
                  <c:v>44293</c:v>
                </c:pt>
                <c:pt idx="13">
                  <c:v>44294</c:v>
                </c:pt>
                <c:pt idx="14">
                  <c:v>44295</c:v>
                </c:pt>
                <c:pt idx="15">
                  <c:v>44296</c:v>
                </c:pt>
                <c:pt idx="16">
                  <c:v>44297</c:v>
                </c:pt>
                <c:pt idx="17">
                  <c:v>44298</c:v>
                </c:pt>
                <c:pt idx="18">
                  <c:v>44299</c:v>
                </c:pt>
                <c:pt idx="19">
                  <c:v>44300</c:v>
                </c:pt>
                <c:pt idx="20">
                  <c:v>44301</c:v>
                </c:pt>
                <c:pt idx="21">
                  <c:v>44302</c:v>
                </c:pt>
                <c:pt idx="22">
                  <c:v>44303</c:v>
                </c:pt>
                <c:pt idx="23">
                  <c:v>44304</c:v>
                </c:pt>
                <c:pt idx="24">
                  <c:v>44305</c:v>
                </c:pt>
                <c:pt idx="25">
                  <c:v>44306</c:v>
                </c:pt>
                <c:pt idx="26">
                  <c:v>44307</c:v>
                </c:pt>
                <c:pt idx="27">
                  <c:v>44308</c:v>
                </c:pt>
                <c:pt idx="28">
                  <c:v>44309</c:v>
                </c:pt>
                <c:pt idx="29">
                  <c:v>44310</c:v>
                </c:pt>
                <c:pt idx="30">
                  <c:v>44311</c:v>
                </c:pt>
                <c:pt idx="31">
                  <c:v>44312</c:v>
                </c:pt>
                <c:pt idx="32">
                  <c:v>44313</c:v>
                </c:pt>
                <c:pt idx="33">
                  <c:v>44314</c:v>
                </c:pt>
                <c:pt idx="34">
                  <c:v>44315</c:v>
                </c:pt>
                <c:pt idx="35">
                  <c:v>44316</c:v>
                </c:pt>
                <c:pt idx="36">
                  <c:v>44317</c:v>
                </c:pt>
                <c:pt idx="37">
                  <c:v>44318</c:v>
                </c:pt>
                <c:pt idx="38">
                  <c:v>44319</c:v>
                </c:pt>
                <c:pt idx="39">
                  <c:v>44320</c:v>
                </c:pt>
                <c:pt idx="40">
                  <c:v>44321</c:v>
                </c:pt>
                <c:pt idx="41">
                  <c:v>44322</c:v>
                </c:pt>
                <c:pt idx="42">
                  <c:v>44323</c:v>
                </c:pt>
                <c:pt idx="43">
                  <c:v>44324</c:v>
                </c:pt>
                <c:pt idx="44">
                  <c:v>44325</c:v>
                </c:pt>
                <c:pt idx="45">
                  <c:v>44326</c:v>
                </c:pt>
                <c:pt idx="46">
                  <c:v>44327</c:v>
                </c:pt>
                <c:pt idx="47">
                  <c:v>44328</c:v>
                </c:pt>
                <c:pt idx="48">
                  <c:v>44329</c:v>
                </c:pt>
                <c:pt idx="49">
                  <c:v>44330</c:v>
                </c:pt>
                <c:pt idx="50">
                  <c:v>44331</c:v>
                </c:pt>
                <c:pt idx="51">
                  <c:v>44332</c:v>
                </c:pt>
                <c:pt idx="52">
                  <c:v>44333</c:v>
                </c:pt>
                <c:pt idx="53">
                  <c:v>44334</c:v>
                </c:pt>
                <c:pt idx="54">
                  <c:v>44335</c:v>
                </c:pt>
                <c:pt idx="55">
                  <c:v>44336</c:v>
                </c:pt>
                <c:pt idx="56">
                  <c:v>44337</c:v>
                </c:pt>
                <c:pt idx="57">
                  <c:v>44338</c:v>
                </c:pt>
                <c:pt idx="58">
                  <c:v>44339</c:v>
                </c:pt>
                <c:pt idx="59">
                  <c:v>44340</c:v>
                </c:pt>
                <c:pt idx="60">
                  <c:v>44341</c:v>
                </c:pt>
                <c:pt idx="61">
                  <c:v>44342</c:v>
                </c:pt>
                <c:pt idx="62">
                  <c:v>44343</c:v>
                </c:pt>
                <c:pt idx="63">
                  <c:v>44344</c:v>
                </c:pt>
                <c:pt idx="64">
                  <c:v>44345</c:v>
                </c:pt>
                <c:pt idx="65">
                  <c:v>44346</c:v>
                </c:pt>
                <c:pt idx="66">
                  <c:v>44347</c:v>
                </c:pt>
                <c:pt idx="67">
                  <c:v>44348</c:v>
                </c:pt>
                <c:pt idx="68">
                  <c:v>44349</c:v>
                </c:pt>
                <c:pt idx="69">
                  <c:v>44350</c:v>
                </c:pt>
                <c:pt idx="70">
                  <c:v>44351</c:v>
                </c:pt>
                <c:pt idx="71">
                  <c:v>44352</c:v>
                </c:pt>
                <c:pt idx="72">
                  <c:v>44353</c:v>
                </c:pt>
                <c:pt idx="73">
                  <c:v>44354</c:v>
                </c:pt>
                <c:pt idx="74">
                  <c:v>44355</c:v>
                </c:pt>
                <c:pt idx="75">
                  <c:v>44356</c:v>
                </c:pt>
                <c:pt idx="76">
                  <c:v>44357</c:v>
                </c:pt>
                <c:pt idx="77">
                  <c:v>44358</c:v>
                </c:pt>
                <c:pt idx="78">
                  <c:v>44359</c:v>
                </c:pt>
                <c:pt idx="79">
                  <c:v>44360</c:v>
                </c:pt>
                <c:pt idx="80">
                  <c:v>44361</c:v>
                </c:pt>
                <c:pt idx="81">
                  <c:v>44362</c:v>
                </c:pt>
                <c:pt idx="82">
                  <c:v>44363</c:v>
                </c:pt>
                <c:pt idx="83">
                  <c:v>44364</c:v>
                </c:pt>
                <c:pt idx="84">
                  <c:v>44365</c:v>
                </c:pt>
                <c:pt idx="85">
                  <c:v>44366</c:v>
                </c:pt>
                <c:pt idx="86">
                  <c:v>44367</c:v>
                </c:pt>
                <c:pt idx="87">
                  <c:v>44368</c:v>
                </c:pt>
                <c:pt idx="88">
                  <c:v>44369</c:v>
                </c:pt>
                <c:pt idx="89">
                  <c:v>44370</c:v>
                </c:pt>
                <c:pt idx="90">
                  <c:v>44371</c:v>
                </c:pt>
                <c:pt idx="91">
                  <c:v>44372</c:v>
                </c:pt>
                <c:pt idx="92">
                  <c:v>44373</c:v>
                </c:pt>
                <c:pt idx="93">
                  <c:v>44374</c:v>
                </c:pt>
                <c:pt idx="94">
                  <c:v>44375</c:v>
                </c:pt>
                <c:pt idx="95">
                  <c:v>44376</c:v>
                </c:pt>
                <c:pt idx="96">
                  <c:v>44377</c:v>
                </c:pt>
                <c:pt idx="97">
                  <c:v>44378</c:v>
                </c:pt>
                <c:pt idx="98">
                  <c:v>44379</c:v>
                </c:pt>
                <c:pt idx="99">
                  <c:v>44380</c:v>
                </c:pt>
                <c:pt idx="100">
                  <c:v>44381</c:v>
                </c:pt>
                <c:pt idx="101">
                  <c:v>44382</c:v>
                </c:pt>
                <c:pt idx="102">
                  <c:v>44383</c:v>
                </c:pt>
                <c:pt idx="103">
                  <c:v>44384</c:v>
                </c:pt>
                <c:pt idx="104">
                  <c:v>44385</c:v>
                </c:pt>
                <c:pt idx="105">
                  <c:v>44386</c:v>
                </c:pt>
                <c:pt idx="106">
                  <c:v>44387</c:v>
                </c:pt>
                <c:pt idx="107">
                  <c:v>44388</c:v>
                </c:pt>
                <c:pt idx="108">
                  <c:v>44389</c:v>
                </c:pt>
                <c:pt idx="109">
                  <c:v>44390</c:v>
                </c:pt>
                <c:pt idx="110">
                  <c:v>44391</c:v>
                </c:pt>
                <c:pt idx="111">
                  <c:v>44392</c:v>
                </c:pt>
                <c:pt idx="112">
                  <c:v>44393</c:v>
                </c:pt>
                <c:pt idx="113">
                  <c:v>44394</c:v>
                </c:pt>
                <c:pt idx="114">
                  <c:v>44395</c:v>
                </c:pt>
                <c:pt idx="115">
                  <c:v>44396</c:v>
                </c:pt>
                <c:pt idx="116">
                  <c:v>44397</c:v>
                </c:pt>
                <c:pt idx="117">
                  <c:v>44398</c:v>
                </c:pt>
                <c:pt idx="118">
                  <c:v>44399</c:v>
                </c:pt>
                <c:pt idx="119">
                  <c:v>44400</c:v>
                </c:pt>
                <c:pt idx="120">
                  <c:v>44401</c:v>
                </c:pt>
                <c:pt idx="121">
                  <c:v>44402</c:v>
                </c:pt>
                <c:pt idx="122">
                  <c:v>44403</c:v>
                </c:pt>
                <c:pt idx="123">
                  <c:v>44404</c:v>
                </c:pt>
                <c:pt idx="124">
                  <c:v>44405</c:v>
                </c:pt>
                <c:pt idx="125">
                  <c:v>44406</c:v>
                </c:pt>
                <c:pt idx="126">
                  <c:v>44407</c:v>
                </c:pt>
                <c:pt idx="127">
                  <c:v>44408</c:v>
                </c:pt>
                <c:pt idx="128">
                  <c:v>44409</c:v>
                </c:pt>
                <c:pt idx="129">
                  <c:v>44410</c:v>
                </c:pt>
                <c:pt idx="130">
                  <c:v>44411</c:v>
                </c:pt>
                <c:pt idx="131">
                  <c:v>44412</c:v>
                </c:pt>
                <c:pt idx="132">
                  <c:v>44413</c:v>
                </c:pt>
                <c:pt idx="133">
                  <c:v>44414</c:v>
                </c:pt>
                <c:pt idx="134">
                  <c:v>44415</c:v>
                </c:pt>
                <c:pt idx="135">
                  <c:v>44416</c:v>
                </c:pt>
                <c:pt idx="136">
                  <c:v>44417</c:v>
                </c:pt>
                <c:pt idx="137">
                  <c:v>44418</c:v>
                </c:pt>
                <c:pt idx="138">
                  <c:v>44419</c:v>
                </c:pt>
                <c:pt idx="139">
                  <c:v>44420</c:v>
                </c:pt>
                <c:pt idx="140">
                  <c:v>44421</c:v>
                </c:pt>
                <c:pt idx="141">
                  <c:v>44422</c:v>
                </c:pt>
                <c:pt idx="142">
                  <c:v>44423</c:v>
                </c:pt>
                <c:pt idx="143">
                  <c:v>44424</c:v>
                </c:pt>
                <c:pt idx="144">
                  <c:v>44425</c:v>
                </c:pt>
                <c:pt idx="145">
                  <c:v>44426</c:v>
                </c:pt>
                <c:pt idx="146">
                  <c:v>44427</c:v>
                </c:pt>
                <c:pt idx="147">
                  <c:v>44428</c:v>
                </c:pt>
                <c:pt idx="148">
                  <c:v>44429</c:v>
                </c:pt>
                <c:pt idx="149">
                  <c:v>44430</c:v>
                </c:pt>
                <c:pt idx="150">
                  <c:v>44431</c:v>
                </c:pt>
                <c:pt idx="151">
                  <c:v>44432</c:v>
                </c:pt>
                <c:pt idx="152">
                  <c:v>44433</c:v>
                </c:pt>
                <c:pt idx="153">
                  <c:v>44434</c:v>
                </c:pt>
                <c:pt idx="154">
                  <c:v>44435</c:v>
                </c:pt>
                <c:pt idx="155">
                  <c:v>44436</c:v>
                </c:pt>
                <c:pt idx="156">
                  <c:v>44437</c:v>
                </c:pt>
                <c:pt idx="157">
                  <c:v>44438</c:v>
                </c:pt>
                <c:pt idx="158">
                  <c:v>44439</c:v>
                </c:pt>
                <c:pt idx="159">
                  <c:v>44440</c:v>
                </c:pt>
                <c:pt idx="160">
                  <c:v>44441</c:v>
                </c:pt>
                <c:pt idx="161">
                  <c:v>44442</c:v>
                </c:pt>
                <c:pt idx="162">
                  <c:v>44443</c:v>
                </c:pt>
                <c:pt idx="163">
                  <c:v>44444</c:v>
                </c:pt>
                <c:pt idx="164">
                  <c:v>44445</c:v>
                </c:pt>
                <c:pt idx="165">
                  <c:v>44446</c:v>
                </c:pt>
                <c:pt idx="166">
                  <c:v>44447</c:v>
                </c:pt>
                <c:pt idx="167">
                  <c:v>44448</c:v>
                </c:pt>
                <c:pt idx="168">
                  <c:v>44449</c:v>
                </c:pt>
                <c:pt idx="169">
                  <c:v>44450</c:v>
                </c:pt>
                <c:pt idx="170">
                  <c:v>44451</c:v>
                </c:pt>
                <c:pt idx="171">
                  <c:v>44452</c:v>
                </c:pt>
                <c:pt idx="172">
                  <c:v>44453</c:v>
                </c:pt>
                <c:pt idx="173">
                  <c:v>44454</c:v>
                </c:pt>
                <c:pt idx="174">
                  <c:v>44455</c:v>
                </c:pt>
                <c:pt idx="175">
                  <c:v>44456</c:v>
                </c:pt>
                <c:pt idx="176">
                  <c:v>44457</c:v>
                </c:pt>
                <c:pt idx="177">
                  <c:v>44458</c:v>
                </c:pt>
                <c:pt idx="178">
                  <c:v>44459</c:v>
                </c:pt>
                <c:pt idx="179">
                  <c:v>44460</c:v>
                </c:pt>
                <c:pt idx="180">
                  <c:v>44461</c:v>
                </c:pt>
                <c:pt idx="181">
                  <c:v>44462</c:v>
                </c:pt>
                <c:pt idx="182">
                  <c:v>44463</c:v>
                </c:pt>
                <c:pt idx="183">
                  <c:v>44464</c:v>
                </c:pt>
                <c:pt idx="184">
                  <c:v>44465</c:v>
                </c:pt>
                <c:pt idx="185">
                  <c:v>44466</c:v>
                </c:pt>
                <c:pt idx="186">
                  <c:v>44467</c:v>
                </c:pt>
                <c:pt idx="187">
                  <c:v>44468</c:v>
                </c:pt>
                <c:pt idx="188">
                  <c:v>44469</c:v>
                </c:pt>
                <c:pt idx="189">
                  <c:v>44470</c:v>
                </c:pt>
                <c:pt idx="190">
                  <c:v>44471</c:v>
                </c:pt>
                <c:pt idx="191">
                  <c:v>44472</c:v>
                </c:pt>
                <c:pt idx="192">
                  <c:v>44473</c:v>
                </c:pt>
                <c:pt idx="193">
                  <c:v>44474</c:v>
                </c:pt>
                <c:pt idx="194">
                  <c:v>44475</c:v>
                </c:pt>
                <c:pt idx="195">
                  <c:v>44476</c:v>
                </c:pt>
                <c:pt idx="196">
                  <c:v>44477</c:v>
                </c:pt>
                <c:pt idx="197">
                  <c:v>44478</c:v>
                </c:pt>
                <c:pt idx="198">
                  <c:v>44479</c:v>
                </c:pt>
                <c:pt idx="199">
                  <c:v>44480</c:v>
                </c:pt>
                <c:pt idx="200">
                  <c:v>44481</c:v>
                </c:pt>
                <c:pt idx="201">
                  <c:v>44482</c:v>
                </c:pt>
                <c:pt idx="202">
                  <c:v>44483</c:v>
                </c:pt>
                <c:pt idx="203">
                  <c:v>44484</c:v>
                </c:pt>
                <c:pt idx="204">
                  <c:v>44485</c:v>
                </c:pt>
                <c:pt idx="205">
                  <c:v>44486</c:v>
                </c:pt>
                <c:pt idx="206">
                  <c:v>44487</c:v>
                </c:pt>
                <c:pt idx="207">
                  <c:v>44488</c:v>
                </c:pt>
                <c:pt idx="208">
                  <c:v>44489</c:v>
                </c:pt>
                <c:pt idx="209">
                  <c:v>44490</c:v>
                </c:pt>
                <c:pt idx="210">
                  <c:v>44491</c:v>
                </c:pt>
                <c:pt idx="211">
                  <c:v>44492</c:v>
                </c:pt>
                <c:pt idx="212">
                  <c:v>44493</c:v>
                </c:pt>
                <c:pt idx="213">
                  <c:v>44494</c:v>
                </c:pt>
                <c:pt idx="214">
                  <c:v>44495</c:v>
                </c:pt>
                <c:pt idx="215">
                  <c:v>44496</c:v>
                </c:pt>
                <c:pt idx="216">
                  <c:v>44497</c:v>
                </c:pt>
                <c:pt idx="217">
                  <c:v>44498</c:v>
                </c:pt>
                <c:pt idx="218">
                  <c:v>44499</c:v>
                </c:pt>
                <c:pt idx="219">
                  <c:v>44500</c:v>
                </c:pt>
                <c:pt idx="220">
                  <c:v>44501</c:v>
                </c:pt>
                <c:pt idx="221">
                  <c:v>44502</c:v>
                </c:pt>
                <c:pt idx="222">
                  <c:v>44503</c:v>
                </c:pt>
                <c:pt idx="223">
                  <c:v>44504</c:v>
                </c:pt>
                <c:pt idx="224">
                  <c:v>44505</c:v>
                </c:pt>
                <c:pt idx="225">
                  <c:v>44506</c:v>
                </c:pt>
                <c:pt idx="226">
                  <c:v>44507</c:v>
                </c:pt>
                <c:pt idx="227">
                  <c:v>44508</c:v>
                </c:pt>
                <c:pt idx="228">
                  <c:v>44509</c:v>
                </c:pt>
                <c:pt idx="229">
                  <c:v>44510</c:v>
                </c:pt>
                <c:pt idx="230">
                  <c:v>44511</c:v>
                </c:pt>
                <c:pt idx="231">
                  <c:v>44512</c:v>
                </c:pt>
                <c:pt idx="232">
                  <c:v>44513</c:v>
                </c:pt>
                <c:pt idx="233">
                  <c:v>44514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44520</c:v>
                </c:pt>
                <c:pt idx="240">
                  <c:v>44521</c:v>
                </c:pt>
                <c:pt idx="241">
                  <c:v>44522</c:v>
                </c:pt>
                <c:pt idx="242">
                  <c:v>44523</c:v>
                </c:pt>
                <c:pt idx="243">
                  <c:v>44524</c:v>
                </c:pt>
                <c:pt idx="244">
                  <c:v>44525</c:v>
                </c:pt>
                <c:pt idx="245">
                  <c:v>44526</c:v>
                </c:pt>
                <c:pt idx="246">
                  <c:v>44527</c:v>
                </c:pt>
                <c:pt idx="247">
                  <c:v>44528</c:v>
                </c:pt>
                <c:pt idx="248">
                  <c:v>44529</c:v>
                </c:pt>
                <c:pt idx="249">
                  <c:v>44530</c:v>
                </c:pt>
                <c:pt idx="250">
                  <c:v>44531</c:v>
                </c:pt>
                <c:pt idx="251">
                  <c:v>44532</c:v>
                </c:pt>
                <c:pt idx="252">
                  <c:v>44533</c:v>
                </c:pt>
                <c:pt idx="253">
                  <c:v>44534</c:v>
                </c:pt>
                <c:pt idx="254">
                  <c:v>44535</c:v>
                </c:pt>
                <c:pt idx="255">
                  <c:v>44536</c:v>
                </c:pt>
                <c:pt idx="256">
                  <c:v>44537</c:v>
                </c:pt>
                <c:pt idx="257">
                  <c:v>44538</c:v>
                </c:pt>
                <c:pt idx="258">
                  <c:v>44539</c:v>
                </c:pt>
                <c:pt idx="259">
                  <c:v>44540</c:v>
                </c:pt>
                <c:pt idx="260">
                  <c:v>44541</c:v>
                </c:pt>
                <c:pt idx="261">
                  <c:v>44542</c:v>
                </c:pt>
                <c:pt idx="262">
                  <c:v>44543</c:v>
                </c:pt>
                <c:pt idx="263">
                  <c:v>44544</c:v>
                </c:pt>
                <c:pt idx="264">
                  <c:v>44545</c:v>
                </c:pt>
                <c:pt idx="265">
                  <c:v>44546</c:v>
                </c:pt>
                <c:pt idx="266">
                  <c:v>44547</c:v>
                </c:pt>
                <c:pt idx="267">
                  <c:v>44548</c:v>
                </c:pt>
                <c:pt idx="268">
                  <c:v>44549</c:v>
                </c:pt>
                <c:pt idx="269">
                  <c:v>44550</c:v>
                </c:pt>
                <c:pt idx="270">
                  <c:v>44551</c:v>
                </c:pt>
                <c:pt idx="271">
                  <c:v>44552</c:v>
                </c:pt>
                <c:pt idx="272">
                  <c:v>44553</c:v>
                </c:pt>
                <c:pt idx="273">
                  <c:v>44554</c:v>
                </c:pt>
                <c:pt idx="274">
                  <c:v>44555</c:v>
                </c:pt>
                <c:pt idx="275">
                  <c:v>44556</c:v>
                </c:pt>
                <c:pt idx="276">
                  <c:v>44557</c:v>
                </c:pt>
                <c:pt idx="277">
                  <c:v>44558</c:v>
                </c:pt>
                <c:pt idx="278">
                  <c:v>44559</c:v>
                </c:pt>
                <c:pt idx="279">
                  <c:v>44560</c:v>
                </c:pt>
                <c:pt idx="280">
                  <c:v>44561</c:v>
                </c:pt>
                <c:pt idx="281">
                  <c:v>44562</c:v>
                </c:pt>
                <c:pt idx="282">
                  <c:v>44563</c:v>
                </c:pt>
                <c:pt idx="283">
                  <c:v>44564</c:v>
                </c:pt>
                <c:pt idx="284">
                  <c:v>44565</c:v>
                </c:pt>
                <c:pt idx="285">
                  <c:v>44566</c:v>
                </c:pt>
                <c:pt idx="286">
                  <c:v>44567</c:v>
                </c:pt>
                <c:pt idx="287">
                  <c:v>44568</c:v>
                </c:pt>
                <c:pt idx="288">
                  <c:v>44569</c:v>
                </c:pt>
                <c:pt idx="289">
                  <c:v>44570</c:v>
                </c:pt>
                <c:pt idx="290">
                  <c:v>44571</c:v>
                </c:pt>
                <c:pt idx="291">
                  <c:v>44572</c:v>
                </c:pt>
                <c:pt idx="292">
                  <c:v>44573</c:v>
                </c:pt>
                <c:pt idx="293">
                  <c:v>44574</c:v>
                </c:pt>
                <c:pt idx="294">
                  <c:v>44575</c:v>
                </c:pt>
              </c:numCache>
            </c:numRef>
          </c:cat>
          <c:val>
            <c:numRef>
              <c:f>Overall!$D$40:$D$2000</c:f>
              <c:numCache>
                <c:formatCode>_("R$"* #,##0.00_);_("R$"* \(#,##0.00\);_("R$"* "-"??_);_(@_)</c:formatCode>
                <c:ptCount val="19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736336"/>
        <c:axId val="1871727088"/>
      </c:lineChart>
      <c:dateAx>
        <c:axId val="18717363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7088"/>
        <c:crosses val="autoZero"/>
        <c:auto val="1"/>
        <c:lblOffset val="100"/>
        <c:baseTimeUnit val="days"/>
      </c:dateAx>
      <c:valAx>
        <c:axId val="187172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'Fade O²4 - T'!$AP$6:$AP$10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23280"/>
        <c:axId val="1871720560"/>
      </c:barChart>
      <c:catAx>
        <c:axId val="187172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0560"/>
        <c:crosses val="autoZero"/>
        <c:auto val="1"/>
        <c:lblAlgn val="ctr"/>
        <c:lblOffset val="100"/>
        <c:noMultiLvlLbl val="0"/>
      </c:catAx>
      <c:valAx>
        <c:axId val="18717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'Fade O²4 - T'!$AR$5:$AR$16</c:f>
              <c:numCache>
                <c:formatCode>_-[$$-409]* #,##0.00_ ;_-[$$-409]* \-#,##0.00\ ;_-[$$-409]* "-"??_ ;_-@_ </c:formatCode>
                <c:ptCount val="12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11856"/>
        <c:axId val="1871721648"/>
      </c:barChart>
      <c:catAx>
        <c:axId val="187171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1648"/>
        <c:crosses val="autoZero"/>
        <c:auto val="1"/>
        <c:lblAlgn val="ctr"/>
        <c:lblOffset val="100"/>
        <c:noMultiLvlLbl val="0"/>
      </c:catAx>
      <c:valAx>
        <c:axId val="18717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1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'Fade O²4 - T'!$AT$5:$AT$8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12944"/>
        <c:axId val="1871713488"/>
      </c:barChart>
      <c:catAx>
        <c:axId val="187171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13488"/>
        <c:crosses val="autoZero"/>
        <c:auto val="1"/>
        <c:lblAlgn val="ctr"/>
        <c:lblOffset val="100"/>
        <c:noMultiLvlLbl val="0"/>
      </c:catAx>
      <c:valAx>
        <c:axId val="18717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1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'Fade O²4 - T'!$AU$5:$AU$52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'Fade O²4 - T'!$AV$5:$AV$52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29808"/>
        <c:axId val="1871730896"/>
      </c:barChart>
      <c:catAx>
        <c:axId val="187172980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0896"/>
        <c:crosses val="autoZero"/>
        <c:auto val="1"/>
        <c:lblAlgn val="ctr"/>
        <c:lblOffset val="100"/>
        <c:noMultiLvlLbl val="0"/>
      </c:catAx>
      <c:valAx>
        <c:axId val="18717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'Fade O²4 - T'!$AN$5:$AN$6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32528"/>
        <c:axId val="1871733072"/>
      </c:barChart>
      <c:catAx>
        <c:axId val="18717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3072"/>
        <c:crosses val="autoZero"/>
        <c:auto val="1"/>
        <c:lblAlgn val="ctr"/>
        <c:lblOffset val="100"/>
        <c:noMultiLvlLbl val="0"/>
      </c:catAx>
      <c:valAx>
        <c:axId val="18717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'Fade O²4 - T'!$AM$187:$AM$560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'Fade O²4 - T'!$AP$187:$AP$560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678128"/>
        <c:axId val="1871683024"/>
      </c:lineChart>
      <c:dateAx>
        <c:axId val="18716781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3024"/>
        <c:crosses val="autoZero"/>
        <c:auto val="1"/>
        <c:lblOffset val="100"/>
        <c:baseTimeUnit val="days"/>
      </c:dateAx>
      <c:valAx>
        <c:axId val="18716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78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'Fade D'!$AP$6:$AP$10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87920"/>
        <c:axId val="1871684112"/>
      </c:barChart>
      <c:catAx>
        <c:axId val="187168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4112"/>
        <c:crosses val="autoZero"/>
        <c:auto val="1"/>
        <c:lblAlgn val="ctr"/>
        <c:lblOffset val="100"/>
        <c:noMultiLvlLbl val="0"/>
      </c:catAx>
      <c:valAx>
        <c:axId val="187168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'Fade D'!$AR$5:$AR$16</c:f>
              <c:numCache>
                <c:formatCode>_-[$$-409]* #,##0.00_ ;_-[$$-409]* \-#,##0.00\ ;_-[$$-409]* "-"??_ ;_-@_ </c:formatCode>
                <c:ptCount val="12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78672"/>
        <c:axId val="1871705872"/>
      </c:barChart>
      <c:catAx>
        <c:axId val="187167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05872"/>
        <c:crosses val="autoZero"/>
        <c:auto val="1"/>
        <c:lblAlgn val="ctr"/>
        <c:lblOffset val="100"/>
        <c:noMultiLvlLbl val="0"/>
      </c:catAx>
      <c:valAx>
        <c:axId val="187170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7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'Fade D'!$AT$5:$AT$8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97712"/>
        <c:axId val="1871708048"/>
      </c:barChart>
      <c:catAx>
        <c:axId val="187169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08048"/>
        <c:crosses val="autoZero"/>
        <c:auto val="1"/>
        <c:lblAlgn val="ctr"/>
        <c:lblOffset val="100"/>
        <c:noMultiLvlLbl val="0"/>
      </c:catAx>
      <c:valAx>
        <c:axId val="187170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'Fade D'!$AU$5:$AU$52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'Fade D'!$AV$5:$AV$52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82480"/>
        <c:axId val="1871691184"/>
      </c:barChart>
      <c:catAx>
        <c:axId val="18716824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1184"/>
        <c:crosses val="autoZero"/>
        <c:auto val="1"/>
        <c:lblAlgn val="ctr"/>
        <c:lblOffset val="100"/>
        <c:noMultiLvlLbl val="0"/>
      </c:catAx>
      <c:valAx>
        <c:axId val="187169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'Fade D'!$AN$5:$AN$6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79216"/>
        <c:axId val="1871690640"/>
      </c:barChart>
      <c:catAx>
        <c:axId val="187167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0640"/>
        <c:crosses val="autoZero"/>
        <c:auto val="1"/>
        <c:lblAlgn val="ctr"/>
        <c:lblOffset val="100"/>
        <c:noMultiLvlLbl val="0"/>
      </c:catAx>
      <c:valAx>
        <c:axId val="187169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7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'Fade D'!$AM$187:$AM$560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'Fade D'!$AP$187:$AP$560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698256"/>
        <c:axId val="1871696624"/>
      </c:lineChart>
      <c:dateAx>
        <c:axId val="18716982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6624"/>
        <c:crosses val="autoZero"/>
        <c:auto val="1"/>
        <c:lblOffset val="100"/>
        <c:baseTimeUnit val="days"/>
      </c:dateAx>
      <c:valAx>
        <c:axId val="187169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'Momentum S§5'!$AP$6:$AP$10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79760"/>
        <c:axId val="1871689008"/>
      </c:barChart>
      <c:catAx>
        <c:axId val="187167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9008"/>
        <c:crosses val="autoZero"/>
        <c:auto val="1"/>
        <c:lblAlgn val="ctr"/>
        <c:lblOffset val="100"/>
        <c:noMultiLvlLbl val="0"/>
      </c:catAx>
      <c:valAx>
        <c:axId val="187168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7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'Momentum S§5'!$AR$5:$AR$16</c:f>
              <c:numCache>
                <c:formatCode>_-[$$-409]* #,##0.00_ ;_-[$$-409]* \-#,##0.00\ ;_-[$$-409]* "-"??_ ;_-@_ </c:formatCode>
                <c:ptCount val="12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84656"/>
        <c:axId val="1871702608"/>
      </c:barChart>
      <c:catAx>
        <c:axId val="187168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02608"/>
        <c:crosses val="autoZero"/>
        <c:auto val="1"/>
        <c:lblAlgn val="ctr"/>
        <c:lblOffset val="100"/>
        <c:noMultiLvlLbl val="0"/>
      </c:catAx>
      <c:valAx>
        <c:axId val="187170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'Momentum S§5'!$AT$5:$AT$8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91728"/>
        <c:axId val="1871686288"/>
      </c:barChart>
      <c:catAx>
        <c:axId val="187169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6288"/>
        <c:crosses val="autoZero"/>
        <c:auto val="1"/>
        <c:lblAlgn val="ctr"/>
        <c:lblOffset val="100"/>
        <c:noMultiLvlLbl val="0"/>
      </c:catAx>
      <c:valAx>
        <c:axId val="187168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'Momentum S§5'!$AU$5:$AU$52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'Momentum S§5'!$AV$5:$AV$52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89552"/>
        <c:axId val="1871690096"/>
      </c:barChart>
      <c:catAx>
        <c:axId val="187168955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0096"/>
        <c:crosses val="autoZero"/>
        <c:auto val="1"/>
        <c:lblAlgn val="ctr"/>
        <c:lblOffset val="100"/>
        <c:noMultiLvlLbl val="0"/>
      </c:catAx>
      <c:valAx>
        <c:axId val="18716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'Momentum S§5'!$AN$5:$AN$6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92816"/>
        <c:axId val="1871707504"/>
      </c:barChart>
      <c:catAx>
        <c:axId val="187169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07504"/>
        <c:crosses val="autoZero"/>
        <c:auto val="1"/>
        <c:lblAlgn val="ctr"/>
        <c:lblOffset val="100"/>
        <c:noMultiLvlLbl val="0"/>
      </c:catAx>
      <c:valAx>
        <c:axId val="18717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'Momentum S§5'!$AM$187:$AM$560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'Momentum S§5'!$AP$187:$AP$560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693904"/>
        <c:axId val="1871676496"/>
      </c:lineChart>
      <c:dateAx>
        <c:axId val="18716939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76496"/>
        <c:crosses val="autoZero"/>
        <c:auto val="1"/>
        <c:lblOffset val="100"/>
        <c:baseTimeUnit val="days"/>
      </c:dateAx>
      <c:valAx>
        <c:axId val="187167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'H|L1 BO'!$AN$5:$AN$9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98800"/>
        <c:axId val="1871700976"/>
      </c:barChart>
      <c:catAx>
        <c:axId val="187169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00976"/>
        <c:crosses val="autoZero"/>
        <c:auto val="1"/>
        <c:lblAlgn val="ctr"/>
        <c:lblOffset val="100"/>
        <c:noMultiLvlLbl val="0"/>
      </c:catAx>
      <c:valAx>
        <c:axId val="1871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9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'H|L1 BO'!$AP$5:$AP$16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704240"/>
        <c:axId val="1871704784"/>
      </c:barChart>
      <c:catAx>
        <c:axId val="187170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04784"/>
        <c:crosses val="autoZero"/>
        <c:auto val="1"/>
        <c:lblAlgn val="ctr"/>
        <c:lblOffset val="100"/>
        <c:noMultiLvlLbl val="0"/>
      </c:catAx>
      <c:valAx>
        <c:axId val="18717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7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BO'!$AQ$5:$AQ$34</c:f>
              <c:strCache>
                <c:ptCount val="30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  <c:pt idx="8">
                  <c:v>EQTL3</c:v>
                </c:pt>
                <c:pt idx="9">
                  <c:v>CSNA3</c:v>
                </c:pt>
                <c:pt idx="10">
                  <c:v>AZUL4</c:v>
                </c:pt>
                <c:pt idx="11">
                  <c:v>B3SA3</c:v>
                </c:pt>
                <c:pt idx="12">
                  <c:v>FLRY3</c:v>
                </c:pt>
                <c:pt idx="13">
                  <c:v>UGPA3</c:v>
                </c:pt>
                <c:pt idx="14">
                  <c:v>GGBR4</c:v>
                </c:pt>
                <c:pt idx="15">
                  <c:v>BRAP4</c:v>
                </c:pt>
                <c:pt idx="16">
                  <c:v>TSLA</c:v>
                </c:pt>
                <c:pt idx="17">
                  <c:v>F</c:v>
                </c:pt>
                <c:pt idx="18">
                  <c:v>CAT</c:v>
                </c:pt>
                <c:pt idx="19">
                  <c:v>PINS</c:v>
                </c:pt>
                <c:pt idx="20">
                  <c:v>ATVI</c:v>
                </c:pt>
                <c:pt idx="21">
                  <c:v>QCOM</c:v>
                </c:pt>
                <c:pt idx="22">
                  <c:v>GM</c:v>
                </c:pt>
                <c:pt idx="23">
                  <c:v>XP</c:v>
                </c:pt>
                <c:pt idx="24">
                  <c:v>FVRR</c:v>
                </c:pt>
                <c:pt idx="25">
                  <c:v>EWH</c:v>
                </c:pt>
                <c:pt idx="26">
                  <c:v>GUSH</c:v>
                </c:pt>
                <c:pt idx="27">
                  <c:v>VXX</c:v>
                </c:pt>
                <c:pt idx="28">
                  <c:v>XLF</c:v>
                </c:pt>
                <c:pt idx="29">
                  <c:v>XLP</c:v>
                </c:pt>
              </c:strCache>
            </c:strRef>
          </c:cat>
          <c:val>
            <c:numRef>
              <c:f>'H|L1 BO'!$AR$5:$AR$34</c:f>
              <c:numCache>
                <c:formatCode>_-[$R$-416]\ * #,##0.00_-;\-[$R$-416]\ * #,##0.00_-;_-[$R$-416]\ * "-"??_-;_-@_-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681392"/>
        <c:axId val="1871681936"/>
      </c:barChart>
      <c:catAx>
        <c:axId val="187168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1936"/>
        <c:crosses val="autoZero"/>
        <c:auto val="1"/>
        <c:lblAlgn val="ctr"/>
        <c:lblOffset val="100"/>
        <c:noMultiLvlLbl val="0"/>
      </c:catAx>
      <c:valAx>
        <c:axId val="187168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68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'H|L1 BO'!$AS$5:$AS$52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'H|L1 BO'!$AT$5:$AT$52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72800"/>
        <c:axId val="1876151040"/>
      </c:barChart>
      <c:catAx>
        <c:axId val="187617280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1040"/>
        <c:crosses val="autoZero"/>
        <c:auto val="1"/>
        <c:lblAlgn val="ctr"/>
        <c:lblOffset val="100"/>
        <c:noMultiLvlLbl val="0"/>
      </c:catAx>
      <c:valAx>
        <c:axId val="187615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'H|L1 BO'!$AL$5:$AL$6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74432"/>
        <c:axId val="1876176608"/>
      </c:barChart>
      <c:catAx>
        <c:axId val="18761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6608"/>
        <c:crosses val="autoZero"/>
        <c:auto val="1"/>
        <c:lblAlgn val="ctr"/>
        <c:lblOffset val="100"/>
        <c:noMultiLvlLbl val="0"/>
      </c:catAx>
      <c:valAx>
        <c:axId val="187617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'H|L1 BO'!$A$16:$A$51</c:f>
              <c:numCache>
                <c:formatCode>m/d/yyyy</c:formatCode>
                <c:ptCount val="36"/>
              </c:numCache>
            </c:numRef>
          </c:cat>
          <c:val>
            <c:numRef>
              <c:f>'H|L1 BO'!$O$25:$O$51</c:f>
              <c:numCache>
                <c:formatCode>_-[$R$-416]\ * #,##0.00_-;\-[$R$-416]\ * #,##0.00_-;_-[$R$-416]\ * "-"??_-;_-@_-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6151584"/>
        <c:axId val="1876148320"/>
      </c:lineChart>
      <c:catAx>
        <c:axId val="18761515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48320"/>
        <c:crosses val="autoZero"/>
        <c:auto val="1"/>
        <c:lblAlgn val="ctr"/>
        <c:lblOffset val="100"/>
        <c:noMultiLvlLbl val="0"/>
      </c:catAx>
      <c:valAx>
        <c:axId val="18761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'H|L2 WT'!$AP$6:$AP$10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72256"/>
        <c:axId val="1876178240"/>
      </c:barChart>
      <c:catAx>
        <c:axId val="187617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8240"/>
        <c:crosses val="autoZero"/>
        <c:auto val="1"/>
        <c:lblAlgn val="ctr"/>
        <c:lblOffset val="100"/>
        <c:noMultiLvlLbl val="0"/>
      </c:catAx>
      <c:valAx>
        <c:axId val="187617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'H|L2 WT'!$AR$5:$AR$16</c:f>
              <c:numCache>
                <c:formatCode>_-[$$-409]* #,##0.00_ ;_-[$$-409]* \-#,##0.00\ ;_-[$$-409]* "-"??_ ;_-@_ </c:formatCode>
                <c:ptCount val="12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55936"/>
        <c:axId val="1876167904"/>
      </c:barChart>
      <c:catAx>
        <c:axId val="187615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67904"/>
        <c:crosses val="autoZero"/>
        <c:auto val="1"/>
        <c:lblAlgn val="ctr"/>
        <c:lblOffset val="100"/>
        <c:noMultiLvlLbl val="0"/>
      </c:catAx>
      <c:valAx>
        <c:axId val="18761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'H|L2 WT'!$AT$5:$AT$8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49408"/>
        <c:axId val="1876163552"/>
      </c:barChart>
      <c:catAx>
        <c:axId val="187614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63552"/>
        <c:crosses val="autoZero"/>
        <c:auto val="1"/>
        <c:lblAlgn val="ctr"/>
        <c:lblOffset val="100"/>
        <c:noMultiLvlLbl val="0"/>
      </c:catAx>
      <c:valAx>
        <c:axId val="187616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4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'H|L2 WT'!$AU$5:$AU$52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'H|L2 WT'!$AV$5:$AV$52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57024"/>
        <c:axId val="1876175520"/>
      </c:barChart>
      <c:catAx>
        <c:axId val="187615702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5520"/>
        <c:crosses val="autoZero"/>
        <c:auto val="1"/>
        <c:lblAlgn val="ctr"/>
        <c:lblOffset val="100"/>
        <c:noMultiLvlLbl val="0"/>
      </c:catAx>
      <c:valAx>
        <c:axId val="18761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'H|L2 WT'!$AN$5:$AN$6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79872"/>
        <c:axId val="1876152672"/>
      </c:barChart>
      <c:catAx>
        <c:axId val="187617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2672"/>
        <c:crosses val="autoZero"/>
        <c:auto val="1"/>
        <c:lblAlgn val="ctr"/>
        <c:lblOffset val="100"/>
        <c:noMultiLvlLbl val="0"/>
      </c:catAx>
      <c:valAx>
        <c:axId val="18761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'H|L2 WT'!$AM$187:$AM$560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'H|L2 WT'!$AP$187:$AP$560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6164096"/>
        <c:axId val="1876165728"/>
      </c:lineChart>
      <c:dateAx>
        <c:axId val="18761640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65728"/>
        <c:crosses val="autoZero"/>
        <c:auto val="1"/>
        <c:lblOffset val="100"/>
        <c:baseTimeUnit val="days"/>
      </c:dateAx>
      <c:valAx>
        <c:axId val="187616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6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Gift!$AN$5:$AN$9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-11.25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48864"/>
        <c:axId val="1876166272"/>
      </c:barChart>
      <c:catAx>
        <c:axId val="187614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66272"/>
        <c:crosses val="autoZero"/>
        <c:auto val="1"/>
        <c:lblAlgn val="ctr"/>
        <c:lblOffset val="100"/>
        <c:noMultiLvlLbl val="0"/>
      </c:catAx>
      <c:valAx>
        <c:axId val="18761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4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Gift!$AP$5:$AP$16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-11.25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79328"/>
        <c:axId val="1876157568"/>
      </c:barChart>
      <c:catAx>
        <c:axId val="187617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7568"/>
        <c:crosses val="autoZero"/>
        <c:auto val="1"/>
        <c:lblAlgn val="ctr"/>
        <c:lblOffset val="100"/>
        <c:noMultiLvlLbl val="0"/>
      </c:catAx>
      <c:valAx>
        <c:axId val="187615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Gift!$AQ$5:$AQ$35</c:f>
              <c:strCache>
                <c:ptCount val="31"/>
                <c:pt idx="0">
                  <c:v>WIN</c:v>
                </c:pt>
                <c:pt idx="1">
                  <c:v>BOVA11</c:v>
                </c:pt>
                <c:pt idx="2">
                  <c:v>PETR4</c:v>
                </c:pt>
                <c:pt idx="3">
                  <c:v>BBDC4</c:v>
                </c:pt>
                <c:pt idx="4">
                  <c:v>ITUB4</c:v>
                </c:pt>
                <c:pt idx="5">
                  <c:v>LAME4</c:v>
                </c:pt>
                <c:pt idx="6">
                  <c:v>VALE3</c:v>
                </c:pt>
                <c:pt idx="7">
                  <c:v>MGLU3</c:v>
                </c:pt>
                <c:pt idx="8">
                  <c:v>VVAR3</c:v>
                </c:pt>
                <c:pt idx="9">
                  <c:v>EQTL3</c:v>
                </c:pt>
                <c:pt idx="10">
                  <c:v>CSNA3</c:v>
                </c:pt>
                <c:pt idx="11">
                  <c:v>AZUL4</c:v>
                </c:pt>
                <c:pt idx="12">
                  <c:v>B3SA3</c:v>
                </c:pt>
                <c:pt idx="13">
                  <c:v>FLRY3</c:v>
                </c:pt>
                <c:pt idx="14">
                  <c:v>UGPA3</c:v>
                </c:pt>
                <c:pt idx="15">
                  <c:v>GGBR4</c:v>
                </c:pt>
                <c:pt idx="16">
                  <c:v>BRAP4</c:v>
                </c:pt>
                <c:pt idx="17">
                  <c:v>TSLA</c:v>
                </c:pt>
                <c:pt idx="18">
                  <c:v>F</c:v>
                </c:pt>
                <c:pt idx="19">
                  <c:v>CAT</c:v>
                </c:pt>
                <c:pt idx="20">
                  <c:v>PINS</c:v>
                </c:pt>
                <c:pt idx="21">
                  <c:v>ATVI</c:v>
                </c:pt>
                <c:pt idx="22">
                  <c:v>QCOM</c:v>
                </c:pt>
                <c:pt idx="23">
                  <c:v>GM</c:v>
                </c:pt>
                <c:pt idx="24">
                  <c:v>XP</c:v>
                </c:pt>
                <c:pt idx="25">
                  <c:v>FVRR</c:v>
                </c:pt>
                <c:pt idx="26">
                  <c:v>EWH</c:v>
                </c:pt>
                <c:pt idx="27">
                  <c:v>GUSH</c:v>
                </c:pt>
                <c:pt idx="28">
                  <c:v>VXX</c:v>
                </c:pt>
                <c:pt idx="29">
                  <c:v>XLF</c:v>
                </c:pt>
                <c:pt idx="30">
                  <c:v>XLP</c:v>
                </c:pt>
              </c:strCache>
            </c:strRef>
          </c:cat>
          <c:val>
            <c:numRef>
              <c:f>Gift!$AR$5:$AR$35</c:f>
              <c:numCache>
                <c:formatCode>_-[$R$-416]\ * #,##0.00_-;\-[$R$-416]\ * #,##0.00_-;_-[$R$-416]\ * "-"??_-;_-@_-</c:formatCode>
                <c:ptCount val="31"/>
                <c:pt idx="0">
                  <c:v>0</c:v>
                </c:pt>
                <c:pt idx="1">
                  <c:v>-11.25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49952"/>
        <c:axId val="1876158112"/>
      </c:barChart>
      <c:catAx>
        <c:axId val="187614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8112"/>
        <c:crosses val="autoZero"/>
        <c:auto val="1"/>
        <c:lblAlgn val="ctr"/>
        <c:lblOffset val="100"/>
        <c:noMultiLvlLbl val="0"/>
      </c:catAx>
      <c:valAx>
        <c:axId val="1876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4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Gift!$AS$5:$AS$52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Gift!$AT$5:$AT$52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-11.25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70080"/>
        <c:axId val="1876170624"/>
      </c:barChart>
      <c:catAx>
        <c:axId val="1876170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0624"/>
        <c:crosses val="autoZero"/>
        <c:auto val="1"/>
        <c:lblAlgn val="ctr"/>
        <c:lblOffset val="100"/>
        <c:noMultiLvlLbl val="0"/>
      </c:catAx>
      <c:valAx>
        <c:axId val="187617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7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Gift!$AL$5:$AL$6</c:f>
              <c:numCache>
                <c:formatCode>_-[$R$-416]\ * #,##0.00_-;\-[$R$-416]\ * #,##0.00_-;_-[$R$-416]\ * "-"??_-;_-@_-</c:formatCode>
                <c:ptCount val="2"/>
                <c:pt idx="0">
                  <c:v>-11.25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6160288"/>
        <c:axId val="1876153216"/>
      </c:barChart>
      <c:catAx>
        <c:axId val="187616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3216"/>
        <c:crosses val="autoZero"/>
        <c:auto val="1"/>
        <c:lblAlgn val="ctr"/>
        <c:lblOffset val="100"/>
        <c:noMultiLvlLbl val="0"/>
      </c:catAx>
      <c:valAx>
        <c:axId val="187615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6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Gift!$A$16:$A$51</c:f>
              <c:numCache>
                <c:formatCode>m/d/yyyy</c:formatCode>
                <c:ptCount val="36"/>
                <c:pt idx="0">
                  <c:v>44140</c:v>
                </c:pt>
              </c:numCache>
            </c:numRef>
          </c:cat>
          <c:val>
            <c:numRef>
              <c:f>Gift!$O$25:$O$51</c:f>
              <c:numCache>
                <c:formatCode>_-[$R$-416]\ * #,##0.00_-;\-[$R$-416]\ * #,##0.00_-;_-[$R$-416]\ * "-"??_-;_-@_-</c:formatCode>
                <c:ptCount val="27"/>
                <c:pt idx="0">
                  <c:v>-11.25</c:v>
                </c:pt>
                <c:pt idx="1">
                  <c:v>-11.25</c:v>
                </c:pt>
                <c:pt idx="2">
                  <c:v>-11.25</c:v>
                </c:pt>
                <c:pt idx="3">
                  <c:v>-11.25</c:v>
                </c:pt>
                <c:pt idx="4">
                  <c:v>-11.25</c:v>
                </c:pt>
                <c:pt idx="5">
                  <c:v>-11.25</c:v>
                </c:pt>
                <c:pt idx="6">
                  <c:v>-11.25</c:v>
                </c:pt>
                <c:pt idx="7">
                  <c:v>-11.25</c:v>
                </c:pt>
                <c:pt idx="8">
                  <c:v>-11.25</c:v>
                </c:pt>
                <c:pt idx="9">
                  <c:v>-11.25</c:v>
                </c:pt>
                <c:pt idx="10">
                  <c:v>-11.25</c:v>
                </c:pt>
                <c:pt idx="11">
                  <c:v>-11.25</c:v>
                </c:pt>
                <c:pt idx="12">
                  <c:v>-11.25</c:v>
                </c:pt>
                <c:pt idx="13">
                  <c:v>-11.25</c:v>
                </c:pt>
                <c:pt idx="14">
                  <c:v>-11.25</c:v>
                </c:pt>
                <c:pt idx="15">
                  <c:v>-11.25</c:v>
                </c:pt>
                <c:pt idx="16">
                  <c:v>-11.25</c:v>
                </c:pt>
                <c:pt idx="17">
                  <c:v>-11.25</c:v>
                </c:pt>
                <c:pt idx="18">
                  <c:v>-11.25</c:v>
                </c:pt>
                <c:pt idx="19">
                  <c:v>-11.25</c:v>
                </c:pt>
                <c:pt idx="20">
                  <c:v>-11.25</c:v>
                </c:pt>
                <c:pt idx="21">
                  <c:v>-11.25</c:v>
                </c:pt>
                <c:pt idx="22">
                  <c:v>-11.25</c:v>
                </c:pt>
                <c:pt idx="23">
                  <c:v>-11.25</c:v>
                </c:pt>
                <c:pt idx="24">
                  <c:v>-11.25</c:v>
                </c:pt>
                <c:pt idx="25">
                  <c:v>-11.25</c:v>
                </c:pt>
                <c:pt idx="26">
                  <c:v>-11.25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6154848"/>
        <c:axId val="1876161920"/>
      </c:lineChart>
      <c:dateAx>
        <c:axId val="18761548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61920"/>
        <c:crosses val="autoZero"/>
        <c:auto val="1"/>
        <c:lblOffset val="100"/>
        <c:baseTimeUnit val="days"/>
      </c:dateAx>
      <c:valAx>
        <c:axId val="18761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15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'LOM DOS'!$AL$5:$AL$11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25376"/>
        <c:axId val="1874140608"/>
      </c:barChart>
      <c:catAx>
        <c:axId val="187412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40608"/>
        <c:crosses val="autoZero"/>
        <c:auto val="1"/>
        <c:lblAlgn val="ctr"/>
        <c:lblOffset val="100"/>
        <c:noMultiLvlLbl val="0"/>
      </c:catAx>
      <c:valAx>
        <c:axId val="187414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'LOM DOS'!$AN$5:$AN$16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23200"/>
        <c:axId val="1874138432"/>
      </c:barChart>
      <c:catAx>
        <c:axId val="187412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8432"/>
        <c:crosses val="autoZero"/>
        <c:auto val="1"/>
        <c:lblAlgn val="ctr"/>
        <c:lblOffset val="100"/>
        <c:noMultiLvlLbl val="0"/>
      </c:catAx>
      <c:valAx>
        <c:axId val="187413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'LOM DOS'!$AP$5:$AP$11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35168"/>
        <c:axId val="1874108512"/>
      </c:barChart>
      <c:catAx>
        <c:axId val="187413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08512"/>
        <c:crosses val="autoZero"/>
        <c:auto val="1"/>
        <c:lblAlgn val="ctr"/>
        <c:lblOffset val="100"/>
        <c:noMultiLvlLbl val="0"/>
      </c:catAx>
      <c:valAx>
        <c:axId val="18741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'LOM DOS'!$AQ$5:$AQ$52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'LOM DOS'!$AR$5:$AR$52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12320"/>
        <c:axId val="1874110688"/>
      </c:barChart>
      <c:catAx>
        <c:axId val="18741123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0688"/>
        <c:crosses val="autoZero"/>
        <c:auto val="1"/>
        <c:lblAlgn val="ctr"/>
        <c:lblOffset val="100"/>
        <c:noMultiLvlLbl val="0"/>
      </c:catAx>
      <c:valAx>
        <c:axId val="187411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'LOM DOS'!$AJ$5:$AJ$6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39520"/>
        <c:axId val="1874110144"/>
      </c:barChart>
      <c:catAx>
        <c:axId val="187413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0144"/>
        <c:crosses val="autoZero"/>
        <c:auto val="1"/>
        <c:lblAlgn val="ctr"/>
        <c:lblOffset val="100"/>
        <c:noMultiLvlLbl val="0"/>
      </c:catAx>
      <c:valAx>
        <c:axId val="187411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'LOM DOS'!$A$16:$A$49</c:f>
              <c:numCache>
                <c:formatCode>m/d/yyyy</c:formatCode>
                <c:ptCount val="34"/>
              </c:numCache>
            </c:numRef>
          </c:cat>
          <c:val>
            <c:numRef>
              <c:f>'LOM DOS'!$M$16:$M$49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4127008"/>
        <c:axId val="1874116672"/>
      </c:lineChart>
      <c:catAx>
        <c:axId val="18741270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6672"/>
        <c:crosses val="autoZero"/>
        <c:auto val="1"/>
        <c:lblAlgn val="ctr"/>
        <c:lblOffset val="100"/>
        <c:noMultiLvlLbl val="0"/>
      </c:catAx>
      <c:valAx>
        <c:axId val="187411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BO!$AL$5:$AL$11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11232"/>
        <c:axId val="1874137344"/>
      </c:barChart>
      <c:catAx>
        <c:axId val="187411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7344"/>
        <c:crosses val="autoZero"/>
        <c:auto val="1"/>
        <c:lblAlgn val="ctr"/>
        <c:lblOffset val="100"/>
        <c:noMultiLvlLbl val="0"/>
      </c:catAx>
      <c:valAx>
        <c:axId val="18741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BO!$AN$5:$AN$16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38976"/>
        <c:axId val="1874111776"/>
      </c:barChart>
      <c:catAx>
        <c:axId val="18741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1776"/>
        <c:crosses val="autoZero"/>
        <c:auto val="1"/>
        <c:lblAlgn val="ctr"/>
        <c:lblOffset val="100"/>
        <c:noMultiLvlLbl val="0"/>
      </c:catAx>
      <c:valAx>
        <c:axId val="187411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BO!$AP$5:$AP$11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15584"/>
        <c:axId val="1874121024"/>
      </c:barChart>
      <c:catAx>
        <c:axId val="187411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1024"/>
        <c:crosses val="autoZero"/>
        <c:auto val="1"/>
        <c:lblAlgn val="ctr"/>
        <c:lblOffset val="100"/>
        <c:noMultiLvlLbl val="0"/>
      </c:catAx>
      <c:valAx>
        <c:axId val="187412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BO!$AQ$5:$AQ$52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BO!$AR$5:$AR$52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17216"/>
        <c:axId val="1874117760"/>
      </c:barChart>
      <c:catAx>
        <c:axId val="18741172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7760"/>
        <c:crosses val="autoZero"/>
        <c:auto val="1"/>
        <c:lblAlgn val="ctr"/>
        <c:lblOffset val="100"/>
        <c:noMultiLvlLbl val="0"/>
      </c:catAx>
      <c:valAx>
        <c:axId val="1874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BO!$AJ$5:$AJ$6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16128"/>
        <c:axId val="1874128640"/>
      </c:barChart>
      <c:catAx>
        <c:axId val="187411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8640"/>
        <c:crosses val="autoZero"/>
        <c:auto val="1"/>
        <c:lblAlgn val="ctr"/>
        <c:lblOffset val="100"/>
        <c:noMultiLvlLbl val="0"/>
      </c:catAx>
      <c:valAx>
        <c:axId val="1874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BO!$A$16:$A$49</c:f>
              <c:numCache>
                <c:formatCode>m/d/yyyy</c:formatCode>
                <c:ptCount val="34"/>
              </c:numCache>
            </c:numRef>
          </c:cat>
          <c:val>
            <c:numRef>
              <c:f>BO!$M$16:$M$49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4118848"/>
        <c:axId val="1874122112"/>
      </c:lineChart>
      <c:catAx>
        <c:axId val="18741188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2112"/>
        <c:crosses val="autoZero"/>
        <c:auto val="1"/>
        <c:lblAlgn val="ctr"/>
        <c:lblOffset val="100"/>
        <c:noMultiLvlLbl val="0"/>
      </c:catAx>
      <c:valAx>
        <c:axId val="18741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1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Implícito 1 Barra'!$AL$5:$AL$11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20480"/>
        <c:axId val="1874121568"/>
      </c:barChart>
      <c:catAx>
        <c:axId val="187412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1568"/>
        <c:crosses val="autoZero"/>
        <c:auto val="1"/>
        <c:lblAlgn val="ctr"/>
        <c:lblOffset val="100"/>
        <c:noMultiLvlLbl val="0"/>
      </c:catAx>
      <c:valAx>
        <c:axId val="187412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2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Implícito 1 Barra'!$AN$5:$AN$16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31904"/>
        <c:axId val="1874132448"/>
      </c:barChart>
      <c:catAx>
        <c:axId val="187413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2448"/>
        <c:crosses val="autoZero"/>
        <c:auto val="1"/>
        <c:lblAlgn val="ctr"/>
        <c:lblOffset val="100"/>
        <c:noMultiLvlLbl val="0"/>
      </c:catAx>
      <c:valAx>
        <c:axId val="18741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Implícito 1 Barra'!$AP$5:$AP$12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4135712"/>
        <c:axId val="1874136256"/>
      </c:barChart>
      <c:catAx>
        <c:axId val="187413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6256"/>
        <c:crosses val="autoZero"/>
        <c:auto val="1"/>
        <c:lblAlgn val="ctr"/>
        <c:lblOffset val="100"/>
        <c:noMultiLvlLbl val="0"/>
      </c:catAx>
      <c:valAx>
        <c:axId val="18741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413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Implícito 1 Barra'!$AQ$5:$AQ$52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Implícito 1 Barra'!$AR$5:$AR$52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69728"/>
        <c:axId val="1878644160"/>
      </c:barChart>
      <c:catAx>
        <c:axId val="18786697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4160"/>
        <c:crosses val="autoZero"/>
        <c:auto val="1"/>
        <c:lblAlgn val="ctr"/>
        <c:lblOffset val="100"/>
        <c:noMultiLvlLbl val="0"/>
      </c:catAx>
      <c:valAx>
        <c:axId val="187864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Implícito 1 Barra'!$AJ$5:$AJ$6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45792"/>
        <c:axId val="1878650688"/>
      </c:barChart>
      <c:catAx>
        <c:axId val="187864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50688"/>
        <c:crosses val="autoZero"/>
        <c:auto val="1"/>
        <c:lblAlgn val="ctr"/>
        <c:lblOffset val="100"/>
        <c:noMultiLvlLbl val="0"/>
      </c:catAx>
      <c:valAx>
        <c:axId val="187865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Implícito 1 Barra'!$A$16:$A$49</c:f>
              <c:numCache>
                <c:formatCode>m/d/yyyy</c:formatCode>
                <c:ptCount val="34"/>
              </c:numCache>
            </c:numRef>
          </c:cat>
          <c:val>
            <c:numRef>
              <c:f>'Gift - Implícito 1 Barra'!$M$16:$M$49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8647424"/>
        <c:axId val="1878645248"/>
      </c:lineChart>
      <c:catAx>
        <c:axId val="18786474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5248"/>
        <c:crosses val="autoZero"/>
        <c:auto val="1"/>
        <c:lblAlgn val="ctr"/>
        <c:lblOffset val="100"/>
        <c:noMultiLvlLbl val="0"/>
      </c:catAx>
      <c:valAx>
        <c:axId val="187864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Implícito 2 Barras'!$AL$5:$AL$11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46336"/>
        <c:axId val="1878664832"/>
      </c:barChart>
      <c:catAx>
        <c:axId val="187864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4832"/>
        <c:crosses val="autoZero"/>
        <c:auto val="1"/>
        <c:lblAlgn val="ctr"/>
        <c:lblOffset val="100"/>
        <c:noMultiLvlLbl val="0"/>
      </c:catAx>
      <c:valAx>
        <c:axId val="187866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Implícito 2 Barras'!$AN$5:$AN$16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57760"/>
        <c:axId val="1878647968"/>
      </c:barChart>
      <c:catAx>
        <c:axId val="187865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7968"/>
        <c:crosses val="autoZero"/>
        <c:auto val="1"/>
        <c:lblAlgn val="ctr"/>
        <c:lblOffset val="100"/>
        <c:noMultiLvlLbl val="0"/>
      </c:catAx>
      <c:valAx>
        <c:axId val="187864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Implícito 2 Barras'!$AP$5:$AP$12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67552"/>
        <c:axId val="1878655584"/>
      </c:barChart>
      <c:catAx>
        <c:axId val="187866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55584"/>
        <c:crosses val="autoZero"/>
        <c:auto val="1"/>
        <c:lblAlgn val="ctr"/>
        <c:lblOffset val="100"/>
        <c:noMultiLvlLbl val="0"/>
      </c:catAx>
      <c:valAx>
        <c:axId val="187865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Implícito 2 Barras'!$AQ$5:$AQ$52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Implícito 2 Barras'!$AR$5:$AR$52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48512"/>
        <c:axId val="1878668096"/>
      </c:barChart>
      <c:catAx>
        <c:axId val="1878648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8096"/>
        <c:crosses val="autoZero"/>
        <c:auto val="1"/>
        <c:lblAlgn val="ctr"/>
        <c:lblOffset val="100"/>
        <c:noMultiLvlLbl val="0"/>
      </c:catAx>
      <c:valAx>
        <c:axId val="18786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Implícito 2 Barras'!$AJ$5:$AJ$6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58848"/>
        <c:axId val="1878670272"/>
      </c:barChart>
      <c:catAx>
        <c:axId val="187865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70272"/>
        <c:crosses val="autoZero"/>
        <c:auto val="1"/>
        <c:lblAlgn val="ctr"/>
        <c:lblOffset val="100"/>
        <c:noMultiLvlLbl val="0"/>
      </c:catAx>
      <c:valAx>
        <c:axId val="187867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5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Implícito 2 Barras'!$A$16:$A$49</c:f>
              <c:numCache>
                <c:formatCode>m/d/yyyy</c:formatCode>
                <c:ptCount val="34"/>
              </c:numCache>
            </c:numRef>
          </c:cat>
          <c:val>
            <c:numRef>
              <c:f>'Gift - Implícito 2 Barras'!$M$16:$M$49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8638720"/>
        <c:axId val="1878643616"/>
      </c:lineChart>
      <c:catAx>
        <c:axId val="18786387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3616"/>
        <c:crosses val="autoZero"/>
        <c:auto val="1"/>
        <c:lblAlgn val="ctr"/>
        <c:lblOffset val="100"/>
        <c:noMultiLvlLbl val="0"/>
      </c:catAx>
      <c:valAx>
        <c:axId val="18786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3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Temporário'!$AL$5:$AL$11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41440"/>
        <c:axId val="1878649600"/>
      </c:barChart>
      <c:catAx>
        <c:axId val="187864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9600"/>
        <c:crosses val="autoZero"/>
        <c:auto val="1"/>
        <c:lblAlgn val="ctr"/>
        <c:lblOffset val="100"/>
        <c:noMultiLvlLbl val="0"/>
      </c:catAx>
      <c:valAx>
        <c:axId val="18786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Temporário'!$AN$5:$AN$16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68640"/>
        <c:axId val="1878669184"/>
      </c:barChart>
      <c:catAx>
        <c:axId val="187866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9184"/>
        <c:crosses val="autoZero"/>
        <c:auto val="1"/>
        <c:lblAlgn val="ctr"/>
        <c:lblOffset val="100"/>
        <c:noMultiLvlLbl val="0"/>
      </c:catAx>
      <c:valAx>
        <c:axId val="18786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Temporário'!$AP$5:$AP$12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51232"/>
        <c:axId val="1878659392"/>
      </c:barChart>
      <c:catAx>
        <c:axId val="187865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59392"/>
        <c:crosses val="autoZero"/>
        <c:auto val="1"/>
        <c:lblAlgn val="ctr"/>
        <c:lblOffset val="100"/>
        <c:noMultiLvlLbl val="0"/>
      </c:catAx>
      <c:valAx>
        <c:axId val="18786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5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Temporário'!$AQ$5:$AQ$52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Temporário'!$AR$5:$AR$52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51776"/>
        <c:axId val="1878643072"/>
      </c:barChart>
      <c:catAx>
        <c:axId val="187865177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3072"/>
        <c:crosses val="autoZero"/>
        <c:auto val="1"/>
        <c:lblAlgn val="ctr"/>
        <c:lblOffset val="100"/>
        <c:noMultiLvlLbl val="0"/>
      </c:catAx>
      <c:valAx>
        <c:axId val="187864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5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Temporário'!$AJ$5:$AJ$6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8665920"/>
        <c:axId val="1878662112"/>
      </c:barChart>
      <c:catAx>
        <c:axId val="187866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2112"/>
        <c:crosses val="autoZero"/>
        <c:auto val="1"/>
        <c:lblAlgn val="ctr"/>
        <c:lblOffset val="100"/>
        <c:noMultiLvlLbl val="0"/>
      </c:catAx>
      <c:valAx>
        <c:axId val="187866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6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Temporário'!$A$16:$A$49</c:f>
              <c:numCache>
                <c:formatCode>m/d/yyyy</c:formatCode>
                <c:ptCount val="34"/>
              </c:numCache>
            </c:numRef>
          </c:cat>
          <c:val>
            <c:numRef>
              <c:f>'Gift - Temporário'!$M$16:$M$49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8640896"/>
        <c:axId val="1878644704"/>
      </c:lineChart>
      <c:catAx>
        <c:axId val="18786408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4704"/>
        <c:crosses val="autoZero"/>
        <c:auto val="1"/>
        <c:lblAlgn val="ctr"/>
        <c:lblOffset val="100"/>
        <c:noMultiLvlLbl val="0"/>
      </c:catAx>
      <c:valAx>
        <c:axId val="18786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864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Explícito'!$AL$5:$AL$11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42240"/>
        <c:axId val="1877741696"/>
      </c:barChart>
      <c:catAx>
        <c:axId val="187774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1696"/>
        <c:crosses val="autoZero"/>
        <c:auto val="1"/>
        <c:lblAlgn val="ctr"/>
        <c:lblOffset val="100"/>
        <c:noMultiLvlLbl val="0"/>
      </c:catAx>
      <c:valAx>
        <c:axId val="187774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Explícito'!$AN$5:$AN$16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26464"/>
        <c:axId val="1877749312"/>
      </c:barChart>
      <c:catAx>
        <c:axId val="187772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9312"/>
        <c:crosses val="autoZero"/>
        <c:auto val="1"/>
        <c:lblAlgn val="ctr"/>
        <c:lblOffset val="100"/>
        <c:noMultiLvlLbl val="0"/>
      </c:catAx>
      <c:valAx>
        <c:axId val="187774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2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Explícito'!$AP$5:$AP$12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38432"/>
        <c:axId val="1877752576"/>
      </c:barChart>
      <c:catAx>
        <c:axId val="187773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52576"/>
        <c:crosses val="autoZero"/>
        <c:auto val="1"/>
        <c:lblAlgn val="ctr"/>
        <c:lblOffset val="100"/>
        <c:noMultiLvlLbl val="0"/>
      </c:catAx>
      <c:valAx>
        <c:axId val="18777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Explícito'!$AQ$5:$AQ$52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Explícito'!$AR$5:$AR$52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50400"/>
        <c:axId val="1877727008"/>
      </c:barChart>
      <c:catAx>
        <c:axId val="187775040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27008"/>
        <c:crosses val="autoZero"/>
        <c:auto val="1"/>
        <c:lblAlgn val="ctr"/>
        <c:lblOffset val="100"/>
        <c:noMultiLvlLbl val="0"/>
      </c:catAx>
      <c:valAx>
        <c:axId val="187772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5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Explícito'!$AJ$5:$AJ$6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37888"/>
        <c:axId val="1877752032"/>
      </c:barChart>
      <c:catAx>
        <c:axId val="187773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52032"/>
        <c:crosses val="autoZero"/>
        <c:auto val="1"/>
        <c:lblAlgn val="ctr"/>
        <c:lblOffset val="100"/>
        <c:noMultiLvlLbl val="0"/>
      </c:catAx>
      <c:valAx>
        <c:axId val="187775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Explícito'!$A$16:$A$49</c:f>
              <c:numCache>
                <c:formatCode>m/d/yyyy</c:formatCode>
                <c:ptCount val="34"/>
              </c:numCache>
            </c:numRef>
          </c:cat>
          <c:val>
            <c:numRef>
              <c:f>'Gift - Explícito'!$M$16:$M$49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7731360"/>
        <c:axId val="1877738976"/>
      </c:lineChart>
      <c:catAx>
        <c:axId val="18777313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8976"/>
        <c:crosses val="autoZero"/>
        <c:auto val="1"/>
        <c:lblAlgn val="ctr"/>
        <c:lblOffset val="100"/>
        <c:noMultiLvlLbl val="0"/>
      </c:catAx>
      <c:valAx>
        <c:axId val="187773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Spinning Top'!$AL$5:$AL$11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-2.25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32448"/>
        <c:axId val="1877728640"/>
      </c:barChart>
      <c:catAx>
        <c:axId val="187773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28640"/>
        <c:crosses val="autoZero"/>
        <c:auto val="1"/>
        <c:lblAlgn val="ctr"/>
        <c:lblOffset val="100"/>
        <c:noMultiLvlLbl val="0"/>
      </c:catAx>
      <c:valAx>
        <c:axId val="18777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Spinning Top'!$AN$5:$AN$16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-2.25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44416"/>
        <c:axId val="1877723744"/>
      </c:barChart>
      <c:catAx>
        <c:axId val="187774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23744"/>
        <c:crosses val="autoZero"/>
        <c:auto val="1"/>
        <c:lblAlgn val="ctr"/>
        <c:lblOffset val="100"/>
        <c:noMultiLvlLbl val="0"/>
      </c:catAx>
      <c:valAx>
        <c:axId val="187772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Spinning Top'!$AP$5:$AP$12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23200"/>
        <c:axId val="1877730272"/>
      </c:barChart>
      <c:catAx>
        <c:axId val="187772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0272"/>
        <c:crosses val="autoZero"/>
        <c:auto val="1"/>
        <c:lblAlgn val="ctr"/>
        <c:lblOffset val="100"/>
        <c:noMultiLvlLbl val="0"/>
      </c:catAx>
      <c:valAx>
        <c:axId val="187773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2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Spinning Top'!$AQ$5:$AQ$52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Spinning Top'!$AR$5:$AR$52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-2.25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45504"/>
        <c:axId val="1877740064"/>
      </c:barChart>
      <c:catAx>
        <c:axId val="18777455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0064"/>
        <c:crosses val="autoZero"/>
        <c:auto val="1"/>
        <c:lblAlgn val="ctr"/>
        <c:lblOffset val="100"/>
        <c:noMultiLvlLbl val="0"/>
      </c:catAx>
      <c:valAx>
        <c:axId val="18777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Spinning Top'!$AJ$5:$AJ$6</c:f>
              <c:numCache>
                <c:formatCode>_-[$R$-416]\ * #,##0.00_-;\-[$R$-416]\ * #,##0.00_-;_-[$R$-416]\ * "-"??_-;_-@_-</c:formatCode>
                <c:ptCount val="2"/>
                <c:pt idx="0">
                  <c:v>-2.25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34624"/>
        <c:axId val="1877732992"/>
      </c:barChart>
      <c:catAx>
        <c:axId val="187773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2992"/>
        <c:crosses val="autoZero"/>
        <c:auto val="1"/>
        <c:lblAlgn val="ctr"/>
        <c:lblOffset val="100"/>
        <c:noMultiLvlLbl val="0"/>
      </c:catAx>
      <c:valAx>
        <c:axId val="187773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Spinning Top'!$A$16:$A$49</c:f>
              <c:numCache>
                <c:formatCode>m/d/yyyy</c:formatCode>
                <c:ptCount val="34"/>
                <c:pt idx="0">
                  <c:v>44140</c:v>
                </c:pt>
              </c:numCache>
            </c:numRef>
          </c:cat>
          <c:val>
            <c:numRef>
              <c:f>'Gift - Spinning Top'!$M$16:$M$49</c:f>
              <c:numCache>
                <c:formatCode>_-[$R$-416]\ * #,##0.00_-;\-[$R$-416]\ * #,##0.00_-;_-[$R$-416]\ * "-"??_-;_-@_-</c:formatCode>
                <c:ptCount val="34"/>
                <c:pt idx="0">
                  <c:v>-2.25</c:v>
                </c:pt>
                <c:pt idx="1">
                  <c:v>-2.25</c:v>
                </c:pt>
                <c:pt idx="2">
                  <c:v>-2.25</c:v>
                </c:pt>
                <c:pt idx="3">
                  <c:v>-2.25</c:v>
                </c:pt>
                <c:pt idx="4">
                  <c:v>-2.25</c:v>
                </c:pt>
                <c:pt idx="5">
                  <c:v>-2.25</c:v>
                </c:pt>
                <c:pt idx="6">
                  <c:v>-2.25</c:v>
                </c:pt>
                <c:pt idx="7">
                  <c:v>-2.25</c:v>
                </c:pt>
                <c:pt idx="8">
                  <c:v>-2.25</c:v>
                </c:pt>
                <c:pt idx="9">
                  <c:v>-2.25</c:v>
                </c:pt>
                <c:pt idx="10">
                  <c:v>-2.25</c:v>
                </c:pt>
                <c:pt idx="11">
                  <c:v>-2.25</c:v>
                </c:pt>
                <c:pt idx="12">
                  <c:v>-2.25</c:v>
                </c:pt>
                <c:pt idx="13">
                  <c:v>-2.25</c:v>
                </c:pt>
                <c:pt idx="14">
                  <c:v>-2.25</c:v>
                </c:pt>
                <c:pt idx="15">
                  <c:v>-2.25</c:v>
                </c:pt>
                <c:pt idx="16">
                  <c:v>-2.25</c:v>
                </c:pt>
                <c:pt idx="17">
                  <c:v>-2.25</c:v>
                </c:pt>
                <c:pt idx="18">
                  <c:v>-2.25</c:v>
                </c:pt>
                <c:pt idx="19">
                  <c:v>-2.25</c:v>
                </c:pt>
                <c:pt idx="20">
                  <c:v>-2.25</c:v>
                </c:pt>
                <c:pt idx="21">
                  <c:v>-2.25</c:v>
                </c:pt>
                <c:pt idx="22">
                  <c:v>-2.25</c:v>
                </c:pt>
                <c:pt idx="23">
                  <c:v>-2.25</c:v>
                </c:pt>
                <c:pt idx="24">
                  <c:v>-2.25</c:v>
                </c:pt>
                <c:pt idx="25">
                  <c:v>-2.25</c:v>
                </c:pt>
                <c:pt idx="26">
                  <c:v>-2.25</c:v>
                </c:pt>
                <c:pt idx="27">
                  <c:v>-2.25</c:v>
                </c:pt>
                <c:pt idx="28">
                  <c:v>-2.25</c:v>
                </c:pt>
                <c:pt idx="29">
                  <c:v>-2.25</c:v>
                </c:pt>
                <c:pt idx="30">
                  <c:v>-2.25</c:v>
                </c:pt>
                <c:pt idx="31">
                  <c:v>-2.25</c:v>
                </c:pt>
                <c:pt idx="32">
                  <c:v>-2.25</c:v>
                </c:pt>
                <c:pt idx="33">
                  <c:v>-2.25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7753120"/>
        <c:axId val="1877754208"/>
      </c:lineChart>
      <c:dateAx>
        <c:axId val="18777531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54208"/>
        <c:crosses val="autoZero"/>
        <c:auto val="1"/>
        <c:lblOffset val="100"/>
        <c:baseTimeUnit val="days"/>
      </c:dateAx>
      <c:valAx>
        <c:axId val="187775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5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'BO CC'!$AN$5:$AN$9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40608"/>
        <c:axId val="1877751488"/>
      </c:barChart>
      <c:catAx>
        <c:axId val="187774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51488"/>
        <c:crosses val="autoZero"/>
        <c:auto val="1"/>
        <c:lblAlgn val="ctr"/>
        <c:lblOffset val="100"/>
        <c:noMultiLvlLbl val="0"/>
      </c:catAx>
      <c:valAx>
        <c:axId val="187775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'BO CC'!$AP$5:$AP$16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48224"/>
        <c:axId val="1877724832"/>
      </c:barChart>
      <c:catAx>
        <c:axId val="187774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24832"/>
        <c:crosses val="autoZero"/>
        <c:auto val="1"/>
        <c:lblAlgn val="ctr"/>
        <c:lblOffset val="100"/>
        <c:noMultiLvlLbl val="0"/>
      </c:catAx>
      <c:valAx>
        <c:axId val="187772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4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CC'!$AQ$5:$AQ$34</c:f>
              <c:strCache>
                <c:ptCount val="30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  <c:pt idx="8">
                  <c:v>EQTL3</c:v>
                </c:pt>
                <c:pt idx="9">
                  <c:v>CSNA3</c:v>
                </c:pt>
                <c:pt idx="10">
                  <c:v>AZUL4</c:v>
                </c:pt>
                <c:pt idx="11">
                  <c:v>B3SA3</c:v>
                </c:pt>
                <c:pt idx="12">
                  <c:v>FLRY3</c:v>
                </c:pt>
                <c:pt idx="13">
                  <c:v>UGPA3</c:v>
                </c:pt>
                <c:pt idx="14">
                  <c:v>GGBR4</c:v>
                </c:pt>
                <c:pt idx="15">
                  <c:v>BRAP4</c:v>
                </c:pt>
                <c:pt idx="16">
                  <c:v>TSLA</c:v>
                </c:pt>
                <c:pt idx="17">
                  <c:v>F</c:v>
                </c:pt>
                <c:pt idx="18">
                  <c:v>CAT</c:v>
                </c:pt>
                <c:pt idx="19">
                  <c:v>PINS</c:v>
                </c:pt>
                <c:pt idx="20">
                  <c:v>ATVI</c:v>
                </c:pt>
                <c:pt idx="21">
                  <c:v>QCOM</c:v>
                </c:pt>
                <c:pt idx="22">
                  <c:v>GM</c:v>
                </c:pt>
                <c:pt idx="23">
                  <c:v>XP</c:v>
                </c:pt>
                <c:pt idx="24">
                  <c:v>FVRR</c:v>
                </c:pt>
                <c:pt idx="25">
                  <c:v>EWH</c:v>
                </c:pt>
                <c:pt idx="26">
                  <c:v>GUSH</c:v>
                </c:pt>
                <c:pt idx="27">
                  <c:v>VXX</c:v>
                </c:pt>
                <c:pt idx="28">
                  <c:v>XLF</c:v>
                </c:pt>
                <c:pt idx="29">
                  <c:v>XLP</c:v>
                </c:pt>
              </c:strCache>
            </c:strRef>
          </c:cat>
          <c:val>
            <c:numRef>
              <c:f>'BO CC'!$AR$5:$AR$34</c:f>
              <c:numCache>
                <c:formatCode>_-[$R$-416]\ * #,##0.00_-;\-[$R$-416]\ * #,##0.00_-;_-[$R$-416]\ * "-"??_-;_-@_-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7729184"/>
        <c:axId val="1877730816"/>
      </c:barChart>
      <c:catAx>
        <c:axId val="187772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30816"/>
        <c:crosses val="autoZero"/>
        <c:auto val="1"/>
        <c:lblAlgn val="ctr"/>
        <c:lblOffset val="100"/>
        <c:noMultiLvlLbl val="0"/>
      </c:catAx>
      <c:valAx>
        <c:axId val="18777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772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'BO CC'!$AS$5:$AS$52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'BO CC'!$AT$5:$AT$52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64912"/>
        <c:axId val="1882471984"/>
      </c:barChart>
      <c:catAx>
        <c:axId val="18824649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1984"/>
        <c:crosses val="autoZero"/>
        <c:auto val="1"/>
        <c:lblAlgn val="ctr"/>
        <c:lblOffset val="100"/>
        <c:noMultiLvlLbl val="0"/>
      </c:catAx>
      <c:valAx>
        <c:axId val="188247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'BO CC'!$AL$5:$AL$6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68176"/>
        <c:axId val="1882466000"/>
      </c:barChart>
      <c:catAx>
        <c:axId val="18824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6000"/>
        <c:crosses val="autoZero"/>
        <c:auto val="1"/>
        <c:lblAlgn val="ctr"/>
        <c:lblOffset val="100"/>
        <c:noMultiLvlLbl val="0"/>
      </c:catAx>
      <c:valAx>
        <c:axId val="188246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'BO CC'!$A$16:$A$51</c:f>
              <c:numCache>
                <c:formatCode>m/d/yyyy</c:formatCode>
                <c:ptCount val="36"/>
              </c:numCache>
            </c:numRef>
          </c:cat>
          <c:val>
            <c:numRef>
              <c:f>'BO CC'!$O$25:$O$51</c:f>
              <c:numCache>
                <c:formatCode>_-[$R$-416]\ * #,##0.00_-;\-[$R$-416]\ * #,##0.00_-;_-[$R$-416]\ * "-"??_-;_-@_-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469264"/>
        <c:axId val="1882472528"/>
      </c:lineChart>
      <c:catAx>
        <c:axId val="1882469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2528"/>
        <c:crosses val="autoZero"/>
        <c:auto val="1"/>
        <c:lblAlgn val="ctr"/>
        <c:lblOffset val="100"/>
        <c:noMultiLvlLbl val="0"/>
      </c:catAx>
      <c:valAx>
        <c:axId val="188247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9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'B|STC'!$AL$5:$AL$11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61648"/>
        <c:axId val="1882471440"/>
      </c:barChart>
      <c:catAx>
        <c:axId val="188246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1440"/>
        <c:crosses val="autoZero"/>
        <c:auto val="1"/>
        <c:lblAlgn val="ctr"/>
        <c:lblOffset val="100"/>
        <c:noMultiLvlLbl val="0"/>
      </c:catAx>
      <c:valAx>
        <c:axId val="188247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'B|STC'!$AN$5:$AN$16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83408"/>
        <c:axId val="1882479056"/>
      </c:barChart>
      <c:catAx>
        <c:axId val="18824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9056"/>
        <c:crosses val="autoZero"/>
        <c:auto val="1"/>
        <c:lblAlgn val="ctr"/>
        <c:lblOffset val="100"/>
        <c:noMultiLvlLbl val="0"/>
      </c:catAx>
      <c:valAx>
        <c:axId val="188247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'B|STC'!$AP$5:$AP$11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89392"/>
        <c:axId val="1882487216"/>
      </c:barChart>
      <c:catAx>
        <c:axId val="188248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7216"/>
        <c:crosses val="autoZero"/>
        <c:auto val="1"/>
        <c:lblAlgn val="ctr"/>
        <c:lblOffset val="100"/>
        <c:noMultiLvlLbl val="0"/>
      </c:catAx>
      <c:valAx>
        <c:axId val="188248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'B|STC'!$AQ$5:$AQ$52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'B|STC'!$AR$5:$AR$52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81776"/>
        <c:axId val="1882463280"/>
      </c:barChart>
      <c:catAx>
        <c:axId val="188248177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3280"/>
        <c:crosses val="autoZero"/>
        <c:auto val="1"/>
        <c:lblAlgn val="ctr"/>
        <c:lblOffset val="100"/>
        <c:noMultiLvlLbl val="0"/>
      </c:catAx>
      <c:valAx>
        <c:axId val="188246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'B|STC'!$AJ$5:$AJ$6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75792"/>
        <c:axId val="1882488304"/>
      </c:barChart>
      <c:catAx>
        <c:axId val="188247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8304"/>
        <c:crosses val="autoZero"/>
        <c:auto val="1"/>
        <c:lblAlgn val="ctr"/>
        <c:lblOffset val="100"/>
        <c:noMultiLvlLbl val="0"/>
      </c:catAx>
      <c:valAx>
        <c:axId val="188248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'B|STC'!$A$16:$A$49</c:f>
              <c:numCache>
                <c:formatCode>m/d/yyyy</c:formatCode>
                <c:ptCount val="34"/>
              </c:numCache>
            </c:numRef>
          </c:cat>
          <c:val>
            <c:numRef>
              <c:f>'B|STC'!$M$16:$M$49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476880"/>
        <c:axId val="1882470896"/>
      </c:lineChart>
      <c:catAx>
        <c:axId val="18824768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0896"/>
        <c:crosses val="autoZero"/>
        <c:auto val="1"/>
        <c:lblAlgn val="ctr"/>
        <c:lblOffset val="100"/>
        <c:noMultiLvlLbl val="0"/>
      </c:catAx>
      <c:valAx>
        <c:axId val="188247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'4BCC'!$AL$5:$AL$11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77424"/>
        <c:axId val="1882463824"/>
      </c:barChart>
      <c:catAx>
        <c:axId val="188247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3824"/>
        <c:crosses val="autoZero"/>
        <c:auto val="1"/>
        <c:lblAlgn val="ctr"/>
        <c:lblOffset val="100"/>
        <c:noMultiLvlLbl val="0"/>
      </c:catAx>
      <c:valAx>
        <c:axId val="188246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'4BCC'!$AN$5:$AN$16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80144"/>
        <c:axId val="1882464368"/>
      </c:barChart>
      <c:catAx>
        <c:axId val="188248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4368"/>
        <c:crosses val="autoZero"/>
        <c:auto val="1"/>
        <c:lblAlgn val="ctr"/>
        <c:lblOffset val="100"/>
        <c:noMultiLvlLbl val="0"/>
      </c:catAx>
      <c:valAx>
        <c:axId val="188246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'4BCC'!$AP$5:$AP$11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82864"/>
        <c:axId val="1882474160"/>
      </c:barChart>
      <c:catAx>
        <c:axId val="18824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4160"/>
        <c:crosses val="autoZero"/>
        <c:auto val="1"/>
        <c:lblAlgn val="ctr"/>
        <c:lblOffset val="100"/>
        <c:noMultiLvlLbl val="0"/>
      </c:catAx>
      <c:valAx>
        <c:axId val="18824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'4BCC'!$AQ$5:$AQ$52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'4BCC'!$AR$5:$AR$52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83952"/>
        <c:axId val="1882490480"/>
      </c:barChart>
      <c:catAx>
        <c:axId val="188248395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0480"/>
        <c:crosses val="autoZero"/>
        <c:auto val="1"/>
        <c:lblAlgn val="ctr"/>
        <c:lblOffset val="100"/>
        <c:noMultiLvlLbl val="0"/>
      </c:catAx>
      <c:valAx>
        <c:axId val="188249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'4BCC'!$AJ$5:$AJ$6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57840"/>
        <c:axId val="1882475248"/>
      </c:barChart>
      <c:catAx>
        <c:axId val="188245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75248"/>
        <c:crosses val="autoZero"/>
        <c:auto val="1"/>
        <c:lblAlgn val="ctr"/>
        <c:lblOffset val="100"/>
        <c:noMultiLvlLbl val="0"/>
      </c:catAx>
      <c:valAx>
        <c:axId val="188247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5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'4BCC'!$A$16:$A$49</c:f>
              <c:numCache>
                <c:formatCode>m/d/yyyy</c:formatCode>
                <c:ptCount val="34"/>
              </c:numCache>
            </c:numRef>
          </c:cat>
          <c:val>
            <c:numRef>
              <c:f>'4BCC'!$M$16:$M$49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485584"/>
        <c:axId val="1882486128"/>
      </c:lineChart>
      <c:catAx>
        <c:axId val="18824855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6128"/>
        <c:crosses val="autoZero"/>
        <c:auto val="1"/>
        <c:lblAlgn val="ctr"/>
        <c:lblOffset val="100"/>
        <c:noMultiLvlLbl val="0"/>
      </c:catAx>
      <c:valAx>
        <c:axId val="188248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8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'M2B|S'!$AN$5:$AN$9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60016"/>
        <c:axId val="1882461104"/>
      </c:barChart>
      <c:catAx>
        <c:axId val="188246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1104"/>
        <c:crosses val="autoZero"/>
        <c:auto val="1"/>
        <c:lblAlgn val="ctr"/>
        <c:lblOffset val="100"/>
        <c:noMultiLvlLbl val="0"/>
      </c:catAx>
      <c:valAx>
        <c:axId val="188246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6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'M2B|S'!$AP$5:$AP$16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17136"/>
        <c:axId val="1882519856"/>
      </c:barChart>
      <c:catAx>
        <c:axId val="188251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9856"/>
        <c:crosses val="autoZero"/>
        <c:auto val="1"/>
        <c:lblAlgn val="ctr"/>
        <c:lblOffset val="100"/>
        <c:noMultiLvlLbl val="0"/>
      </c:catAx>
      <c:valAx>
        <c:axId val="188251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'M2B|S'!$AQ$5:$AQ$34</c:f>
              <c:strCache>
                <c:ptCount val="30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  <c:pt idx="8">
                  <c:v>EQTL3</c:v>
                </c:pt>
                <c:pt idx="9">
                  <c:v>CSNA3</c:v>
                </c:pt>
                <c:pt idx="10">
                  <c:v>AZUL4</c:v>
                </c:pt>
                <c:pt idx="11">
                  <c:v>B3SA3</c:v>
                </c:pt>
                <c:pt idx="12">
                  <c:v>FLRY3</c:v>
                </c:pt>
                <c:pt idx="13">
                  <c:v>UGPA3</c:v>
                </c:pt>
                <c:pt idx="14">
                  <c:v>GGBR4</c:v>
                </c:pt>
                <c:pt idx="15">
                  <c:v>BRAP4</c:v>
                </c:pt>
                <c:pt idx="16">
                  <c:v>TSLA</c:v>
                </c:pt>
                <c:pt idx="17">
                  <c:v>F</c:v>
                </c:pt>
                <c:pt idx="18">
                  <c:v>CAT</c:v>
                </c:pt>
                <c:pt idx="19">
                  <c:v>PINS</c:v>
                </c:pt>
                <c:pt idx="20">
                  <c:v>ATVI</c:v>
                </c:pt>
                <c:pt idx="21">
                  <c:v>QCOM</c:v>
                </c:pt>
                <c:pt idx="22">
                  <c:v>GM</c:v>
                </c:pt>
                <c:pt idx="23">
                  <c:v>XP</c:v>
                </c:pt>
                <c:pt idx="24">
                  <c:v>FVRR</c:v>
                </c:pt>
                <c:pt idx="25">
                  <c:v>EWH</c:v>
                </c:pt>
                <c:pt idx="26">
                  <c:v>GUSH</c:v>
                </c:pt>
                <c:pt idx="27">
                  <c:v>VXX</c:v>
                </c:pt>
                <c:pt idx="28">
                  <c:v>XLF</c:v>
                </c:pt>
                <c:pt idx="29">
                  <c:v>XLP</c:v>
                </c:pt>
              </c:strCache>
            </c:strRef>
          </c:cat>
          <c:val>
            <c:numRef>
              <c:f>'M2B|S'!$AR$5:$AR$34</c:f>
              <c:numCache>
                <c:formatCode>_-[$R$-416]\ * #,##0.00_-;\-[$R$-416]\ * #,##0.00_-;_-[$R$-416]\ * "-"??_-;_-@_-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22032"/>
        <c:axId val="1882496464"/>
      </c:barChart>
      <c:catAx>
        <c:axId val="188252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6464"/>
        <c:crosses val="autoZero"/>
        <c:auto val="1"/>
        <c:lblAlgn val="ctr"/>
        <c:lblOffset val="100"/>
        <c:noMultiLvlLbl val="0"/>
      </c:catAx>
      <c:valAx>
        <c:axId val="188249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2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'M2B|S'!$AS$5:$AS$52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'M2B|S'!$AT$5:$AT$52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91568"/>
        <c:axId val="1882502448"/>
      </c:barChart>
      <c:catAx>
        <c:axId val="188249156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2448"/>
        <c:crosses val="autoZero"/>
        <c:auto val="1"/>
        <c:lblAlgn val="ctr"/>
        <c:lblOffset val="100"/>
        <c:noMultiLvlLbl val="0"/>
      </c:catAx>
      <c:valAx>
        <c:axId val="188250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'M2B|S'!$AL$5:$AL$6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07888"/>
        <c:axId val="1882510064"/>
      </c:barChart>
      <c:catAx>
        <c:axId val="188250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0064"/>
        <c:crosses val="autoZero"/>
        <c:auto val="1"/>
        <c:lblAlgn val="ctr"/>
        <c:lblOffset val="100"/>
        <c:noMultiLvlLbl val="0"/>
      </c:catAx>
      <c:valAx>
        <c:axId val="188251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'M2B|S'!$A$16:$A$51</c:f>
              <c:numCache>
                <c:formatCode>m/d/yyyy</c:formatCode>
                <c:ptCount val="36"/>
              </c:numCache>
            </c:numRef>
          </c:cat>
          <c:val>
            <c:numRef>
              <c:f>'M2B|S'!$O$25:$O$51</c:f>
              <c:numCache>
                <c:formatCode>_-[$R$-416]\ * #,##0.00_-;\-[$R$-416]\ * #,##0.00_-;_-[$R$-416]\ * "-"??_-;_-@_-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491024"/>
        <c:axId val="1882513328"/>
      </c:lineChart>
      <c:catAx>
        <c:axId val="18824910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3328"/>
        <c:crosses val="autoZero"/>
        <c:auto val="1"/>
        <c:lblAlgn val="ctr"/>
        <c:lblOffset val="100"/>
        <c:noMultiLvlLbl val="0"/>
      </c:catAx>
      <c:valAx>
        <c:axId val="18825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'20BEMAGap'!$AL$5:$AL$11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20944"/>
        <c:axId val="1882524208"/>
      </c:barChart>
      <c:catAx>
        <c:axId val="188252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24208"/>
        <c:crosses val="autoZero"/>
        <c:auto val="1"/>
        <c:lblAlgn val="ctr"/>
        <c:lblOffset val="100"/>
        <c:noMultiLvlLbl val="0"/>
      </c:catAx>
      <c:valAx>
        <c:axId val="18825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2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'20BEMAGap'!$AN$5:$AN$16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12784"/>
        <c:axId val="1882497008"/>
      </c:barChart>
      <c:catAx>
        <c:axId val="188251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7008"/>
        <c:crosses val="autoZero"/>
        <c:auto val="1"/>
        <c:lblAlgn val="ctr"/>
        <c:lblOffset val="100"/>
        <c:noMultiLvlLbl val="0"/>
      </c:catAx>
      <c:valAx>
        <c:axId val="188249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'20BEMAGap'!$AP$5:$AP$11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13872"/>
        <c:axId val="1882514960"/>
      </c:barChart>
      <c:catAx>
        <c:axId val="188251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4960"/>
        <c:crosses val="autoZero"/>
        <c:auto val="1"/>
        <c:lblAlgn val="ctr"/>
        <c:lblOffset val="100"/>
        <c:noMultiLvlLbl val="0"/>
      </c:catAx>
      <c:valAx>
        <c:axId val="188251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'20BEMAGap'!$AQ$5:$AQ$52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'20BEMAGap'!$AR$5:$AR$52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08976"/>
        <c:axId val="1882501904"/>
      </c:barChart>
      <c:catAx>
        <c:axId val="188250897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1904"/>
        <c:crosses val="autoZero"/>
        <c:auto val="1"/>
        <c:lblAlgn val="ctr"/>
        <c:lblOffset val="100"/>
        <c:noMultiLvlLbl val="0"/>
      </c:catAx>
      <c:valAx>
        <c:axId val="18825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'20BEMAGap'!$AJ$5:$AJ$6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98096"/>
        <c:axId val="1882517680"/>
      </c:barChart>
      <c:catAx>
        <c:axId val="18824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7680"/>
        <c:crosses val="autoZero"/>
        <c:auto val="1"/>
        <c:lblAlgn val="ctr"/>
        <c:lblOffset val="100"/>
        <c:noMultiLvlLbl val="0"/>
      </c:catAx>
      <c:valAx>
        <c:axId val="18825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'20BEMAGap'!$A$16:$A$49</c:f>
              <c:numCache>
                <c:formatCode>m/d/yyyy</c:formatCode>
                <c:ptCount val="34"/>
              </c:numCache>
            </c:numRef>
          </c:cat>
          <c:val>
            <c:numRef>
              <c:f>'20BEMAGap'!$M$16:$M$49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494832"/>
        <c:axId val="1882512240"/>
      </c:lineChart>
      <c:catAx>
        <c:axId val="188249483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2240"/>
        <c:crosses val="autoZero"/>
        <c:auto val="1"/>
        <c:lblAlgn val="ctr"/>
        <c:lblOffset val="100"/>
        <c:noMultiLvlLbl val="0"/>
      </c:catAx>
      <c:valAx>
        <c:axId val="18825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Wedge!$AL$5:$AL$11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20400"/>
        <c:axId val="1882506800"/>
      </c:barChart>
      <c:catAx>
        <c:axId val="188252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6800"/>
        <c:crosses val="autoZero"/>
        <c:auto val="1"/>
        <c:lblAlgn val="ctr"/>
        <c:lblOffset val="100"/>
        <c:noMultiLvlLbl val="0"/>
      </c:catAx>
      <c:valAx>
        <c:axId val="188250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2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Wedge!$AN$5:$AN$16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92112"/>
        <c:axId val="1882518224"/>
      </c:barChart>
      <c:catAx>
        <c:axId val="188249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18224"/>
        <c:crosses val="autoZero"/>
        <c:auto val="1"/>
        <c:lblAlgn val="ctr"/>
        <c:lblOffset val="100"/>
        <c:noMultiLvlLbl val="0"/>
      </c:catAx>
      <c:valAx>
        <c:axId val="18825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Wedge!$AP$5:$AP$11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24752"/>
        <c:axId val="1882525296"/>
      </c:barChart>
      <c:catAx>
        <c:axId val="188252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25296"/>
        <c:crosses val="autoZero"/>
        <c:auto val="1"/>
        <c:lblAlgn val="ctr"/>
        <c:lblOffset val="100"/>
        <c:noMultiLvlLbl val="0"/>
      </c:catAx>
      <c:valAx>
        <c:axId val="18825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2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Wedge!$AQ$5:$AQ$52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Wedge!$AR$5:$AR$52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495920"/>
        <c:axId val="1882500816"/>
      </c:barChart>
      <c:catAx>
        <c:axId val="18824959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0816"/>
        <c:crosses val="autoZero"/>
        <c:auto val="1"/>
        <c:lblAlgn val="ctr"/>
        <c:lblOffset val="100"/>
        <c:noMultiLvlLbl val="0"/>
      </c:catAx>
      <c:valAx>
        <c:axId val="18825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49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Wedge!$AJ$5:$AJ$6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82507344"/>
        <c:axId val="1882508432"/>
      </c:barChart>
      <c:catAx>
        <c:axId val="18825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8432"/>
        <c:crosses val="autoZero"/>
        <c:auto val="1"/>
        <c:lblAlgn val="ctr"/>
        <c:lblOffset val="100"/>
        <c:noMultiLvlLbl val="0"/>
      </c:catAx>
      <c:valAx>
        <c:axId val="188250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0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Wedge!$A$16:$A$49</c:f>
              <c:numCache>
                <c:formatCode>m/d/yyyy</c:formatCode>
                <c:ptCount val="34"/>
              </c:numCache>
            </c:numRef>
          </c:cat>
          <c:val>
            <c:numRef>
              <c:f>Wedge!$M$16:$M$49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526384"/>
        <c:axId val="1882538352"/>
      </c:lineChart>
      <c:catAx>
        <c:axId val="18825263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38352"/>
        <c:crosses val="autoZero"/>
        <c:auto val="1"/>
        <c:lblAlgn val="ctr"/>
        <c:lblOffset val="100"/>
        <c:noMultiLvlLbl val="0"/>
      </c:catAx>
      <c:valAx>
        <c:axId val="188253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252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5" Type="http://schemas.openxmlformats.org/officeDocument/2006/relationships/chart" Target="../charts/chart71.xml"/><Relationship Id="rId4" Type="http://schemas.openxmlformats.org/officeDocument/2006/relationships/chart" Target="../charts/chart7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5" Type="http://schemas.openxmlformats.org/officeDocument/2006/relationships/chart" Target="../charts/chart77.xml"/><Relationship Id="rId4" Type="http://schemas.openxmlformats.org/officeDocument/2006/relationships/chart" Target="../charts/chart7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Relationship Id="rId6" Type="http://schemas.openxmlformats.org/officeDocument/2006/relationships/chart" Target="../charts/chart84.xml"/><Relationship Id="rId5" Type="http://schemas.openxmlformats.org/officeDocument/2006/relationships/chart" Target="../charts/chart83.xml"/><Relationship Id="rId4" Type="http://schemas.openxmlformats.org/officeDocument/2006/relationships/chart" Target="../charts/chart8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5" Type="http://schemas.openxmlformats.org/officeDocument/2006/relationships/chart" Target="../charts/chart89.xml"/><Relationship Id="rId4" Type="http://schemas.openxmlformats.org/officeDocument/2006/relationships/chart" Target="../charts/chart8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Relationship Id="rId6" Type="http://schemas.openxmlformats.org/officeDocument/2006/relationships/chart" Target="../charts/chart96.xml"/><Relationship Id="rId5" Type="http://schemas.openxmlformats.org/officeDocument/2006/relationships/chart" Target="../charts/chart95.xml"/><Relationship Id="rId4" Type="http://schemas.openxmlformats.org/officeDocument/2006/relationships/chart" Target="../charts/chart9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6" Type="http://schemas.openxmlformats.org/officeDocument/2006/relationships/chart" Target="../charts/chart102.xml"/><Relationship Id="rId5" Type="http://schemas.openxmlformats.org/officeDocument/2006/relationships/chart" Target="../charts/chart101.xml"/><Relationship Id="rId4" Type="http://schemas.openxmlformats.org/officeDocument/2006/relationships/chart" Target="../charts/chart10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Relationship Id="rId6" Type="http://schemas.openxmlformats.org/officeDocument/2006/relationships/chart" Target="../charts/chart108.xml"/><Relationship Id="rId5" Type="http://schemas.openxmlformats.org/officeDocument/2006/relationships/chart" Target="../charts/chart107.xml"/><Relationship Id="rId4" Type="http://schemas.openxmlformats.org/officeDocument/2006/relationships/chart" Target="../charts/chart106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6" Type="http://schemas.openxmlformats.org/officeDocument/2006/relationships/chart" Target="../charts/chart114.xml"/><Relationship Id="rId5" Type="http://schemas.openxmlformats.org/officeDocument/2006/relationships/chart" Target="../charts/chart113.xml"/><Relationship Id="rId4" Type="http://schemas.openxmlformats.org/officeDocument/2006/relationships/chart" Target="../charts/chart11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Relationship Id="rId6" Type="http://schemas.openxmlformats.org/officeDocument/2006/relationships/chart" Target="../charts/chart120.xml"/><Relationship Id="rId5" Type="http://schemas.openxmlformats.org/officeDocument/2006/relationships/chart" Target="../charts/chart119.xml"/><Relationship Id="rId4" Type="http://schemas.openxmlformats.org/officeDocument/2006/relationships/chart" Target="../charts/chart11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6" Type="http://schemas.openxmlformats.org/officeDocument/2006/relationships/chart" Target="../charts/chart126.xml"/><Relationship Id="rId5" Type="http://schemas.openxmlformats.org/officeDocument/2006/relationships/chart" Target="../charts/chart125.xml"/><Relationship Id="rId4" Type="http://schemas.openxmlformats.org/officeDocument/2006/relationships/chart" Target="../charts/chart1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13</xdr:row>
      <xdr:rowOff>352670</xdr:rowOff>
    </xdr:from>
    <xdr:to>
      <xdr:col>8</xdr:col>
      <xdr:colOff>19050</xdr:colOff>
      <xdr:row>36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314326</xdr:rowOff>
    </xdr:from>
    <xdr:to>
      <xdr:col>14</xdr:col>
      <xdr:colOff>38100</xdr:colOff>
      <xdr:row>36</xdr:row>
      <xdr:rowOff>171452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19050</xdr:colOff>
      <xdr:row>13</xdr:row>
      <xdr:rowOff>361950</xdr:rowOff>
    </xdr:from>
    <xdr:to>
      <xdr:col>20</xdr:col>
      <xdr:colOff>38100</xdr:colOff>
      <xdr:row>36</xdr:row>
      <xdr:rowOff>171450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9525</xdr:colOff>
      <xdr:row>13</xdr:row>
      <xdr:rowOff>361950</xdr:rowOff>
    </xdr:from>
    <xdr:to>
      <xdr:col>25</xdr:col>
      <xdr:colOff>581024</xdr:colOff>
      <xdr:row>36</xdr:row>
      <xdr:rowOff>171450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142875</xdr:colOff>
      <xdr:row>2</xdr:row>
      <xdr:rowOff>47625</xdr:rowOff>
    </xdr:from>
    <xdr:to>
      <xdr:col>28</xdr:col>
      <xdr:colOff>466725</xdr:colOff>
      <xdr:row>3</xdr:row>
      <xdr:rowOff>152400</xdr:rowOff>
    </xdr:to>
    <xdr:sp macro="[0]!Overall" textlink="">
      <xdr:nvSpPr>
        <xdr:cNvPr id="6" name="Retângulo de cantos arredondados 5"/>
        <xdr:cNvSpPr/>
      </xdr:nvSpPr>
      <xdr:spPr>
        <a:xfrm>
          <a:off x="16049625" y="657225"/>
          <a:ext cx="154305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Atualizar Overall</a:t>
          </a:r>
        </a:p>
      </xdr:txBody>
    </xdr:sp>
    <xdr:clientData/>
  </xdr:twoCellAnchor>
  <xdr:twoCellAnchor>
    <xdr:from>
      <xdr:col>1</xdr:col>
      <xdr:colOff>28575</xdr:colOff>
      <xdr:row>0</xdr:row>
      <xdr:rowOff>95250</xdr:rowOff>
    </xdr:from>
    <xdr:to>
      <xdr:col>14</xdr:col>
      <xdr:colOff>0</xdr:colOff>
      <xdr:row>14</xdr:row>
      <xdr:rowOff>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</xdr:colOff>
      <xdr:row>0</xdr:row>
      <xdr:rowOff>95251</xdr:rowOff>
    </xdr:from>
    <xdr:to>
      <xdr:col>25</xdr:col>
      <xdr:colOff>581025</xdr:colOff>
      <xdr:row>14</xdr:row>
      <xdr:rowOff>9525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alo%20MC\Documents\Gastos\Valores\Valor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alo%20MC\Documents\Gastos\Trade\Know%20Your%20Numbers\Operacionais%20-%20Backtest%20-%20IC%20Capital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alo%20MC\Documents\Gastos\Trade\Know%20Your%20Numbers\Operacionais%20-%20Back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"/>
      <sheetName val="Swing Trade"/>
      <sheetName val="Day Trade - PF"/>
      <sheetName val="Day Trade - Robô"/>
      <sheetName val="BOVA11 x WIN"/>
      <sheetName val="Freela"/>
      <sheetName val="Cotação"/>
      <sheetName val="Consolidação"/>
    </sheetNames>
    <sheetDataSet>
      <sheetData sheetId="0">
        <row r="16">
          <cell r="C16">
            <v>15240.487499999999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B2" t="str">
            <v>USD</v>
          </cell>
          <cell r="C2">
            <v>1</v>
          </cell>
          <cell r="D2">
            <v>5.69</v>
          </cell>
        </row>
        <row r="3">
          <cell r="B3" t="str">
            <v>GBP</v>
          </cell>
          <cell r="C3">
            <v>0.73</v>
          </cell>
          <cell r="D3">
            <v>7.33</v>
          </cell>
        </row>
        <row r="4">
          <cell r="B4" t="str">
            <v>JPY</v>
          </cell>
          <cell r="C4">
            <v>109.15</v>
          </cell>
          <cell r="D4">
            <v>5.3999999999999999E-2</v>
          </cell>
        </row>
        <row r="5">
          <cell r="B5" t="str">
            <v>EUR</v>
          </cell>
          <cell r="C5">
            <v>0.85</v>
          </cell>
          <cell r="D5">
            <v>6.67</v>
          </cell>
        </row>
        <row r="6">
          <cell r="B6" t="str">
            <v>BRL</v>
          </cell>
          <cell r="C6">
            <v>5.67</v>
          </cell>
          <cell r="D6">
            <v>1</v>
          </cell>
        </row>
        <row r="7">
          <cell r="B7" t="str">
            <v>CHF</v>
          </cell>
          <cell r="C7">
            <v>0.94</v>
          </cell>
          <cell r="D7"/>
        </row>
        <row r="8">
          <cell r="B8" t="str">
            <v>NZD</v>
          </cell>
          <cell r="C8">
            <v>1.44</v>
          </cell>
          <cell r="D8"/>
        </row>
        <row r="9">
          <cell r="B9" t="str">
            <v>CAD</v>
          </cell>
          <cell r="C9">
            <v>1.26</v>
          </cell>
          <cell r="D9"/>
        </row>
        <row r="10">
          <cell r="B10" t="str">
            <v>AUD</v>
          </cell>
          <cell r="C10">
            <v>1.32</v>
          </cell>
          <cell r="D10"/>
        </row>
        <row r="11">
          <cell r="B11" t="str">
            <v>RUB</v>
          </cell>
          <cell r="C11">
            <v>76.16</v>
          </cell>
          <cell r="D11">
            <v>7.3999999999999996E-2</v>
          </cell>
        </row>
      </sheetData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"/>
      <sheetName val="NRB"/>
      <sheetName val="LOM DOS"/>
      <sheetName val="BO"/>
      <sheetName val="LOM DOS - TTR"/>
      <sheetName val="Gift"/>
      <sheetName val="Gift - Implícito 1 Barra"/>
      <sheetName val="Gift - Implícito 2 Barras"/>
      <sheetName val="Gift - Temporário"/>
      <sheetName val="Gift - Explícito"/>
      <sheetName val="Gift - Spinning Top"/>
      <sheetName val="LOM D"/>
      <sheetName val="Fade D"/>
      <sheetName val="Fade O"/>
      <sheetName val="Fade O3"/>
      <sheetName val="Fade O5"/>
      <sheetName val="Fade O§2 - T"/>
      <sheetName val="Fade O§3 - T"/>
      <sheetName val="Fade O¹3 - T"/>
      <sheetName val="Fade O²3 - T"/>
      <sheetName val="Fade O²4 - T"/>
      <sheetName val="Fade O³5 - T"/>
      <sheetName val="Fade O²6 - T"/>
      <sheetName val="Fade O3 - T3"/>
      <sheetName val="Fade O4 - T²"/>
      <sheetName val="Fade O§2 - T²"/>
      <sheetName val="Fade O§4 - T²"/>
      <sheetName val="Fade T¹3"/>
      <sheetName val="Sigma §"/>
      <sheetName val="Momentum S§3 - IND"/>
      <sheetName val="Momentum S§4 - IND"/>
      <sheetName val="Momentum S§5 - IND"/>
      <sheetName val="Momentum BO§5 - IND"/>
      <sheetName val="Fade S"/>
      <sheetName val="BO CC"/>
      <sheetName val="B|STC"/>
      <sheetName val="4BCC"/>
      <sheetName val="H|L1 BO"/>
      <sheetName val="H|L2 WT"/>
      <sheetName val="BC 50"/>
      <sheetName val="M2B|S"/>
      <sheetName val="20BEMAGap"/>
      <sheetName val="Fabulous 4"/>
      <sheetName val="Fabulous 4 (2)"/>
      <sheetName val="Fabulous 4 - Sem GR"/>
      <sheetName val="Wedge"/>
      <sheetName val="Robinho"/>
      <sheetName val="Convers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3">
          <cell r="B3">
            <v>1</v>
          </cell>
          <cell r="C3" t="str">
            <v>Domingo</v>
          </cell>
          <cell r="E3">
            <v>1</v>
          </cell>
          <cell r="F3" t="str">
            <v>Janeiro</v>
          </cell>
        </row>
        <row r="4">
          <cell r="B4">
            <v>2</v>
          </cell>
          <cell r="C4" t="str">
            <v>Segunda</v>
          </cell>
          <cell r="E4">
            <v>2</v>
          </cell>
          <cell r="F4" t="str">
            <v>Fevereiro</v>
          </cell>
        </row>
        <row r="5">
          <cell r="B5">
            <v>3</v>
          </cell>
          <cell r="C5" t="str">
            <v>Terça</v>
          </cell>
          <cell r="E5">
            <v>3</v>
          </cell>
          <cell r="F5" t="str">
            <v>Março</v>
          </cell>
        </row>
        <row r="6">
          <cell r="B6">
            <v>4</v>
          </cell>
          <cell r="C6" t="str">
            <v>Quarta</v>
          </cell>
          <cell r="E6">
            <v>4</v>
          </cell>
          <cell r="F6" t="str">
            <v>Abril</v>
          </cell>
        </row>
        <row r="7">
          <cell r="B7">
            <v>5</v>
          </cell>
          <cell r="C7" t="str">
            <v>Quinta</v>
          </cell>
          <cell r="E7">
            <v>5</v>
          </cell>
          <cell r="F7" t="str">
            <v>Maio</v>
          </cell>
        </row>
        <row r="8">
          <cell r="B8">
            <v>6</v>
          </cell>
          <cell r="C8" t="str">
            <v>Sexta</v>
          </cell>
          <cell r="E8">
            <v>6</v>
          </cell>
          <cell r="F8" t="str">
            <v>Junho</v>
          </cell>
        </row>
        <row r="9">
          <cell r="B9">
            <v>7</v>
          </cell>
          <cell r="C9" t="str">
            <v>Sábado</v>
          </cell>
          <cell r="E9">
            <v>7</v>
          </cell>
          <cell r="F9" t="str">
            <v>Julho</v>
          </cell>
        </row>
        <row r="10">
          <cell r="E10">
            <v>8</v>
          </cell>
          <cell r="F10" t="str">
            <v>Agosto</v>
          </cell>
        </row>
        <row r="11">
          <cell r="E11">
            <v>9</v>
          </cell>
          <cell r="F11" t="str">
            <v>Setembro</v>
          </cell>
        </row>
        <row r="12">
          <cell r="E12">
            <v>10</v>
          </cell>
          <cell r="F12" t="str">
            <v>Outubro</v>
          </cell>
        </row>
        <row r="13">
          <cell r="E13">
            <v>11</v>
          </cell>
          <cell r="F13" t="str">
            <v>Novembro</v>
          </cell>
        </row>
        <row r="14">
          <cell r="E14">
            <v>12</v>
          </cell>
          <cell r="F14" t="str">
            <v>Dezembro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"/>
      <sheetName val="NRB"/>
      <sheetName val="Gift"/>
      <sheetName val="LOM DOS"/>
      <sheetName val="BO"/>
      <sheetName val="LOM DOS - TTR"/>
      <sheetName val="Gift - Implícito 1 Barra"/>
      <sheetName val="Gift - Implícito 2 Barras"/>
      <sheetName val="Gift - Temporário"/>
      <sheetName val="Gift - Explícito"/>
      <sheetName val="Gift - Spinning Top"/>
      <sheetName val="LOM D"/>
      <sheetName val="Fade O"/>
      <sheetName val="Sigma"/>
      <sheetName val="BO CC"/>
      <sheetName val="B|STC"/>
      <sheetName val="4BCC"/>
      <sheetName val="H|L1 BO"/>
      <sheetName val="H|L2 WT"/>
      <sheetName val="BC 50"/>
      <sheetName val="M2B|S"/>
      <sheetName val="20BEMAGap"/>
      <sheetName val="Fabulous 4"/>
      <sheetName val="Wedge"/>
      <sheetName val="Robinho"/>
      <sheetName val="Convers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B3">
            <v>1</v>
          </cell>
          <cell r="C3" t="str">
            <v>Domingo</v>
          </cell>
          <cell r="E3">
            <v>1</v>
          </cell>
          <cell r="F3" t="str">
            <v>Janeiro</v>
          </cell>
        </row>
        <row r="4">
          <cell r="B4">
            <v>2</v>
          </cell>
          <cell r="C4" t="str">
            <v>Segunda</v>
          </cell>
          <cell r="E4">
            <v>2</v>
          </cell>
          <cell r="F4" t="str">
            <v>Fevereiro</v>
          </cell>
        </row>
        <row r="5">
          <cell r="B5">
            <v>3</v>
          </cell>
          <cell r="C5" t="str">
            <v>Terça</v>
          </cell>
          <cell r="E5">
            <v>3</v>
          </cell>
          <cell r="F5" t="str">
            <v>Março</v>
          </cell>
        </row>
        <row r="6">
          <cell r="B6">
            <v>4</v>
          </cell>
          <cell r="C6" t="str">
            <v>Quarta</v>
          </cell>
          <cell r="E6">
            <v>4</v>
          </cell>
          <cell r="F6" t="str">
            <v>Abril</v>
          </cell>
        </row>
        <row r="7">
          <cell r="B7">
            <v>5</v>
          </cell>
          <cell r="C7" t="str">
            <v>Quinta</v>
          </cell>
          <cell r="E7">
            <v>5</v>
          </cell>
          <cell r="F7" t="str">
            <v>Maio</v>
          </cell>
        </row>
        <row r="8">
          <cell r="B8">
            <v>6</v>
          </cell>
          <cell r="C8" t="str">
            <v>Sexta</v>
          </cell>
          <cell r="E8">
            <v>6</v>
          </cell>
          <cell r="F8" t="str">
            <v>Junho</v>
          </cell>
        </row>
        <row r="9">
          <cell r="B9">
            <v>7</v>
          </cell>
          <cell r="C9" t="str">
            <v>Sábado</v>
          </cell>
          <cell r="E9">
            <v>7</v>
          </cell>
          <cell r="F9" t="str">
            <v>Julho</v>
          </cell>
        </row>
        <row r="10">
          <cell r="E10">
            <v>8</v>
          </cell>
          <cell r="F10" t="str">
            <v>Agosto</v>
          </cell>
        </row>
        <row r="11">
          <cell r="E11">
            <v>9</v>
          </cell>
          <cell r="F11" t="str">
            <v>Setembro</v>
          </cell>
        </row>
        <row r="12">
          <cell r="E12">
            <v>10</v>
          </cell>
          <cell r="F12" t="str">
            <v>Outubro</v>
          </cell>
        </row>
        <row r="13">
          <cell r="E13">
            <v>11</v>
          </cell>
          <cell r="F13" t="str">
            <v>Novembro</v>
          </cell>
        </row>
        <row r="14">
          <cell r="E14">
            <v>12</v>
          </cell>
          <cell r="F14" t="str">
            <v>Dezembro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1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33" customHeight="1" thickBot="1" x14ac:dyDescent="0.3">
      <c r="A2" s="44" t="s">
        <v>2</v>
      </c>
      <c r="B2" s="214" t="s">
        <v>3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" customHeight="1" thickBot="1" x14ac:dyDescent="0.3">
      <c r="A3" s="44" t="s">
        <v>4</v>
      </c>
      <c r="B3" s="214" t="s">
        <v>5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5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4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AO4:AP4"/>
    <mergeCell ref="AI4:AJ4"/>
    <mergeCell ref="AQ4:AR4"/>
    <mergeCell ref="B3:M3"/>
    <mergeCell ref="L5:M5"/>
    <mergeCell ref="N14:O14"/>
    <mergeCell ref="L9:M9"/>
    <mergeCell ref="B1:M1"/>
    <mergeCell ref="AK4:AL4"/>
    <mergeCell ref="AM4:AN4"/>
    <mergeCell ref="B9:F9"/>
    <mergeCell ref="B2:M2"/>
    <mergeCell ref="H14:I14"/>
    <mergeCell ref="I5:J5"/>
  </mergeCells>
  <conditionalFormatting sqref="G16:G49">
    <cfRule type="cellIs" dxfId="133" priority="3" operator="lessThan">
      <formula>0.000694444444444444</formula>
    </cfRule>
    <cfRule type="cellIs" dxfId="132" priority="4" operator="lessThan">
      <formula>0.0416666666666667</formula>
    </cfRule>
  </conditionalFormatting>
  <conditionalFormatting sqref="J10:J12">
    <cfRule type="cellIs" dxfId="131" priority="1" operator="lessThan">
      <formula>0.000694444444444444</formula>
    </cfRule>
    <cfRule type="cellIs" dxfId="13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ignoredErrors>
    <ignoredError sqref="C11:C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B2:AO335"/>
  <sheetViews>
    <sheetView workbookViewId="0">
      <selection activeCell="AB6" sqref="AB6"/>
    </sheetView>
  </sheetViews>
  <sheetFormatPr defaultRowHeight="15" x14ac:dyDescent="0.25"/>
  <cols>
    <col min="1" max="1" width="2.85546875" customWidth="1"/>
    <col min="2" max="2" width="10.7109375" bestFit="1" customWidth="1"/>
    <col min="3" max="3" width="13.28515625" bestFit="1" customWidth="1"/>
    <col min="4" max="4" width="10.5703125" bestFit="1" customWidth="1"/>
    <col min="6" max="6" width="10.7109375" bestFit="1" customWidth="1"/>
    <col min="7" max="7" width="9.85546875" bestFit="1" customWidth="1"/>
    <col min="9" max="10" width="9.5703125" bestFit="1" customWidth="1"/>
    <col min="11" max="29" width="9.140625" customWidth="1"/>
    <col min="33" max="33" width="13.28515625" bestFit="1" customWidth="1"/>
    <col min="35" max="35" width="13.28515625" bestFit="1" customWidth="1"/>
    <col min="36" max="36" width="10.42578125" bestFit="1" customWidth="1"/>
    <col min="37" max="37" width="13.28515625" bestFit="1" customWidth="1"/>
    <col min="39" max="39" width="13.28515625" bestFit="1" customWidth="1"/>
    <col min="41" max="41" width="13.28515625" bestFit="1" customWidth="1"/>
  </cols>
  <sheetData>
    <row r="2" spans="32:41" ht="33" customHeight="1" thickBot="1" x14ac:dyDescent="0.3"/>
    <row r="3" spans="32:41" ht="30" customHeight="1" thickBot="1" x14ac:dyDescent="0.3">
      <c r="AN3" s="28" t="s">
        <v>52</v>
      </c>
      <c r="AO3" s="27">
        <v>2.0833333333333332E-2</v>
      </c>
    </row>
    <row r="4" spans="32:41" ht="15.75" thickBot="1" x14ac:dyDescent="0.3">
      <c r="AF4" s="221" t="s">
        <v>62</v>
      </c>
      <c r="AG4" s="222"/>
      <c r="AH4" s="207" t="s">
        <v>8</v>
      </c>
      <c r="AI4" s="208"/>
      <c r="AJ4" s="209" t="s">
        <v>42</v>
      </c>
      <c r="AK4" s="208"/>
      <c r="AL4" s="223" t="s">
        <v>43</v>
      </c>
      <c r="AM4" s="224"/>
      <c r="AN4" s="223" t="s">
        <v>51</v>
      </c>
      <c r="AO4" s="224"/>
    </row>
    <row r="5" spans="32:41" ht="15.75" customHeight="1" thickBot="1" x14ac:dyDescent="0.3">
      <c r="AF5" s="7" t="s">
        <v>63</v>
      </c>
      <c r="AG5" s="10">
        <f>'Fade O²4 - T'!AN5+'Momentum S§5'!AN5</f>
        <v>0</v>
      </c>
      <c r="AH5" s="69" t="s">
        <v>21</v>
      </c>
      <c r="AI5" s="10">
        <f>'Fade O²4 - T'!AP5+'Momentum S§5'!AP5</f>
        <v>0</v>
      </c>
      <c r="AJ5" s="23" t="s">
        <v>30</v>
      </c>
      <c r="AK5" s="10" t="e">
        <f>'Fade O²4 - T'!AR5+'Momentum S§5'!AR5</f>
        <v>#N/A</v>
      </c>
      <c r="AL5" s="129" t="str">
        <f>Cotação!A4</f>
        <v>S&amp;P 500</v>
      </c>
      <c r="AM5" s="18">
        <f>'Fade O²4 - T'!AT5+'Momentum S§5'!AT5</f>
        <v>0</v>
      </c>
      <c r="AN5" s="130">
        <v>0</v>
      </c>
      <c r="AO5" s="25">
        <f>'Fade O²4 - T'!AV5+'Momentum S§5'!AV5</f>
        <v>0</v>
      </c>
    </row>
    <row r="6" spans="32:41" ht="15.75" thickBot="1" x14ac:dyDescent="0.3">
      <c r="AF6" s="9" t="s">
        <v>64</v>
      </c>
      <c r="AG6" s="12">
        <f>'Fade O²4 - T'!AN6+'Momentum S§5'!AN6</f>
        <v>0</v>
      </c>
      <c r="AH6" s="70" t="s">
        <v>22</v>
      </c>
      <c r="AI6" s="11">
        <f>'Fade O²4 - T'!AP6+'Momentum S§5'!AP6</f>
        <v>0</v>
      </c>
      <c r="AJ6" s="5" t="s">
        <v>31</v>
      </c>
      <c r="AK6" s="11">
        <f>'Fade O²4 - T'!AR6+'Momentum S§5'!AR6</f>
        <v>0</v>
      </c>
      <c r="AL6" s="129" t="str">
        <f>Cotação!A5</f>
        <v>CAC 40</v>
      </c>
      <c r="AM6" s="18">
        <f>'Fade O²4 - T'!AT6+'Momentum S§5'!AT6</f>
        <v>0</v>
      </c>
      <c r="AN6" s="17">
        <f t="shared" ref="AN6:AN52" si="0">AN5+$AO$3</f>
        <v>2.0833333333333332E-2</v>
      </c>
      <c r="AO6" s="20">
        <f>'Fade O²4 - T'!AV6+'Momentum S§5'!AV6</f>
        <v>0</v>
      </c>
    </row>
    <row r="7" spans="32:41" ht="15.75" thickBot="1" x14ac:dyDescent="0.3">
      <c r="AH7" s="13" t="s">
        <v>23</v>
      </c>
      <c r="AI7" s="11">
        <f>'Fade O²4 - T'!AP7+'Momentum S§5'!AP7</f>
        <v>0</v>
      </c>
      <c r="AJ7" s="5" t="s">
        <v>32</v>
      </c>
      <c r="AK7" s="11">
        <f>'Fade O²4 - T'!AR7+'Momentum S§5'!AR7</f>
        <v>0</v>
      </c>
      <c r="AL7" s="193" t="str">
        <f>Cotação!A6</f>
        <v>Bra 50</v>
      </c>
      <c r="AM7" s="75">
        <f>'Fade O²4 - T'!AT7+'Momentum S§5'!AT7</f>
        <v>0</v>
      </c>
      <c r="AN7" s="17">
        <f t="shared" si="0"/>
        <v>4.1666666666666664E-2</v>
      </c>
      <c r="AO7" s="20">
        <f>'Fade O²4 - T'!AV7+'Momentum S§5'!AV7</f>
        <v>0</v>
      </c>
    </row>
    <row r="8" spans="32:41" ht="15.75" thickBot="1" x14ac:dyDescent="0.3">
      <c r="AH8" s="13" t="s">
        <v>24</v>
      </c>
      <c r="AI8" s="11">
        <f>'Fade O²4 - T'!AP8+'Momentum S§5'!AP8</f>
        <v>0</v>
      </c>
      <c r="AJ8" s="5" t="s">
        <v>33</v>
      </c>
      <c r="AK8" s="11">
        <f>'Fade O²4 - T'!AR8+'Momentum S§5'!AR8</f>
        <v>0</v>
      </c>
      <c r="AL8" s="193" t="str">
        <f>Cotação!A7</f>
        <v>Russell 2000</v>
      </c>
      <c r="AM8" s="75">
        <f>'Fade O²4 - T'!AT8+'Momentum S§5'!AT8</f>
        <v>0</v>
      </c>
      <c r="AN8" s="17">
        <f t="shared" si="0"/>
        <v>6.25E-2</v>
      </c>
      <c r="AO8" s="20">
        <f>'Fade O²4 - T'!AV8+'Momentum S§5'!AV8</f>
        <v>0</v>
      </c>
    </row>
    <row r="9" spans="32:41" x14ac:dyDescent="0.25">
      <c r="AH9" s="14" t="s">
        <v>25</v>
      </c>
      <c r="AI9" s="11">
        <f>'Fade O²4 - T'!AP9+'Momentum S§5'!AP9</f>
        <v>0</v>
      </c>
      <c r="AJ9" s="5" t="s">
        <v>34</v>
      </c>
      <c r="AK9" s="11">
        <f>'Fade O²4 - T'!AR9+'Momentum S§5'!AR9</f>
        <v>0</v>
      </c>
      <c r="AL9" s="16"/>
      <c r="AM9" s="16"/>
      <c r="AN9" s="17">
        <f t="shared" si="0"/>
        <v>8.3333333333333329E-2</v>
      </c>
      <c r="AO9" s="20">
        <f>'Fade O²4 - T'!AV9+'Momentum S§5'!AV9</f>
        <v>0</v>
      </c>
    </row>
    <row r="10" spans="32:41" x14ac:dyDescent="0.25">
      <c r="AH10" s="13" t="s">
        <v>26</v>
      </c>
      <c r="AI10" s="11">
        <f>'Fade O²4 - T'!AP10+'Momentum S§5'!AP10</f>
        <v>0</v>
      </c>
      <c r="AJ10" s="5" t="s">
        <v>35</v>
      </c>
      <c r="AK10" s="11">
        <f>'Fade O²4 - T'!AR10+'Momentum S§5'!AR10</f>
        <v>0</v>
      </c>
      <c r="AL10" s="16"/>
      <c r="AM10" s="16"/>
      <c r="AN10" s="17">
        <f t="shared" si="0"/>
        <v>0.10416666666666666</v>
      </c>
      <c r="AO10" s="20">
        <f>'Fade O²4 - T'!AV10+'Momentum S§5'!AV10</f>
        <v>0</v>
      </c>
    </row>
    <row r="11" spans="32:41" ht="15.75" thickBot="1" x14ac:dyDescent="0.3">
      <c r="AH11" s="15" t="s">
        <v>27</v>
      </c>
      <c r="AI11" s="12" t="e">
        <f>'Fade O²4 - T'!AP11+'Momentum S§5'!AP11</f>
        <v>#N/A</v>
      </c>
      <c r="AJ11" s="5" t="s">
        <v>36</v>
      </c>
      <c r="AK11" s="11">
        <f>'Fade O²4 - T'!AR11+'Momentum S§5'!AR11</f>
        <v>0</v>
      </c>
      <c r="AL11" s="16"/>
      <c r="AM11" s="16"/>
      <c r="AN11" s="17">
        <f t="shared" si="0"/>
        <v>0.12499999999999999</v>
      </c>
      <c r="AO11" s="20">
        <f>'Fade O²4 - T'!AV11+'Momentum S§5'!AV11</f>
        <v>0</v>
      </c>
    </row>
    <row r="12" spans="32:41" x14ac:dyDescent="0.25">
      <c r="AJ12" s="5" t="s">
        <v>37</v>
      </c>
      <c r="AK12" s="11">
        <f>'Fade O²4 - T'!AR12+'Momentum S§5'!AR12</f>
        <v>0</v>
      </c>
      <c r="AL12" s="16"/>
      <c r="AM12" s="16"/>
      <c r="AN12" s="17">
        <f t="shared" si="0"/>
        <v>0.14583333333333331</v>
      </c>
      <c r="AO12" s="20">
        <f>'Fade O²4 - T'!AV12+'Momentum S§5'!AV12</f>
        <v>0</v>
      </c>
    </row>
    <row r="13" spans="32:41" x14ac:dyDescent="0.25">
      <c r="AJ13" s="5" t="s">
        <v>38</v>
      </c>
      <c r="AK13" s="11">
        <f>'Fade O²4 - T'!AR13+'Momentum S§5'!AR13</f>
        <v>0</v>
      </c>
      <c r="AL13" s="16"/>
      <c r="AM13" s="16"/>
      <c r="AN13" s="17">
        <f>AN12+$AO$3</f>
        <v>0.16666666666666666</v>
      </c>
      <c r="AO13" s="20">
        <f>'Fade O²4 - T'!AV13+'Momentum S§5'!AV13</f>
        <v>0</v>
      </c>
    </row>
    <row r="14" spans="32:41" ht="30" customHeight="1" x14ac:dyDescent="0.25">
      <c r="AJ14" s="5" t="s">
        <v>39</v>
      </c>
      <c r="AK14" s="11">
        <f>'Fade O²4 - T'!AR14+'Momentum S§5'!AR14</f>
        <v>0</v>
      </c>
      <c r="AL14" s="16"/>
      <c r="AM14" s="16"/>
      <c r="AN14" s="17">
        <f t="shared" si="0"/>
        <v>0.1875</v>
      </c>
      <c r="AO14" s="20">
        <f>'Fade O²4 - T'!AV14+'Momentum S§5'!AV14</f>
        <v>0</v>
      </c>
    </row>
    <row r="15" spans="32:41" x14ac:dyDescent="0.25">
      <c r="AJ15" s="5" t="s">
        <v>40</v>
      </c>
      <c r="AK15" s="11">
        <f>'Fade O²4 - T'!AR15+'Momentum S§5'!AR15</f>
        <v>0</v>
      </c>
      <c r="AN15" s="17">
        <f t="shared" si="0"/>
        <v>0.20833333333333334</v>
      </c>
      <c r="AO15" s="20">
        <f>'Fade O²4 - T'!AV15+'Momentum S§5'!AV15</f>
        <v>0</v>
      </c>
    </row>
    <row r="16" spans="32:41" ht="15.75" thickBot="1" x14ac:dyDescent="0.3">
      <c r="AJ16" s="6" t="s">
        <v>41</v>
      </c>
      <c r="AK16" s="12">
        <f>'Fade O²4 - T'!AR16+'Momentum S§5'!AR16</f>
        <v>0</v>
      </c>
      <c r="AN16" s="17">
        <f t="shared" si="0"/>
        <v>0.22916666666666669</v>
      </c>
      <c r="AO16" s="20">
        <f>'Fade O²4 - T'!AV16+'Momentum S§5'!AV16</f>
        <v>0</v>
      </c>
    </row>
    <row r="17" spans="40:41" x14ac:dyDescent="0.25">
      <c r="AN17" s="17">
        <f t="shared" si="0"/>
        <v>0.25</v>
      </c>
      <c r="AO17" s="20">
        <f>'Fade O²4 - T'!AV17+'Momentum S§5'!AV17</f>
        <v>0</v>
      </c>
    </row>
    <row r="18" spans="40:41" x14ac:dyDescent="0.25">
      <c r="AN18" s="17">
        <f t="shared" si="0"/>
        <v>0.27083333333333331</v>
      </c>
      <c r="AO18" s="20">
        <f>'Fade O²4 - T'!AV18+'Momentum S§5'!AV18</f>
        <v>0</v>
      </c>
    </row>
    <row r="19" spans="40:41" x14ac:dyDescent="0.25">
      <c r="AN19" s="17">
        <f t="shared" si="0"/>
        <v>0.29166666666666663</v>
      </c>
      <c r="AO19" s="20">
        <f>'Fade O²4 - T'!AV19+'Momentum S§5'!AV19</f>
        <v>0</v>
      </c>
    </row>
    <row r="20" spans="40:41" x14ac:dyDescent="0.25">
      <c r="AN20" s="17">
        <f t="shared" si="0"/>
        <v>0.31249999999999994</v>
      </c>
      <c r="AO20" s="20">
        <f>'Fade O²4 - T'!AV20+'Momentum S§5'!AV20</f>
        <v>0</v>
      </c>
    </row>
    <row r="21" spans="40:41" x14ac:dyDescent="0.25">
      <c r="AN21" s="17">
        <f t="shared" si="0"/>
        <v>0.33333333333333326</v>
      </c>
      <c r="AO21" s="20">
        <f>'Fade O²4 - T'!AV21+'Momentum S§5'!AV21</f>
        <v>0</v>
      </c>
    </row>
    <row r="22" spans="40:41" x14ac:dyDescent="0.25">
      <c r="AN22" s="17">
        <f t="shared" si="0"/>
        <v>0.35416666666666657</v>
      </c>
      <c r="AO22" s="20">
        <f>'Fade O²4 - T'!AV22+'Momentum S§5'!AV22</f>
        <v>0</v>
      </c>
    </row>
    <row r="23" spans="40:41" x14ac:dyDescent="0.25">
      <c r="AN23" s="17">
        <f t="shared" si="0"/>
        <v>0.37499999999999989</v>
      </c>
      <c r="AO23" s="20">
        <f>'Fade O²4 - T'!AV23+'Momentum S§5'!AV23</f>
        <v>0</v>
      </c>
    </row>
    <row r="24" spans="40:41" x14ac:dyDescent="0.25">
      <c r="AN24" s="17">
        <f t="shared" si="0"/>
        <v>0.3958333333333332</v>
      </c>
      <c r="AO24" s="20">
        <f>'Fade O²4 - T'!AV24+'Momentum S§5'!AV24</f>
        <v>0</v>
      </c>
    </row>
    <row r="25" spans="40:41" x14ac:dyDescent="0.25">
      <c r="AN25" s="17">
        <f t="shared" si="0"/>
        <v>0.41666666666666652</v>
      </c>
      <c r="AO25" s="20">
        <f>'Fade O²4 - T'!AV25+'Momentum S§5'!AV25</f>
        <v>0</v>
      </c>
    </row>
    <row r="26" spans="40:41" x14ac:dyDescent="0.25">
      <c r="AN26" s="17">
        <f t="shared" si="0"/>
        <v>0.43749999999999983</v>
      </c>
      <c r="AO26" s="20">
        <f>'Fade O²4 - T'!AV26+'Momentum S§5'!AV26</f>
        <v>0</v>
      </c>
    </row>
    <row r="27" spans="40:41" x14ac:dyDescent="0.25">
      <c r="AN27" s="17">
        <f t="shared" si="0"/>
        <v>0.45833333333333315</v>
      </c>
      <c r="AO27" s="20">
        <f>'Fade O²4 - T'!AV27+'Momentum S§5'!AV27</f>
        <v>0</v>
      </c>
    </row>
    <row r="28" spans="40:41" x14ac:dyDescent="0.25">
      <c r="AN28" s="17">
        <f t="shared" si="0"/>
        <v>0.47916666666666646</v>
      </c>
      <c r="AO28" s="20">
        <f>'Fade O²4 - T'!AV28+'Momentum S§5'!AV28</f>
        <v>0</v>
      </c>
    </row>
    <row r="29" spans="40:41" x14ac:dyDescent="0.25">
      <c r="AN29" s="17">
        <f t="shared" si="0"/>
        <v>0.49999999999999978</v>
      </c>
      <c r="AO29" s="20">
        <f>'Fade O²4 - T'!AV29+'Momentum S§5'!AV29</f>
        <v>0</v>
      </c>
    </row>
    <row r="30" spans="40:41" x14ac:dyDescent="0.25">
      <c r="AN30" s="17">
        <f t="shared" si="0"/>
        <v>0.52083333333333315</v>
      </c>
      <c r="AO30" s="20">
        <f>'Fade O²4 - T'!AV30+'Momentum S§5'!AV30</f>
        <v>0</v>
      </c>
    </row>
    <row r="31" spans="40:41" x14ac:dyDescent="0.25">
      <c r="AN31" s="17">
        <f t="shared" si="0"/>
        <v>0.54166666666666652</v>
      </c>
      <c r="AO31" s="20">
        <f>'Fade O²4 - T'!AV31+'Momentum S§5'!AV31</f>
        <v>0</v>
      </c>
    </row>
    <row r="32" spans="40:41" x14ac:dyDescent="0.25">
      <c r="AN32" s="17">
        <f t="shared" si="0"/>
        <v>0.56249999999999989</v>
      </c>
      <c r="AO32" s="20">
        <f>'Fade O²4 - T'!AV32+'Momentum S§5'!AV32</f>
        <v>0</v>
      </c>
    </row>
    <row r="33" spans="2:41" x14ac:dyDescent="0.25">
      <c r="AN33" s="17">
        <f t="shared" si="0"/>
        <v>0.58333333333333326</v>
      </c>
      <c r="AO33" s="20">
        <f>'Fade O²4 - T'!AV33+'Momentum S§5'!AV33</f>
        <v>0</v>
      </c>
    </row>
    <row r="34" spans="2:41" x14ac:dyDescent="0.25">
      <c r="AN34" s="17">
        <f t="shared" si="0"/>
        <v>0.60416666666666663</v>
      </c>
      <c r="AO34" s="20">
        <f>'Fade O²4 - T'!AV34+'Momentum S§5'!AV34</f>
        <v>0</v>
      </c>
    </row>
    <row r="35" spans="2:41" x14ac:dyDescent="0.25">
      <c r="AN35" s="17">
        <f t="shared" si="0"/>
        <v>0.625</v>
      </c>
      <c r="AO35" s="20">
        <f>'Fade O²4 - T'!AV35+'Momentum S§5'!AV35</f>
        <v>0</v>
      </c>
    </row>
    <row r="36" spans="2:41" x14ac:dyDescent="0.25">
      <c r="AN36" s="17">
        <f t="shared" si="0"/>
        <v>0.64583333333333337</v>
      </c>
      <c r="AO36" s="20">
        <f>'Fade O²4 - T'!AV36+'Momentum S§5'!AV36</f>
        <v>0</v>
      </c>
    </row>
    <row r="37" spans="2:41" x14ac:dyDescent="0.25">
      <c r="AN37" s="17">
        <f t="shared" si="0"/>
        <v>0.66666666666666674</v>
      </c>
      <c r="AO37" s="20">
        <f>'Fade O²4 - T'!AV37+'Momentum S§5'!AV37</f>
        <v>0</v>
      </c>
    </row>
    <row r="38" spans="2:41" x14ac:dyDescent="0.25">
      <c r="AN38" s="17">
        <f t="shared" si="0"/>
        <v>0.68750000000000011</v>
      </c>
      <c r="AO38" s="20">
        <f>'Fade O²4 - T'!AV38+'Momentum S§5'!AV38</f>
        <v>0</v>
      </c>
    </row>
    <row r="39" spans="2:41" x14ac:dyDescent="0.25">
      <c r="B39" t="s">
        <v>6</v>
      </c>
      <c r="C39" t="s">
        <v>105</v>
      </c>
      <c r="F39" s="114" t="s">
        <v>6</v>
      </c>
      <c r="G39" s="114" t="s">
        <v>128</v>
      </c>
      <c r="I39" s="225" t="s">
        <v>129</v>
      </c>
      <c r="J39" s="225"/>
      <c r="AN39" s="17">
        <f t="shared" si="0"/>
        <v>0.70833333333333348</v>
      </c>
      <c r="AO39" s="20">
        <f>'Fade O²4 - T'!AV39+'Momentum S§5'!AV39</f>
        <v>0</v>
      </c>
    </row>
    <row r="40" spans="2:41" x14ac:dyDescent="0.25">
      <c r="B40" s="200">
        <v>44281</v>
      </c>
      <c r="C40" s="106"/>
      <c r="D40" s="106">
        <f>C40</f>
        <v>0</v>
      </c>
      <c r="F40" s="113">
        <v>44256</v>
      </c>
      <c r="G40" s="115">
        <f>SUMIFS($C$40:$C$2000,$B$40:$B$2000,"&gt;="&amp;F40,$B$40:$B$2000,"&lt;="&amp;EOMONTH(F40,0))</f>
        <v>0</v>
      </c>
      <c r="I40" s="114" t="s">
        <v>130</v>
      </c>
      <c r="J40" s="114" t="s">
        <v>131</v>
      </c>
      <c r="AN40" s="17">
        <f t="shared" si="0"/>
        <v>0.72916666666666685</v>
      </c>
      <c r="AO40" s="20">
        <f>'Fade O²4 - T'!AV40+'Momentum S§5'!AV40</f>
        <v>0</v>
      </c>
    </row>
    <row r="41" spans="2:41" x14ac:dyDescent="0.25">
      <c r="B41" s="200">
        <v>44282</v>
      </c>
      <c r="C41" s="106"/>
      <c r="D41" s="106">
        <f t="shared" ref="D41:D104" si="1">C41+D40</f>
        <v>0</v>
      </c>
      <c r="F41" s="113">
        <v>44287</v>
      </c>
      <c r="G41" s="115">
        <f t="shared" ref="G41:G58" si="2">SUMIFS($C$40:$C$2000,$B$40:$B$2000,"&gt;="&amp;F41,$B$40:$B$2000,"&lt;="&amp;EOMONTH(F41,0))</f>
        <v>0</v>
      </c>
      <c r="I41" s="116" t="e">
        <f>AVERAGEIF(C40:C2000,"&lt;&gt; ")</f>
        <v>#DIV/0!</v>
      </c>
      <c r="J41" s="116" t="e">
        <f>AVERAGEIFS(G40:G2000,G40:G2000,"&lt;&gt; ",G40:G2000,"&lt;&gt;"&amp;0)</f>
        <v>#DIV/0!</v>
      </c>
      <c r="AN41" s="17">
        <f t="shared" si="0"/>
        <v>0.75000000000000022</v>
      </c>
      <c r="AO41" s="20">
        <f>'Fade O²4 - T'!AV41+'Momentum S§5'!AV41</f>
        <v>0</v>
      </c>
    </row>
    <row r="42" spans="2:41" x14ac:dyDescent="0.25">
      <c r="B42" s="200">
        <v>44283</v>
      </c>
      <c r="C42" s="106"/>
      <c r="D42" s="106">
        <f t="shared" si="1"/>
        <v>0</v>
      </c>
      <c r="F42" s="117">
        <v>44317</v>
      </c>
      <c r="G42" s="115">
        <f t="shared" si="2"/>
        <v>0</v>
      </c>
      <c r="AN42" s="17">
        <f t="shared" si="0"/>
        <v>0.77083333333333359</v>
      </c>
      <c r="AO42" s="20">
        <f>'Fade O²4 - T'!AV42+'Momentum S§5'!AV42</f>
        <v>0</v>
      </c>
    </row>
    <row r="43" spans="2:41" x14ac:dyDescent="0.25">
      <c r="B43" s="200">
        <v>44284</v>
      </c>
      <c r="C43" s="106"/>
      <c r="D43" s="106">
        <f t="shared" si="1"/>
        <v>0</v>
      </c>
      <c r="F43" s="117">
        <v>44348</v>
      </c>
      <c r="G43" s="115">
        <f t="shared" si="2"/>
        <v>0</v>
      </c>
      <c r="AN43" s="17">
        <f t="shared" si="0"/>
        <v>0.79166666666666696</v>
      </c>
      <c r="AO43" s="20">
        <f>'Fade O²4 - T'!AV43+'Momentum S§5'!AV43</f>
        <v>0</v>
      </c>
    </row>
    <row r="44" spans="2:41" x14ac:dyDescent="0.25">
      <c r="B44" s="200">
        <v>44285</v>
      </c>
      <c r="C44" s="106"/>
      <c r="D44" s="106">
        <f t="shared" si="1"/>
        <v>0</v>
      </c>
      <c r="F44" s="117">
        <v>44378</v>
      </c>
      <c r="G44" s="115">
        <f t="shared" si="2"/>
        <v>0</v>
      </c>
      <c r="AN44" s="17">
        <f t="shared" si="0"/>
        <v>0.81250000000000033</v>
      </c>
      <c r="AO44" s="20">
        <f>'Fade O²4 - T'!AV44+'Momentum S§5'!AV44</f>
        <v>0</v>
      </c>
    </row>
    <row r="45" spans="2:41" x14ac:dyDescent="0.25">
      <c r="B45" s="200">
        <v>44286</v>
      </c>
      <c r="C45" s="106"/>
      <c r="D45" s="106">
        <f t="shared" si="1"/>
        <v>0</v>
      </c>
      <c r="F45" s="117">
        <v>44409</v>
      </c>
      <c r="G45" s="115">
        <f t="shared" si="2"/>
        <v>0</v>
      </c>
      <c r="AN45" s="17">
        <f t="shared" si="0"/>
        <v>0.8333333333333337</v>
      </c>
      <c r="AO45" s="20">
        <f>'Fade O²4 - T'!AV45+'Momentum S§5'!AV45</f>
        <v>0</v>
      </c>
    </row>
    <row r="46" spans="2:41" x14ac:dyDescent="0.25">
      <c r="B46" s="200">
        <v>44287</v>
      </c>
      <c r="C46" s="106"/>
      <c r="D46" s="106">
        <f t="shared" si="1"/>
        <v>0</v>
      </c>
      <c r="F46" s="117">
        <v>44440</v>
      </c>
      <c r="G46" s="115">
        <f t="shared" si="2"/>
        <v>0</v>
      </c>
      <c r="AN46" s="17">
        <f t="shared" si="0"/>
        <v>0.85416666666666707</v>
      </c>
      <c r="AO46" s="20">
        <f>'Fade O²4 - T'!AV46+'Momentum S§5'!AV46</f>
        <v>0</v>
      </c>
    </row>
    <row r="47" spans="2:41" x14ac:dyDescent="0.25">
      <c r="B47" s="200">
        <v>44288</v>
      </c>
      <c r="C47" s="106"/>
      <c r="D47" s="106">
        <f t="shared" si="1"/>
        <v>0</v>
      </c>
      <c r="F47" s="117">
        <v>44470</v>
      </c>
      <c r="G47" s="115">
        <f t="shared" si="2"/>
        <v>0</v>
      </c>
      <c r="AN47" s="17">
        <f t="shared" si="0"/>
        <v>0.87500000000000044</v>
      </c>
      <c r="AO47" s="20">
        <f>'Fade O²4 - T'!AV47+'Momentum S§5'!AV47</f>
        <v>0</v>
      </c>
    </row>
    <row r="48" spans="2:41" x14ac:dyDescent="0.25">
      <c r="B48" s="200">
        <v>44289</v>
      </c>
      <c r="C48" s="106"/>
      <c r="D48" s="106">
        <f t="shared" si="1"/>
        <v>0</v>
      </c>
      <c r="F48" s="117">
        <v>44501</v>
      </c>
      <c r="G48" s="115">
        <f t="shared" si="2"/>
        <v>0</v>
      </c>
      <c r="AN48" s="17">
        <f t="shared" si="0"/>
        <v>0.89583333333333381</v>
      </c>
      <c r="AO48" s="20">
        <f>'Fade O²4 - T'!AV48+'Momentum S§5'!AV48</f>
        <v>0</v>
      </c>
    </row>
    <row r="49" spans="2:41" x14ac:dyDescent="0.25">
      <c r="B49" s="200">
        <v>44290</v>
      </c>
      <c r="C49" s="106"/>
      <c r="D49" s="106">
        <f t="shared" si="1"/>
        <v>0</v>
      </c>
      <c r="F49" s="117">
        <v>44531</v>
      </c>
      <c r="G49" s="115">
        <f t="shared" si="2"/>
        <v>0</v>
      </c>
      <c r="AN49" s="17">
        <f t="shared" si="0"/>
        <v>0.91666666666666718</v>
      </c>
      <c r="AO49" s="20">
        <f>'Fade O²4 - T'!AV49+'Momentum S§5'!AV49</f>
        <v>0</v>
      </c>
    </row>
    <row r="50" spans="2:41" x14ac:dyDescent="0.25">
      <c r="B50" s="200">
        <v>44291</v>
      </c>
      <c r="C50" s="106"/>
      <c r="D50" s="106">
        <f t="shared" si="1"/>
        <v>0</v>
      </c>
      <c r="F50" s="117">
        <v>44562</v>
      </c>
      <c r="G50" s="115">
        <f t="shared" si="2"/>
        <v>0</v>
      </c>
      <c r="AN50" s="17">
        <f t="shared" si="0"/>
        <v>0.93750000000000056</v>
      </c>
      <c r="AO50" s="20">
        <f>'Fade O²4 - T'!AV50+'Momentum S§5'!AV50</f>
        <v>0</v>
      </c>
    </row>
    <row r="51" spans="2:41" x14ac:dyDescent="0.25">
      <c r="B51" s="200">
        <v>44292</v>
      </c>
      <c r="C51" s="106"/>
      <c r="D51" s="106">
        <f t="shared" si="1"/>
        <v>0</v>
      </c>
      <c r="F51" s="117">
        <v>44593</v>
      </c>
      <c r="G51" s="115">
        <f t="shared" si="2"/>
        <v>0</v>
      </c>
      <c r="AN51" s="17">
        <f t="shared" si="0"/>
        <v>0.95833333333333393</v>
      </c>
      <c r="AO51" s="20">
        <f>'Fade O²4 - T'!AV51+'Momentum S§5'!AV51</f>
        <v>0</v>
      </c>
    </row>
    <row r="52" spans="2:41" ht="15.75" thickBot="1" x14ac:dyDescent="0.3">
      <c r="B52" s="200">
        <v>44293</v>
      </c>
      <c r="C52" s="106"/>
      <c r="D52" s="106">
        <f t="shared" si="1"/>
        <v>0</v>
      </c>
      <c r="F52" s="117">
        <v>44621</v>
      </c>
      <c r="G52" s="115">
        <f t="shared" si="2"/>
        <v>0</v>
      </c>
      <c r="AN52" s="21">
        <f t="shared" si="0"/>
        <v>0.9791666666666673</v>
      </c>
      <c r="AO52" s="26">
        <f>'Fade O²4 - T'!AV52+'Momentum S§5'!AV52</f>
        <v>0</v>
      </c>
    </row>
    <row r="53" spans="2:41" x14ac:dyDescent="0.25">
      <c r="B53" s="200">
        <v>44294</v>
      </c>
      <c r="C53" s="106"/>
      <c r="D53" s="106">
        <f t="shared" si="1"/>
        <v>0</v>
      </c>
      <c r="F53" s="117">
        <v>44652</v>
      </c>
      <c r="G53" s="115">
        <f t="shared" si="2"/>
        <v>0</v>
      </c>
    </row>
    <row r="54" spans="2:41" x14ac:dyDescent="0.25">
      <c r="B54" s="200">
        <v>44295</v>
      </c>
      <c r="C54" s="106"/>
      <c r="D54" s="106">
        <f t="shared" si="1"/>
        <v>0</v>
      </c>
      <c r="F54" s="117">
        <v>44682</v>
      </c>
      <c r="G54" s="115">
        <f t="shared" si="2"/>
        <v>0</v>
      </c>
    </row>
    <row r="55" spans="2:41" x14ac:dyDescent="0.25">
      <c r="B55" s="200">
        <v>44296</v>
      </c>
      <c r="C55" s="106"/>
      <c r="D55" s="106">
        <f t="shared" si="1"/>
        <v>0</v>
      </c>
      <c r="F55" s="117">
        <v>44713</v>
      </c>
      <c r="G55" s="115">
        <f t="shared" si="2"/>
        <v>0</v>
      </c>
    </row>
    <row r="56" spans="2:41" x14ac:dyDescent="0.25">
      <c r="B56" s="200">
        <v>44297</v>
      </c>
      <c r="C56" s="106"/>
      <c r="D56" s="106">
        <f t="shared" si="1"/>
        <v>0</v>
      </c>
      <c r="F56" s="117">
        <v>44743</v>
      </c>
      <c r="G56" s="115">
        <f t="shared" si="2"/>
        <v>0</v>
      </c>
    </row>
    <row r="57" spans="2:41" x14ac:dyDescent="0.25">
      <c r="B57" s="200">
        <v>44298</v>
      </c>
      <c r="C57" s="106"/>
      <c r="D57" s="106">
        <f t="shared" si="1"/>
        <v>0</v>
      </c>
      <c r="F57" s="117">
        <v>44774</v>
      </c>
      <c r="G57" s="115">
        <f t="shared" si="2"/>
        <v>0</v>
      </c>
    </row>
    <row r="58" spans="2:41" x14ac:dyDescent="0.25">
      <c r="B58" s="200">
        <v>44299</v>
      </c>
      <c r="C58" s="106"/>
      <c r="D58" s="106">
        <f t="shared" si="1"/>
        <v>0</v>
      </c>
      <c r="F58" s="117">
        <v>44805</v>
      </c>
      <c r="G58" s="115">
        <f t="shared" si="2"/>
        <v>0</v>
      </c>
    </row>
    <row r="59" spans="2:41" x14ac:dyDescent="0.25">
      <c r="B59" s="200">
        <v>44300</v>
      </c>
      <c r="C59" s="106"/>
      <c r="D59" s="106">
        <f t="shared" si="1"/>
        <v>0</v>
      </c>
    </row>
    <row r="60" spans="2:41" x14ac:dyDescent="0.25">
      <c r="B60" s="200">
        <v>44301</v>
      </c>
      <c r="C60" s="106"/>
      <c r="D60" s="106">
        <f t="shared" si="1"/>
        <v>0</v>
      </c>
    </row>
    <row r="61" spans="2:41" x14ac:dyDescent="0.25">
      <c r="B61" s="200">
        <v>44302</v>
      </c>
      <c r="C61" s="106"/>
      <c r="D61" s="106">
        <f t="shared" si="1"/>
        <v>0</v>
      </c>
    </row>
    <row r="62" spans="2:41" x14ac:dyDescent="0.25">
      <c r="B62" s="200">
        <v>44303</v>
      </c>
      <c r="C62" s="106"/>
      <c r="D62" s="106">
        <f t="shared" si="1"/>
        <v>0</v>
      </c>
    </row>
    <row r="63" spans="2:41" x14ac:dyDescent="0.25">
      <c r="B63" s="200">
        <v>44304</v>
      </c>
      <c r="C63" s="106"/>
      <c r="D63" s="106">
        <f t="shared" si="1"/>
        <v>0</v>
      </c>
    </row>
    <row r="64" spans="2:41" x14ac:dyDescent="0.25">
      <c r="B64" s="200">
        <v>44305</v>
      </c>
      <c r="C64" s="106"/>
      <c r="D64" s="106">
        <f t="shared" si="1"/>
        <v>0</v>
      </c>
    </row>
    <row r="65" spans="2:4" x14ac:dyDescent="0.25">
      <c r="B65" s="200">
        <v>44306</v>
      </c>
      <c r="C65" s="106"/>
      <c r="D65" s="106">
        <f t="shared" si="1"/>
        <v>0</v>
      </c>
    </row>
    <row r="66" spans="2:4" x14ac:dyDescent="0.25">
      <c r="B66" s="200">
        <v>44307</v>
      </c>
      <c r="C66" s="106"/>
      <c r="D66" s="106">
        <f t="shared" si="1"/>
        <v>0</v>
      </c>
    </row>
    <row r="67" spans="2:4" x14ac:dyDescent="0.25">
      <c r="B67" s="200">
        <v>44308</v>
      </c>
      <c r="C67" s="106"/>
      <c r="D67" s="106">
        <f t="shared" si="1"/>
        <v>0</v>
      </c>
    </row>
    <row r="68" spans="2:4" x14ac:dyDescent="0.25">
      <c r="B68" s="200">
        <v>44309</v>
      </c>
      <c r="C68" s="106"/>
      <c r="D68" s="106">
        <f t="shared" si="1"/>
        <v>0</v>
      </c>
    </row>
    <row r="69" spans="2:4" x14ac:dyDescent="0.25">
      <c r="B69" s="200">
        <v>44310</v>
      </c>
      <c r="C69" s="106"/>
      <c r="D69" s="106">
        <f t="shared" si="1"/>
        <v>0</v>
      </c>
    </row>
    <row r="70" spans="2:4" x14ac:dyDescent="0.25">
      <c r="B70" s="200">
        <v>44311</v>
      </c>
      <c r="C70" s="106"/>
      <c r="D70" s="106">
        <f t="shared" si="1"/>
        <v>0</v>
      </c>
    </row>
    <row r="71" spans="2:4" x14ac:dyDescent="0.25">
      <c r="B71" s="200">
        <v>44312</v>
      </c>
      <c r="C71" s="106"/>
      <c r="D71" s="106">
        <f t="shared" si="1"/>
        <v>0</v>
      </c>
    </row>
    <row r="72" spans="2:4" x14ac:dyDescent="0.25">
      <c r="B72" s="200">
        <v>44313</v>
      </c>
      <c r="C72" s="106"/>
      <c r="D72" s="106">
        <f t="shared" si="1"/>
        <v>0</v>
      </c>
    </row>
    <row r="73" spans="2:4" x14ac:dyDescent="0.25">
      <c r="B73" s="200">
        <v>44314</v>
      </c>
      <c r="C73" s="106"/>
      <c r="D73" s="106">
        <f t="shared" si="1"/>
        <v>0</v>
      </c>
    </row>
    <row r="74" spans="2:4" x14ac:dyDescent="0.25">
      <c r="B74" s="200">
        <v>44315</v>
      </c>
      <c r="C74" s="106"/>
      <c r="D74" s="106">
        <f t="shared" si="1"/>
        <v>0</v>
      </c>
    </row>
    <row r="75" spans="2:4" x14ac:dyDescent="0.25">
      <c r="B75" s="200">
        <v>44316</v>
      </c>
      <c r="C75" s="106"/>
      <c r="D75" s="106">
        <f t="shared" si="1"/>
        <v>0</v>
      </c>
    </row>
    <row r="76" spans="2:4" x14ac:dyDescent="0.25">
      <c r="B76" s="200">
        <v>44317</v>
      </c>
      <c r="C76" s="106"/>
      <c r="D76" s="106">
        <f t="shared" si="1"/>
        <v>0</v>
      </c>
    </row>
    <row r="77" spans="2:4" x14ac:dyDescent="0.25">
      <c r="B77" s="200">
        <v>44318</v>
      </c>
      <c r="C77" s="106"/>
      <c r="D77" s="106">
        <f t="shared" si="1"/>
        <v>0</v>
      </c>
    </row>
    <row r="78" spans="2:4" x14ac:dyDescent="0.25">
      <c r="B78" s="200">
        <v>44319</v>
      </c>
      <c r="C78" s="106"/>
      <c r="D78" s="106">
        <f t="shared" si="1"/>
        <v>0</v>
      </c>
    </row>
    <row r="79" spans="2:4" x14ac:dyDescent="0.25">
      <c r="B79" s="200">
        <v>44320</v>
      </c>
      <c r="C79" s="106"/>
      <c r="D79" s="106">
        <f t="shared" si="1"/>
        <v>0</v>
      </c>
    </row>
    <row r="80" spans="2:4" x14ac:dyDescent="0.25">
      <c r="B80" s="200">
        <v>44321</v>
      </c>
      <c r="C80" s="106"/>
      <c r="D80" s="106">
        <f t="shared" si="1"/>
        <v>0</v>
      </c>
    </row>
    <row r="81" spans="2:4" x14ac:dyDescent="0.25">
      <c r="B81" s="200">
        <v>44322</v>
      </c>
      <c r="C81" s="106"/>
      <c r="D81" s="106">
        <f t="shared" si="1"/>
        <v>0</v>
      </c>
    </row>
    <row r="82" spans="2:4" x14ac:dyDescent="0.25">
      <c r="B82" s="200">
        <v>44323</v>
      </c>
      <c r="C82" s="106"/>
      <c r="D82" s="106">
        <f t="shared" si="1"/>
        <v>0</v>
      </c>
    </row>
    <row r="83" spans="2:4" x14ac:dyDescent="0.25">
      <c r="B83" s="200">
        <v>44324</v>
      </c>
      <c r="C83" s="106"/>
      <c r="D83" s="106">
        <f t="shared" si="1"/>
        <v>0</v>
      </c>
    </row>
    <row r="84" spans="2:4" x14ac:dyDescent="0.25">
      <c r="B84" s="200">
        <v>44325</v>
      </c>
      <c r="C84" s="106"/>
      <c r="D84" s="106">
        <f t="shared" si="1"/>
        <v>0</v>
      </c>
    </row>
    <row r="85" spans="2:4" x14ac:dyDescent="0.25">
      <c r="B85" s="200">
        <v>44326</v>
      </c>
      <c r="C85" s="106"/>
      <c r="D85" s="106">
        <f t="shared" si="1"/>
        <v>0</v>
      </c>
    </row>
    <row r="86" spans="2:4" x14ac:dyDescent="0.25">
      <c r="B86" s="200">
        <v>44327</v>
      </c>
      <c r="C86" s="106"/>
      <c r="D86" s="106">
        <f t="shared" si="1"/>
        <v>0</v>
      </c>
    </row>
    <row r="87" spans="2:4" x14ac:dyDescent="0.25">
      <c r="B87" s="200">
        <v>44328</v>
      </c>
      <c r="C87" s="106"/>
      <c r="D87" s="106">
        <f t="shared" si="1"/>
        <v>0</v>
      </c>
    </row>
    <row r="88" spans="2:4" x14ac:dyDescent="0.25">
      <c r="B88" s="200">
        <v>44329</v>
      </c>
      <c r="C88" s="106"/>
      <c r="D88" s="106">
        <f t="shared" si="1"/>
        <v>0</v>
      </c>
    </row>
    <row r="89" spans="2:4" x14ac:dyDescent="0.25">
      <c r="B89" s="200">
        <v>44330</v>
      </c>
      <c r="C89" s="106"/>
      <c r="D89" s="106">
        <f t="shared" si="1"/>
        <v>0</v>
      </c>
    </row>
    <row r="90" spans="2:4" x14ac:dyDescent="0.25">
      <c r="B90" s="200">
        <v>44331</v>
      </c>
      <c r="C90" s="106"/>
      <c r="D90" s="106">
        <f t="shared" si="1"/>
        <v>0</v>
      </c>
    </row>
    <row r="91" spans="2:4" x14ac:dyDescent="0.25">
      <c r="B91" s="200">
        <v>44332</v>
      </c>
      <c r="C91" s="106"/>
      <c r="D91" s="106">
        <f t="shared" si="1"/>
        <v>0</v>
      </c>
    </row>
    <row r="92" spans="2:4" x14ac:dyDescent="0.25">
      <c r="B92" s="200">
        <v>44333</v>
      </c>
      <c r="C92" s="106"/>
      <c r="D92" s="106">
        <f t="shared" si="1"/>
        <v>0</v>
      </c>
    </row>
    <row r="93" spans="2:4" x14ac:dyDescent="0.25">
      <c r="B93" s="200">
        <v>44334</v>
      </c>
      <c r="C93" s="106"/>
      <c r="D93" s="106">
        <f t="shared" si="1"/>
        <v>0</v>
      </c>
    </row>
    <row r="94" spans="2:4" x14ac:dyDescent="0.25">
      <c r="B94" s="200">
        <v>44335</v>
      </c>
      <c r="C94" s="106"/>
      <c r="D94" s="106">
        <f t="shared" si="1"/>
        <v>0</v>
      </c>
    </row>
    <row r="95" spans="2:4" x14ac:dyDescent="0.25">
      <c r="B95" s="200">
        <v>44336</v>
      </c>
      <c r="C95" s="106"/>
      <c r="D95" s="106">
        <f t="shared" si="1"/>
        <v>0</v>
      </c>
    </row>
    <row r="96" spans="2:4" x14ac:dyDescent="0.25">
      <c r="B96" s="200">
        <v>44337</v>
      </c>
      <c r="C96" s="106"/>
      <c r="D96" s="106">
        <f t="shared" si="1"/>
        <v>0</v>
      </c>
    </row>
    <row r="97" spans="2:4" x14ac:dyDescent="0.25">
      <c r="B97" s="200">
        <v>44338</v>
      </c>
      <c r="C97" s="106"/>
      <c r="D97" s="106">
        <f t="shared" si="1"/>
        <v>0</v>
      </c>
    </row>
    <row r="98" spans="2:4" x14ac:dyDescent="0.25">
      <c r="B98" s="200">
        <v>44339</v>
      </c>
      <c r="C98" s="106"/>
      <c r="D98" s="106">
        <f t="shared" si="1"/>
        <v>0</v>
      </c>
    </row>
    <row r="99" spans="2:4" x14ac:dyDescent="0.25">
      <c r="B99" s="200">
        <v>44340</v>
      </c>
      <c r="C99" s="106"/>
      <c r="D99" s="106">
        <f t="shared" si="1"/>
        <v>0</v>
      </c>
    </row>
    <row r="100" spans="2:4" x14ac:dyDescent="0.25">
      <c r="B100" s="200">
        <v>44341</v>
      </c>
      <c r="C100" s="106"/>
      <c r="D100" s="106">
        <f t="shared" si="1"/>
        <v>0</v>
      </c>
    </row>
    <row r="101" spans="2:4" x14ac:dyDescent="0.25">
      <c r="B101" s="200">
        <v>44342</v>
      </c>
      <c r="C101" s="106"/>
      <c r="D101" s="106">
        <f t="shared" si="1"/>
        <v>0</v>
      </c>
    </row>
    <row r="102" spans="2:4" x14ac:dyDescent="0.25">
      <c r="B102" s="200">
        <v>44343</v>
      </c>
      <c r="C102" s="106"/>
      <c r="D102" s="106">
        <f t="shared" si="1"/>
        <v>0</v>
      </c>
    </row>
    <row r="103" spans="2:4" x14ac:dyDescent="0.25">
      <c r="B103" s="200">
        <v>44344</v>
      </c>
      <c r="C103" s="106"/>
      <c r="D103" s="106">
        <f t="shared" si="1"/>
        <v>0</v>
      </c>
    </row>
    <row r="104" spans="2:4" x14ac:dyDescent="0.25">
      <c r="B104" s="200">
        <v>44345</v>
      </c>
      <c r="C104" s="106"/>
      <c r="D104" s="106">
        <f t="shared" si="1"/>
        <v>0</v>
      </c>
    </row>
    <row r="105" spans="2:4" x14ac:dyDescent="0.25">
      <c r="B105" s="200">
        <v>44346</v>
      </c>
      <c r="C105" s="106"/>
      <c r="D105" s="106">
        <f t="shared" ref="D105:D168" si="3">C105+D104</f>
        <v>0</v>
      </c>
    </row>
    <row r="106" spans="2:4" x14ac:dyDescent="0.25">
      <c r="B106" s="200">
        <v>44347</v>
      </c>
      <c r="C106" s="106"/>
      <c r="D106" s="106">
        <f t="shared" si="3"/>
        <v>0</v>
      </c>
    </row>
    <row r="107" spans="2:4" x14ac:dyDescent="0.25">
      <c r="B107" s="200">
        <v>44348</v>
      </c>
      <c r="C107" s="106"/>
      <c r="D107" s="106">
        <f t="shared" si="3"/>
        <v>0</v>
      </c>
    </row>
    <row r="108" spans="2:4" x14ac:dyDescent="0.25">
      <c r="B108" s="200">
        <v>44349</v>
      </c>
      <c r="C108" s="106"/>
      <c r="D108" s="106">
        <f t="shared" si="3"/>
        <v>0</v>
      </c>
    </row>
    <row r="109" spans="2:4" x14ac:dyDescent="0.25">
      <c r="B109" s="200">
        <v>44350</v>
      </c>
      <c r="C109" s="106"/>
      <c r="D109" s="106">
        <f t="shared" si="3"/>
        <v>0</v>
      </c>
    </row>
    <row r="110" spans="2:4" x14ac:dyDescent="0.25">
      <c r="B110" s="200">
        <v>44351</v>
      </c>
      <c r="C110" s="106"/>
      <c r="D110" s="106">
        <f t="shared" si="3"/>
        <v>0</v>
      </c>
    </row>
    <row r="111" spans="2:4" x14ac:dyDescent="0.25">
      <c r="B111" s="200">
        <v>44352</v>
      </c>
      <c r="C111" s="106"/>
      <c r="D111" s="106">
        <f t="shared" si="3"/>
        <v>0</v>
      </c>
    </row>
    <row r="112" spans="2:4" x14ac:dyDescent="0.25">
      <c r="B112" s="200">
        <v>44353</v>
      </c>
      <c r="C112" s="106"/>
      <c r="D112" s="106">
        <f t="shared" si="3"/>
        <v>0</v>
      </c>
    </row>
    <row r="113" spans="2:4" x14ac:dyDescent="0.25">
      <c r="B113" s="200">
        <v>44354</v>
      </c>
      <c r="C113" s="106"/>
      <c r="D113" s="106">
        <f t="shared" si="3"/>
        <v>0</v>
      </c>
    </row>
    <row r="114" spans="2:4" x14ac:dyDescent="0.25">
      <c r="B114" s="200">
        <v>44355</v>
      </c>
      <c r="C114" s="106"/>
      <c r="D114" s="106">
        <f t="shared" si="3"/>
        <v>0</v>
      </c>
    </row>
    <row r="115" spans="2:4" x14ac:dyDescent="0.25">
      <c r="B115" s="200">
        <v>44356</v>
      </c>
      <c r="C115" s="106"/>
      <c r="D115" s="106">
        <f t="shared" si="3"/>
        <v>0</v>
      </c>
    </row>
    <row r="116" spans="2:4" x14ac:dyDescent="0.25">
      <c r="B116" s="200">
        <v>44357</v>
      </c>
      <c r="C116" s="106"/>
      <c r="D116" s="106">
        <f t="shared" si="3"/>
        <v>0</v>
      </c>
    </row>
    <row r="117" spans="2:4" x14ac:dyDescent="0.25">
      <c r="B117" s="200">
        <v>44358</v>
      </c>
      <c r="C117" s="106"/>
      <c r="D117" s="106">
        <f t="shared" si="3"/>
        <v>0</v>
      </c>
    </row>
    <row r="118" spans="2:4" x14ac:dyDescent="0.25">
      <c r="B118" s="200">
        <v>44359</v>
      </c>
      <c r="C118" s="106"/>
      <c r="D118" s="106">
        <f t="shared" si="3"/>
        <v>0</v>
      </c>
    </row>
    <row r="119" spans="2:4" x14ac:dyDescent="0.25">
      <c r="B119" s="200">
        <v>44360</v>
      </c>
      <c r="C119" s="106"/>
      <c r="D119" s="106">
        <f t="shared" si="3"/>
        <v>0</v>
      </c>
    </row>
    <row r="120" spans="2:4" x14ac:dyDescent="0.25">
      <c r="B120" s="200">
        <v>44361</v>
      </c>
      <c r="C120" s="106"/>
      <c r="D120" s="106">
        <f t="shared" si="3"/>
        <v>0</v>
      </c>
    </row>
    <row r="121" spans="2:4" x14ac:dyDescent="0.25">
      <c r="B121" s="200">
        <v>44362</v>
      </c>
      <c r="C121" s="106"/>
      <c r="D121" s="106">
        <f t="shared" si="3"/>
        <v>0</v>
      </c>
    </row>
    <row r="122" spans="2:4" x14ac:dyDescent="0.25">
      <c r="B122" s="200">
        <v>44363</v>
      </c>
      <c r="C122" s="106"/>
      <c r="D122" s="106">
        <f t="shared" si="3"/>
        <v>0</v>
      </c>
    </row>
    <row r="123" spans="2:4" x14ac:dyDescent="0.25">
      <c r="B123" s="200">
        <v>44364</v>
      </c>
      <c r="C123" s="106"/>
      <c r="D123" s="106">
        <f t="shared" si="3"/>
        <v>0</v>
      </c>
    </row>
    <row r="124" spans="2:4" x14ac:dyDescent="0.25">
      <c r="B124" s="200">
        <v>44365</v>
      </c>
      <c r="C124" s="106"/>
      <c r="D124" s="106">
        <f t="shared" si="3"/>
        <v>0</v>
      </c>
    </row>
    <row r="125" spans="2:4" x14ac:dyDescent="0.25">
      <c r="B125" s="200">
        <v>44366</v>
      </c>
      <c r="C125" s="106"/>
      <c r="D125" s="106">
        <f t="shared" si="3"/>
        <v>0</v>
      </c>
    </row>
    <row r="126" spans="2:4" x14ac:dyDescent="0.25">
      <c r="B126" s="200">
        <v>44367</v>
      </c>
      <c r="C126" s="106"/>
      <c r="D126" s="106">
        <f t="shared" si="3"/>
        <v>0</v>
      </c>
    </row>
    <row r="127" spans="2:4" x14ac:dyDescent="0.25">
      <c r="B127" s="200">
        <v>44368</v>
      </c>
      <c r="C127" s="106"/>
      <c r="D127" s="106">
        <f t="shared" si="3"/>
        <v>0</v>
      </c>
    </row>
    <row r="128" spans="2:4" x14ac:dyDescent="0.25">
      <c r="B128" s="200">
        <v>44369</v>
      </c>
      <c r="C128" s="106"/>
      <c r="D128" s="106">
        <f t="shared" si="3"/>
        <v>0</v>
      </c>
    </row>
    <row r="129" spans="2:4" x14ac:dyDescent="0.25">
      <c r="B129" s="200">
        <v>44370</v>
      </c>
      <c r="C129" s="106"/>
      <c r="D129" s="106">
        <f t="shared" si="3"/>
        <v>0</v>
      </c>
    </row>
    <row r="130" spans="2:4" x14ac:dyDescent="0.25">
      <c r="B130" s="200">
        <v>44371</v>
      </c>
      <c r="C130" s="106"/>
      <c r="D130" s="106">
        <f t="shared" si="3"/>
        <v>0</v>
      </c>
    </row>
    <row r="131" spans="2:4" x14ac:dyDescent="0.25">
      <c r="B131" s="200">
        <v>44372</v>
      </c>
      <c r="C131" s="106"/>
      <c r="D131" s="106">
        <f t="shared" si="3"/>
        <v>0</v>
      </c>
    </row>
    <row r="132" spans="2:4" x14ac:dyDescent="0.25">
      <c r="B132" s="200">
        <v>44373</v>
      </c>
      <c r="C132" s="106"/>
      <c r="D132" s="106">
        <f t="shared" si="3"/>
        <v>0</v>
      </c>
    </row>
    <row r="133" spans="2:4" x14ac:dyDescent="0.25">
      <c r="B133" s="200">
        <v>44374</v>
      </c>
      <c r="C133" s="106"/>
      <c r="D133" s="106">
        <f t="shared" si="3"/>
        <v>0</v>
      </c>
    </row>
    <row r="134" spans="2:4" x14ac:dyDescent="0.25">
      <c r="B134" s="200">
        <v>44375</v>
      </c>
      <c r="C134" s="106"/>
      <c r="D134" s="106">
        <f t="shared" si="3"/>
        <v>0</v>
      </c>
    </row>
    <row r="135" spans="2:4" x14ac:dyDescent="0.25">
      <c r="B135" s="200">
        <v>44376</v>
      </c>
      <c r="C135" s="106"/>
      <c r="D135" s="106">
        <f t="shared" si="3"/>
        <v>0</v>
      </c>
    </row>
    <row r="136" spans="2:4" x14ac:dyDescent="0.25">
      <c r="B136" s="200">
        <v>44377</v>
      </c>
      <c r="C136" s="106"/>
      <c r="D136" s="106">
        <f t="shared" si="3"/>
        <v>0</v>
      </c>
    </row>
    <row r="137" spans="2:4" x14ac:dyDescent="0.25">
      <c r="B137" s="200">
        <v>44378</v>
      </c>
      <c r="C137" s="106"/>
      <c r="D137" s="106">
        <f t="shared" si="3"/>
        <v>0</v>
      </c>
    </row>
    <row r="138" spans="2:4" x14ac:dyDescent="0.25">
      <c r="B138" s="200">
        <v>44379</v>
      </c>
      <c r="C138" s="106"/>
      <c r="D138" s="106">
        <f t="shared" si="3"/>
        <v>0</v>
      </c>
    </row>
    <row r="139" spans="2:4" x14ac:dyDescent="0.25">
      <c r="B139" s="200">
        <v>44380</v>
      </c>
      <c r="C139" s="106"/>
      <c r="D139" s="106">
        <f t="shared" si="3"/>
        <v>0</v>
      </c>
    </row>
    <row r="140" spans="2:4" x14ac:dyDescent="0.25">
      <c r="B140" s="200">
        <v>44381</v>
      </c>
      <c r="C140" s="106"/>
      <c r="D140" s="106">
        <f t="shared" si="3"/>
        <v>0</v>
      </c>
    </row>
    <row r="141" spans="2:4" x14ac:dyDescent="0.25">
      <c r="B141" s="200">
        <v>44382</v>
      </c>
      <c r="C141" s="106"/>
      <c r="D141" s="106">
        <f t="shared" si="3"/>
        <v>0</v>
      </c>
    </row>
    <row r="142" spans="2:4" x14ac:dyDescent="0.25">
      <c r="B142" s="200">
        <v>44383</v>
      </c>
      <c r="C142" s="106"/>
      <c r="D142" s="106">
        <f t="shared" si="3"/>
        <v>0</v>
      </c>
    </row>
    <row r="143" spans="2:4" x14ac:dyDescent="0.25">
      <c r="B143" s="200">
        <v>44384</v>
      </c>
      <c r="C143" s="106"/>
      <c r="D143" s="106">
        <f t="shared" si="3"/>
        <v>0</v>
      </c>
    </row>
    <row r="144" spans="2:4" x14ac:dyDescent="0.25">
      <c r="B144" s="200">
        <v>44385</v>
      </c>
      <c r="C144" s="106"/>
      <c r="D144" s="106">
        <f t="shared" si="3"/>
        <v>0</v>
      </c>
    </row>
    <row r="145" spans="2:4" x14ac:dyDescent="0.25">
      <c r="B145" s="200">
        <v>44386</v>
      </c>
      <c r="C145" s="106"/>
      <c r="D145" s="106">
        <f t="shared" si="3"/>
        <v>0</v>
      </c>
    </row>
    <row r="146" spans="2:4" x14ac:dyDescent="0.25">
      <c r="B146" s="200">
        <v>44387</v>
      </c>
      <c r="C146" s="106"/>
      <c r="D146" s="106">
        <f t="shared" si="3"/>
        <v>0</v>
      </c>
    </row>
    <row r="147" spans="2:4" x14ac:dyDescent="0.25">
      <c r="B147" s="200">
        <v>44388</v>
      </c>
      <c r="C147" s="106"/>
      <c r="D147" s="106">
        <f t="shared" si="3"/>
        <v>0</v>
      </c>
    </row>
    <row r="148" spans="2:4" x14ac:dyDescent="0.25">
      <c r="B148" s="200">
        <v>44389</v>
      </c>
      <c r="C148" s="106"/>
      <c r="D148" s="106">
        <f t="shared" si="3"/>
        <v>0</v>
      </c>
    </row>
    <row r="149" spans="2:4" x14ac:dyDescent="0.25">
      <c r="B149" s="200">
        <v>44390</v>
      </c>
      <c r="C149" s="106"/>
      <c r="D149" s="106">
        <f t="shared" si="3"/>
        <v>0</v>
      </c>
    </row>
    <row r="150" spans="2:4" x14ac:dyDescent="0.25">
      <c r="B150" s="200">
        <v>44391</v>
      </c>
      <c r="C150" s="106"/>
      <c r="D150" s="106">
        <f t="shared" si="3"/>
        <v>0</v>
      </c>
    </row>
    <row r="151" spans="2:4" x14ac:dyDescent="0.25">
      <c r="B151" s="200">
        <v>44392</v>
      </c>
      <c r="C151" s="106"/>
      <c r="D151" s="106">
        <f t="shared" si="3"/>
        <v>0</v>
      </c>
    </row>
    <row r="152" spans="2:4" x14ac:dyDescent="0.25">
      <c r="B152" s="200">
        <v>44393</v>
      </c>
      <c r="C152" s="106"/>
      <c r="D152" s="106">
        <f t="shared" si="3"/>
        <v>0</v>
      </c>
    </row>
    <row r="153" spans="2:4" x14ac:dyDescent="0.25">
      <c r="B153" s="200">
        <v>44394</v>
      </c>
      <c r="C153" s="106"/>
      <c r="D153" s="106">
        <f t="shared" si="3"/>
        <v>0</v>
      </c>
    </row>
    <row r="154" spans="2:4" x14ac:dyDescent="0.25">
      <c r="B154" s="200">
        <v>44395</v>
      </c>
      <c r="C154" s="106"/>
      <c r="D154" s="106">
        <f t="shared" si="3"/>
        <v>0</v>
      </c>
    </row>
    <row r="155" spans="2:4" x14ac:dyDescent="0.25">
      <c r="B155" s="200">
        <v>44396</v>
      </c>
      <c r="C155" s="106"/>
      <c r="D155" s="106">
        <f t="shared" si="3"/>
        <v>0</v>
      </c>
    </row>
    <row r="156" spans="2:4" x14ac:dyDescent="0.25">
      <c r="B156" s="200">
        <v>44397</v>
      </c>
      <c r="C156" s="106"/>
      <c r="D156" s="106">
        <f t="shared" si="3"/>
        <v>0</v>
      </c>
    </row>
    <row r="157" spans="2:4" x14ac:dyDescent="0.25">
      <c r="B157" s="200">
        <v>44398</v>
      </c>
      <c r="C157" s="106"/>
      <c r="D157" s="106">
        <f t="shared" si="3"/>
        <v>0</v>
      </c>
    </row>
    <row r="158" spans="2:4" x14ac:dyDescent="0.25">
      <c r="B158" s="200">
        <v>44399</v>
      </c>
      <c r="C158" s="106"/>
      <c r="D158" s="106">
        <f t="shared" si="3"/>
        <v>0</v>
      </c>
    </row>
    <row r="159" spans="2:4" x14ac:dyDescent="0.25">
      <c r="B159" s="200">
        <v>44400</v>
      </c>
      <c r="C159" s="106"/>
      <c r="D159" s="106">
        <f t="shared" si="3"/>
        <v>0</v>
      </c>
    </row>
    <row r="160" spans="2:4" x14ac:dyDescent="0.25">
      <c r="B160" s="200">
        <v>44401</v>
      </c>
      <c r="C160" s="106"/>
      <c r="D160" s="106">
        <f t="shared" si="3"/>
        <v>0</v>
      </c>
    </row>
    <row r="161" spans="2:4" x14ac:dyDescent="0.25">
      <c r="B161" s="200">
        <v>44402</v>
      </c>
      <c r="C161" s="106"/>
      <c r="D161" s="106">
        <f t="shared" si="3"/>
        <v>0</v>
      </c>
    </row>
    <row r="162" spans="2:4" x14ac:dyDescent="0.25">
      <c r="B162" s="200">
        <v>44403</v>
      </c>
      <c r="C162" s="106"/>
      <c r="D162" s="106">
        <f t="shared" si="3"/>
        <v>0</v>
      </c>
    </row>
    <row r="163" spans="2:4" x14ac:dyDescent="0.25">
      <c r="B163" s="200">
        <v>44404</v>
      </c>
      <c r="C163" s="106"/>
      <c r="D163" s="106">
        <f t="shared" si="3"/>
        <v>0</v>
      </c>
    </row>
    <row r="164" spans="2:4" x14ac:dyDescent="0.25">
      <c r="B164" s="200">
        <v>44405</v>
      </c>
      <c r="C164" s="106"/>
      <c r="D164" s="106">
        <f t="shared" si="3"/>
        <v>0</v>
      </c>
    </row>
    <row r="165" spans="2:4" x14ac:dyDescent="0.25">
      <c r="B165" s="200">
        <v>44406</v>
      </c>
      <c r="C165" s="106"/>
      <c r="D165" s="106">
        <f t="shared" si="3"/>
        <v>0</v>
      </c>
    </row>
    <row r="166" spans="2:4" x14ac:dyDescent="0.25">
      <c r="B166" s="200">
        <v>44407</v>
      </c>
      <c r="C166" s="106"/>
      <c r="D166" s="106">
        <f t="shared" si="3"/>
        <v>0</v>
      </c>
    </row>
    <row r="167" spans="2:4" x14ac:dyDescent="0.25">
      <c r="B167" s="200">
        <v>44408</v>
      </c>
      <c r="C167" s="106"/>
      <c r="D167" s="106">
        <f t="shared" si="3"/>
        <v>0</v>
      </c>
    </row>
    <row r="168" spans="2:4" x14ac:dyDescent="0.25">
      <c r="B168" s="200">
        <v>44409</v>
      </c>
      <c r="C168" s="106"/>
      <c r="D168" s="106">
        <f t="shared" si="3"/>
        <v>0</v>
      </c>
    </row>
    <row r="169" spans="2:4" x14ac:dyDescent="0.25">
      <c r="B169" s="200">
        <v>44410</v>
      </c>
      <c r="C169" s="106"/>
      <c r="D169" s="106">
        <f t="shared" ref="D169:D232" si="4">C169+D168</f>
        <v>0</v>
      </c>
    </row>
    <row r="170" spans="2:4" x14ac:dyDescent="0.25">
      <c r="B170" s="200">
        <v>44411</v>
      </c>
      <c r="C170" s="106"/>
      <c r="D170" s="106">
        <f t="shared" si="4"/>
        <v>0</v>
      </c>
    </row>
    <row r="171" spans="2:4" x14ac:dyDescent="0.25">
      <c r="B171" s="200">
        <v>44412</v>
      </c>
      <c r="C171" s="106"/>
      <c r="D171" s="106">
        <f t="shared" si="4"/>
        <v>0</v>
      </c>
    </row>
    <row r="172" spans="2:4" x14ac:dyDescent="0.25">
      <c r="B172" s="200">
        <v>44413</v>
      </c>
      <c r="C172" s="106"/>
      <c r="D172" s="106">
        <f t="shared" si="4"/>
        <v>0</v>
      </c>
    </row>
    <row r="173" spans="2:4" x14ac:dyDescent="0.25">
      <c r="B173" s="200">
        <v>44414</v>
      </c>
      <c r="C173" s="106"/>
      <c r="D173" s="106">
        <f t="shared" si="4"/>
        <v>0</v>
      </c>
    </row>
    <row r="174" spans="2:4" x14ac:dyDescent="0.25">
      <c r="B174" s="200">
        <v>44415</v>
      </c>
      <c r="C174" s="106"/>
      <c r="D174" s="106">
        <f t="shared" si="4"/>
        <v>0</v>
      </c>
    </row>
    <row r="175" spans="2:4" x14ac:dyDescent="0.25">
      <c r="B175" s="200">
        <v>44416</v>
      </c>
      <c r="C175" s="106"/>
      <c r="D175" s="106">
        <f t="shared" si="4"/>
        <v>0</v>
      </c>
    </row>
    <row r="176" spans="2:4" x14ac:dyDescent="0.25">
      <c r="B176" s="200">
        <v>44417</v>
      </c>
      <c r="C176" s="106"/>
      <c r="D176" s="106">
        <f t="shared" si="4"/>
        <v>0</v>
      </c>
    </row>
    <row r="177" spans="2:4" x14ac:dyDescent="0.25">
      <c r="B177" s="200">
        <v>44418</v>
      </c>
      <c r="C177" s="106"/>
      <c r="D177" s="106">
        <f t="shared" si="4"/>
        <v>0</v>
      </c>
    </row>
    <row r="178" spans="2:4" x14ac:dyDescent="0.25">
      <c r="B178" s="200">
        <v>44419</v>
      </c>
      <c r="C178" s="106"/>
      <c r="D178" s="106">
        <f t="shared" si="4"/>
        <v>0</v>
      </c>
    </row>
    <row r="179" spans="2:4" x14ac:dyDescent="0.25">
      <c r="B179" s="200">
        <v>44420</v>
      </c>
      <c r="C179" s="106"/>
      <c r="D179" s="106">
        <f t="shared" si="4"/>
        <v>0</v>
      </c>
    </row>
    <row r="180" spans="2:4" x14ac:dyDescent="0.25">
      <c r="B180" s="200">
        <v>44421</v>
      </c>
      <c r="C180" s="106"/>
      <c r="D180" s="106">
        <f t="shared" si="4"/>
        <v>0</v>
      </c>
    </row>
    <row r="181" spans="2:4" x14ac:dyDescent="0.25">
      <c r="B181" s="200">
        <v>44422</v>
      </c>
      <c r="C181" s="106"/>
      <c r="D181" s="106">
        <f t="shared" si="4"/>
        <v>0</v>
      </c>
    </row>
    <row r="182" spans="2:4" x14ac:dyDescent="0.25">
      <c r="B182" s="200">
        <v>44423</v>
      </c>
      <c r="C182" s="106"/>
      <c r="D182" s="106">
        <f t="shared" si="4"/>
        <v>0</v>
      </c>
    </row>
    <row r="183" spans="2:4" x14ac:dyDescent="0.25">
      <c r="B183" s="200">
        <v>44424</v>
      </c>
      <c r="C183" s="106"/>
      <c r="D183" s="106">
        <f t="shared" si="4"/>
        <v>0</v>
      </c>
    </row>
    <row r="184" spans="2:4" x14ac:dyDescent="0.25">
      <c r="B184" s="200">
        <v>44425</v>
      </c>
      <c r="C184" s="106"/>
      <c r="D184" s="106">
        <f t="shared" si="4"/>
        <v>0</v>
      </c>
    </row>
    <row r="185" spans="2:4" x14ac:dyDescent="0.25">
      <c r="B185" s="200">
        <v>44426</v>
      </c>
      <c r="C185" s="106"/>
      <c r="D185" s="106">
        <f t="shared" si="4"/>
        <v>0</v>
      </c>
    </row>
    <row r="186" spans="2:4" x14ac:dyDescent="0.25">
      <c r="B186" s="200">
        <v>44427</v>
      </c>
      <c r="C186" s="106"/>
      <c r="D186" s="106">
        <f t="shared" si="4"/>
        <v>0</v>
      </c>
    </row>
    <row r="187" spans="2:4" x14ac:dyDescent="0.25">
      <c r="B187" s="200">
        <v>44428</v>
      </c>
      <c r="C187" s="106"/>
      <c r="D187" s="106">
        <f t="shared" si="4"/>
        <v>0</v>
      </c>
    </row>
    <row r="188" spans="2:4" x14ac:dyDescent="0.25">
      <c r="B188" s="200">
        <v>44429</v>
      </c>
      <c r="C188" s="106"/>
      <c r="D188" s="106">
        <f t="shared" si="4"/>
        <v>0</v>
      </c>
    </row>
    <row r="189" spans="2:4" x14ac:dyDescent="0.25">
      <c r="B189" s="200">
        <v>44430</v>
      </c>
      <c r="C189" s="106"/>
      <c r="D189" s="106">
        <f t="shared" si="4"/>
        <v>0</v>
      </c>
    </row>
    <row r="190" spans="2:4" x14ac:dyDescent="0.25">
      <c r="B190" s="200">
        <v>44431</v>
      </c>
      <c r="C190" s="106"/>
      <c r="D190" s="106">
        <f t="shared" si="4"/>
        <v>0</v>
      </c>
    </row>
    <row r="191" spans="2:4" x14ac:dyDescent="0.25">
      <c r="B191" s="200">
        <v>44432</v>
      </c>
      <c r="C191" s="106"/>
      <c r="D191" s="106">
        <f t="shared" si="4"/>
        <v>0</v>
      </c>
    </row>
    <row r="192" spans="2:4" x14ac:dyDescent="0.25">
      <c r="B192" s="200">
        <v>44433</v>
      </c>
      <c r="C192" s="106"/>
      <c r="D192" s="106">
        <f t="shared" si="4"/>
        <v>0</v>
      </c>
    </row>
    <row r="193" spans="2:4" x14ac:dyDescent="0.25">
      <c r="B193" s="200">
        <v>44434</v>
      </c>
      <c r="C193" s="106"/>
      <c r="D193" s="106">
        <f t="shared" si="4"/>
        <v>0</v>
      </c>
    </row>
    <row r="194" spans="2:4" x14ac:dyDescent="0.25">
      <c r="B194" s="200">
        <v>44435</v>
      </c>
      <c r="C194" s="106"/>
      <c r="D194" s="106">
        <f t="shared" si="4"/>
        <v>0</v>
      </c>
    </row>
    <row r="195" spans="2:4" x14ac:dyDescent="0.25">
      <c r="B195" s="200">
        <v>44436</v>
      </c>
      <c r="C195" s="106"/>
      <c r="D195" s="106">
        <f t="shared" si="4"/>
        <v>0</v>
      </c>
    </row>
    <row r="196" spans="2:4" x14ac:dyDescent="0.25">
      <c r="B196" s="200">
        <v>44437</v>
      </c>
      <c r="C196" s="106"/>
      <c r="D196" s="106">
        <f t="shared" si="4"/>
        <v>0</v>
      </c>
    </row>
    <row r="197" spans="2:4" x14ac:dyDescent="0.25">
      <c r="B197" s="200">
        <v>44438</v>
      </c>
      <c r="C197" s="106"/>
      <c r="D197" s="106">
        <f t="shared" si="4"/>
        <v>0</v>
      </c>
    </row>
    <row r="198" spans="2:4" x14ac:dyDescent="0.25">
      <c r="B198" s="200">
        <v>44439</v>
      </c>
      <c r="C198" s="106"/>
      <c r="D198" s="106">
        <f t="shared" si="4"/>
        <v>0</v>
      </c>
    </row>
    <row r="199" spans="2:4" x14ac:dyDescent="0.25">
      <c r="B199" s="200">
        <v>44440</v>
      </c>
      <c r="C199" s="106"/>
      <c r="D199" s="106">
        <f t="shared" si="4"/>
        <v>0</v>
      </c>
    </row>
    <row r="200" spans="2:4" x14ac:dyDescent="0.25">
      <c r="B200" s="200">
        <v>44441</v>
      </c>
      <c r="C200" s="106"/>
      <c r="D200" s="106">
        <f t="shared" si="4"/>
        <v>0</v>
      </c>
    </row>
    <row r="201" spans="2:4" x14ac:dyDescent="0.25">
      <c r="B201" s="200">
        <v>44442</v>
      </c>
      <c r="C201" s="106"/>
      <c r="D201" s="106">
        <f t="shared" si="4"/>
        <v>0</v>
      </c>
    </row>
    <row r="202" spans="2:4" x14ac:dyDescent="0.25">
      <c r="B202" s="200">
        <v>44443</v>
      </c>
      <c r="C202" s="106"/>
      <c r="D202" s="106">
        <f t="shared" si="4"/>
        <v>0</v>
      </c>
    </row>
    <row r="203" spans="2:4" x14ac:dyDescent="0.25">
      <c r="B203" s="200">
        <v>44444</v>
      </c>
      <c r="C203" s="106"/>
      <c r="D203" s="106">
        <f t="shared" si="4"/>
        <v>0</v>
      </c>
    </row>
    <row r="204" spans="2:4" x14ac:dyDescent="0.25">
      <c r="B204" s="200">
        <v>44445</v>
      </c>
      <c r="C204" s="106"/>
      <c r="D204" s="106">
        <f t="shared" si="4"/>
        <v>0</v>
      </c>
    </row>
    <row r="205" spans="2:4" x14ac:dyDescent="0.25">
      <c r="B205" s="200">
        <v>44446</v>
      </c>
      <c r="C205" s="106"/>
      <c r="D205" s="106">
        <f t="shared" si="4"/>
        <v>0</v>
      </c>
    </row>
    <row r="206" spans="2:4" x14ac:dyDescent="0.25">
      <c r="B206" s="200">
        <v>44447</v>
      </c>
      <c r="C206" s="106"/>
      <c r="D206" s="106">
        <f t="shared" si="4"/>
        <v>0</v>
      </c>
    </row>
    <row r="207" spans="2:4" x14ac:dyDescent="0.25">
      <c r="B207" s="200">
        <v>44448</v>
      </c>
      <c r="C207" s="106"/>
      <c r="D207" s="106">
        <f t="shared" si="4"/>
        <v>0</v>
      </c>
    </row>
    <row r="208" spans="2:4" x14ac:dyDescent="0.25">
      <c r="B208" s="200">
        <v>44449</v>
      </c>
      <c r="C208" s="106"/>
      <c r="D208" s="106">
        <f t="shared" si="4"/>
        <v>0</v>
      </c>
    </row>
    <row r="209" spans="2:4" x14ac:dyDescent="0.25">
      <c r="B209" s="200">
        <v>44450</v>
      </c>
      <c r="C209" s="106"/>
      <c r="D209" s="106">
        <f t="shared" si="4"/>
        <v>0</v>
      </c>
    </row>
    <row r="210" spans="2:4" x14ac:dyDescent="0.25">
      <c r="B210" s="200">
        <v>44451</v>
      </c>
      <c r="C210" s="106"/>
      <c r="D210" s="106">
        <f t="shared" si="4"/>
        <v>0</v>
      </c>
    </row>
    <row r="211" spans="2:4" x14ac:dyDescent="0.25">
      <c r="B211" s="200">
        <v>44452</v>
      </c>
      <c r="C211" s="106"/>
      <c r="D211" s="106">
        <f t="shared" si="4"/>
        <v>0</v>
      </c>
    </row>
    <row r="212" spans="2:4" x14ac:dyDescent="0.25">
      <c r="B212" s="200">
        <v>44453</v>
      </c>
      <c r="C212" s="106"/>
      <c r="D212" s="106">
        <f t="shared" si="4"/>
        <v>0</v>
      </c>
    </row>
    <row r="213" spans="2:4" x14ac:dyDescent="0.25">
      <c r="B213" s="200">
        <v>44454</v>
      </c>
      <c r="C213" s="106"/>
      <c r="D213" s="106">
        <f t="shared" si="4"/>
        <v>0</v>
      </c>
    </row>
    <row r="214" spans="2:4" x14ac:dyDescent="0.25">
      <c r="B214" s="200">
        <v>44455</v>
      </c>
      <c r="C214" s="106"/>
      <c r="D214" s="106">
        <f t="shared" si="4"/>
        <v>0</v>
      </c>
    </row>
    <row r="215" spans="2:4" x14ac:dyDescent="0.25">
      <c r="B215" s="200">
        <v>44456</v>
      </c>
      <c r="C215" s="106"/>
      <c r="D215" s="106">
        <f t="shared" si="4"/>
        <v>0</v>
      </c>
    </row>
    <row r="216" spans="2:4" x14ac:dyDescent="0.25">
      <c r="B216" s="200">
        <v>44457</v>
      </c>
      <c r="C216" s="106"/>
      <c r="D216" s="106">
        <f t="shared" si="4"/>
        <v>0</v>
      </c>
    </row>
    <row r="217" spans="2:4" x14ac:dyDescent="0.25">
      <c r="B217" s="200">
        <v>44458</v>
      </c>
      <c r="C217" s="106"/>
      <c r="D217" s="106">
        <f t="shared" si="4"/>
        <v>0</v>
      </c>
    </row>
    <row r="218" spans="2:4" x14ac:dyDescent="0.25">
      <c r="B218" s="200">
        <v>44459</v>
      </c>
      <c r="C218" s="106"/>
      <c r="D218" s="106">
        <f t="shared" si="4"/>
        <v>0</v>
      </c>
    </row>
    <row r="219" spans="2:4" x14ac:dyDescent="0.25">
      <c r="B219" s="200">
        <v>44460</v>
      </c>
      <c r="C219" s="106"/>
      <c r="D219" s="106">
        <f t="shared" si="4"/>
        <v>0</v>
      </c>
    </row>
    <row r="220" spans="2:4" x14ac:dyDescent="0.25">
      <c r="B220" s="200">
        <v>44461</v>
      </c>
      <c r="C220" s="106"/>
      <c r="D220" s="106">
        <f t="shared" si="4"/>
        <v>0</v>
      </c>
    </row>
    <row r="221" spans="2:4" x14ac:dyDescent="0.25">
      <c r="B221" s="200">
        <v>44462</v>
      </c>
      <c r="C221" s="106"/>
      <c r="D221" s="106">
        <f t="shared" si="4"/>
        <v>0</v>
      </c>
    </row>
    <row r="222" spans="2:4" x14ac:dyDescent="0.25">
      <c r="B222" s="200">
        <v>44463</v>
      </c>
      <c r="C222" s="106"/>
      <c r="D222" s="106">
        <f t="shared" si="4"/>
        <v>0</v>
      </c>
    </row>
    <row r="223" spans="2:4" x14ac:dyDescent="0.25">
      <c r="B223" s="200">
        <v>44464</v>
      </c>
      <c r="C223" s="106"/>
      <c r="D223" s="106">
        <f t="shared" si="4"/>
        <v>0</v>
      </c>
    </row>
    <row r="224" spans="2:4" x14ac:dyDescent="0.25">
      <c r="B224" s="200">
        <v>44465</v>
      </c>
      <c r="C224" s="106"/>
      <c r="D224" s="106">
        <f t="shared" si="4"/>
        <v>0</v>
      </c>
    </row>
    <row r="225" spans="2:4" x14ac:dyDescent="0.25">
      <c r="B225" s="200">
        <v>44466</v>
      </c>
      <c r="C225" s="106"/>
      <c r="D225" s="106">
        <f t="shared" si="4"/>
        <v>0</v>
      </c>
    </row>
    <row r="226" spans="2:4" x14ac:dyDescent="0.25">
      <c r="B226" s="200">
        <v>44467</v>
      </c>
      <c r="C226" s="106"/>
      <c r="D226" s="106">
        <f t="shared" si="4"/>
        <v>0</v>
      </c>
    </row>
    <row r="227" spans="2:4" x14ac:dyDescent="0.25">
      <c r="B227" s="200">
        <v>44468</v>
      </c>
      <c r="C227" s="106"/>
      <c r="D227" s="106">
        <f t="shared" si="4"/>
        <v>0</v>
      </c>
    </row>
    <row r="228" spans="2:4" x14ac:dyDescent="0.25">
      <c r="B228" s="200">
        <v>44469</v>
      </c>
      <c r="C228" s="106"/>
      <c r="D228" s="106">
        <f t="shared" si="4"/>
        <v>0</v>
      </c>
    </row>
    <row r="229" spans="2:4" x14ac:dyDescent="0.25">
      <c r="B229" s="200">
        <v>44470</v>
      </c>
      <c r="C229" s="106"/>
      <c r="D229" s="106">
        <f t="shared" si="4"/>
        <v>0</v>
      </c>
    </row>
    <row r="230" spans="2:4" x14ac:dyDescent="0.25">
      <c r="B230" s="200">
        <v>44471</v>
      </c>
      <c r="C230" s="106"/>
      <c r="D230" s="106">
        <f t="shared" si="4"/>
        <v>0</v>
      </c>
    </row>
    <row r="231" spans="2:4" x14ac:dyDescent="0.25">
      <c r="B231" s="200">
        <v>44472</v>
      </c>
      <c r="C231" s="106"/>
      <c r="D231" s="106">
        <f t="shared" si="4"/>
        <v>0</v>
      </c>
    </row>
    <row r="232" spans="2:4" x14ac:dyDescent="0.25">
      <c r="B232" s="200">
        <v>44473</v>
      </c>
      <c r="C232" s="106"/>
      <c r="D232" s="106">
        <f t="shared" si="4"/>
        <v>0</v>
      </c>
    </row>
    <row r="233" spans="2:4" x14ac:dyDescent="0.25">
      <c r="B233" s="200">
        <v>44474</v>
      </c>
      <c r="C233" s="106"/>
      <c r="D233" s="106">
        <f t="shared" ref="D233:D296" si="5">C233+D232</f>
        <v>0</v>
      </c>
    </row>
    <row r="234" spans="2:4" x14ac:dyDescent="0.25">
      <c r="B234" s="200">
        <v>44475</v>
      </c>
      <c r="C234" s="106"/>
      <c r="D234" s="106">
        <f t="shared" si="5"/>
        <v>0</v>
      </c>
    </row>
    <row r="235" spans="2:4" x14ac:dyDescent="0.25">
      <c r="B235" s="200">
        <v>44476</v>
      </c>
      <c r="C235" s="106"/>
      <c r="D235" s="106">
        <f t="shared" si="5"/>
        <v>0</v>
      </c>
    </row>
    <row r="236" spans="2:4" x14ac:dyDescent="0.25">
      <c r="B236" s="200">
        <v>44477</v>
      </c>
      <c r="C236" s="106"/>
      <c r="D236" s="106">
        <f t="shared" si="5"/>
        <v>0</v>
      </c>
    </row>
    <row r="237" spans="2:4" x14ac:dyDescent="0.25">
      <c r="B237" s="200">
        <v>44478</v>
      </c>
      <c r="C237" s="106"/>
      <c r="D237" s="106">
        <f t="shared" si="5"/>
        <v>0</v>
      </c>
    </row>
    <row r="238" spans="2:4" x14ac:dyDescent="0.25">
      <c r="B238" s="200">
        <v>44479</v>
      </c>
      <c r="C238" s="106"/>
      <c r="D238" s="106">
        <f t="shared" si="5"/>
        <v>0</v>
      </c>
    </row>
    <row r="239" spans="2:4" x14ac:dyDescent="0.25">
      <c r="B239" s="200">
        <v>44480</v>
      </c>
      <c r="C239" s="106"/>
      <c r="D239" s="106">
        <f t="shared" si="5"/>
        <v>0</v>
      </c>
    </row>
    <row r="240" spans="2:4" x14ac:dyDescent="0.25">
      <c r="B240" s="200">
        <v>44481</v>
      </c>
      <c r="C240" s="106"/>
      <c r="D240" s="106">
        <f t="shared" si="5"/>
        <v>0</v>
      </c>
    </row>
    <row r="241" spans="2:4" x14ac:dyDescent="0.25">
      <c r="B241" s="200">
        <v>44482</v>
      </c>
      <c r="C241" s="106"/>
      <c r="D241" s="106">
        <f t="shared" si="5"/>
        <v>0</v>
      </c>
    </row>
    <row r="242" spans="2:4" x14ac:dyDescent="0.25">
      <c r="B242" s="200">
        <v>44483</v>
      </c>
      <c r="C242" s="106"/>
      <c r="D242" s="106">
        <f t="shared" si="5"/>
        <v>0</v>
      </c>
    </row>
    <row r="243" spans="2:4" x14ac:dyDescent="0.25">
      <c r="B243" s="200">
        <v>44484</v>
      </c>
      <c r="C243" s="106"/>
      <c r="D243" s="106">
        <f t="shared" si="5"/>
        <v>0</v>
      </c>
    </row>
    <row r="244" spans="2:4" x14ac:dyDescent="0.25">
      <c r="B244" s="200">
        <v>44485</v>
      </c>
      <c r="C244" s="106"/>
      <c r="D244" s="106">
        <f t="shared" si="5"/>
        <v>0</v>
      </c>
    </row>
    <row r="245" spans="2:4" x14ac:dyDescent="0.25">
      <c r="B245" s="200">
        <v>44486</v>
      </c>
      <c r="C245" s="106"/>
      <c r="D245" s="106">
        <f t="shared" si="5"/>
        <v>0</v>
      </c>
    </row>
    <row r="246" spans="2:4" x14ac:dyDescent="0.25">
      <c r="B246" s="200">
        <v>44487</v>
      </c>
      <c r="C246" s="106"/>
      <c r="D246" s="106">
        <f t="shared" si="5"/>
        <v>0</v>
      </c>
    </row>
    <row r="247" spans="2:4" x14ac:dyDescent="0.25">
      <c r="B247" s="200">
        <v>44488</v>
      </c>
      <c r="C247" s="106"/>
      <c r="D247" s="106">
        <f t="shared" si="5"/>
        <v>0</v>
      </c>
    </row>
    <row r="248" spans="2:4" x14ac:dyDescent="0.25">
      <c r="B248" s="200">
        <v>44489</v>
      </c>
      <c r="C248" s="106"/>
      <c r="D248" s="106">
        <f t="shared" si="5"/>
        <v>0</v>
      </c>
    </row>
    <row r="249" spans="2:4" x14ac:dyDescent="0.25">
      <c r="B249" s="200">
        <v>44490</v>
      </c>
      <c r="C249" s="106"/>
      <c r="D249" s="106">
        <f t="shared" si="5"/>
        <v>0</v>
      </c>
    </row>
    <row r="250" spans="2:4" x14ac:dyDescent="0.25">
      <c r="B250" s="200">
        <v>44491</v>
      </c>
      <c r="C250" s="106"/>
      <c r="D250" s="106">
        <f t="shared" si="5"/>
        <v>0</v>
      </c>
    </row>
    <row r="251" spans="2:4" x14ac:dyDescent="0.25">
      <c r="B251" s="200">
        <v>44492</v>
      </c>
      <c r="C251" s="106"/>
      <c r="D251" s="106">
        <f t="shared" si="5"/>
        <v>0</v>
      </c>
    </row>
    <row r="252" spans="2:4" x14ac:dyDescent="0.25">
      <c r="B252" s="200">
        <v>44493</v>
      </c>
      <c r="C252" s="106"/>
      <c r="D252" s="106">
        <f t="shared" si="5"/>
        <v>0</v>
      </c>
    </row>
    <row r="253" spans="2:4" x14ac:dyDescent="0.25">
      <c r="B253" s="200">
        <v>44494</v>
      </c>
      <c r="C253" s="106"/>
      <c r="D253" s="106">
        <f t="shared" si="5"/>
        <v>0</v>
      </c>
    </row>
    <row r="254" spans="2:4" x14ac:dyDescent="0.25">
      <c r="B254" s="200">
        <v>44495</v>
      </c>
      <c r="C254" s="106"/>
      <c r="D254" s="106">
        <f t="shared" si="5"/>
        <v>0</v>
      </c>
    </row>
    <row r="255" spans="2:4" x14ac:dyDescent="0.25">
      <c r="B255" s="200">
        <v>44496</v>
      </c>
      <c r="C255" s="106"/>
      <c r="D255" s="106">
        <f t="shared" si="5"/>
        <v>0</v>
      </c>
    </row>
    <row r="256" spans="2:4" x14ac:dyDescent="0.25">
      <c r="B256" s="200">
        <v>44497</v>
      </c>
      <c r="C256" s="106"/>
      <c r="D256" s="106">
        <f t="shared" si="5"/>
        <v>0</v>
      </c>
    </row>
    <row r="257" spans="2:4" x14ac:dyDescent="0.25">
      <c r="B257" s="200">
        <v>44498</v>
      </c>
      <c r="C257" s="106"/>
      <c r="D257" s="106">
        <f t="shared" si="5"/>
        <v>0</v>
      </c>
    </row>
    <row r="258" spans="2:4" x14ac:dyDescent="0.25">
      <c r="B258" s="200">
        <v>44499</v>
      </c>
      <c r="C258" s="106"/>
      <c r="D258" s="106">
        <f t="shared" si="5"/>
        <v>0</v>
      </c>
    </row>
    <row r="259" spans="2:4" x14ac:dyDescent="0.25">
      <c r="B259" s="200">
        <v>44500</v>
      </c>
      <c r="C259" s="106"/>
      <c r="D259" s="106">
        <f t="shared" si="5"/>
        <v>0</v>
      </c>
    </row>
    <row r="260" spans="2:4" x14ac:dyDescent="0.25">
      <c r="B260" s="200">
        <v>44501</v>
      </c>
      <c r="C260" s="106"/>
      <c r="D260" s="106">
        <f t="shared" si="5"/>
        <v>0</v>
      </c>
    </row>
    <row r="261" spans="2:4" x14ac:dyDescent="0.25">
      <c r="B261" s="200">
        <v>44502</v>
      </c>
      <c r="C261" s="106"/>
      <c r="D261" s="106">
        <f t="shared" si="5"/>
        <v>0</v>
      </c>
    </row>
    <row r="262" spans="2:4" x14ac:dyDescent="0.25">
      <c r="B262" s="200">
        <v>44503</v>
      </c>
      <c r="C262" s="106"/>
      <c r="D262" s="106">
        <f t="shared" si="5"/>
        <v>0</v>
      </c>
    </row>
    <row r="263" spans="2:4" x14ac:dyDescent="0.25">
      <c r="B263" s="200">
        <v>44504</v>
      </c>
      <c r="C263" s="106"/>
      <c r="D263" s="106">
        <f t="shared" si="5"/>
        <v>0</v>
      </c>
    </row>
    <row r="264" spans="2:4" x14ac:dyDescent="0.25">
      <c r="B264" s="200">
        <v>44505</v>
      </c>
      <c r="C264" s="106"/>
      <c r="D264" s="106">
        <f t="shared" si="5"/>
        <v>0</v>
      </c>
    </row>
    <row r="265" spans="2:4" x14ac:dyDescent="0.25">
      <c r="B265" s="200">
        <v>44506</v>
      </c>
      <c r="C265" s="106"/>
      <c r="D265" s="106">
        <f t="shared" si="5"/>
        <v>0</v>
      </c>
    </row>
    <row r="266" spans="2:4" x14ac:dyDescent="0.25">
      <c r="B266" s="200">
        <v>44507</v>
      </c>
      <c r="C266" s="106"/>
      <c r="D266" s="106">
        <f t="shared" si="5"/>
        <v>0</v>
      </c>
    </row>
    <row r="267" spans="2:4" x14ac:dyDescent="0.25">
      <c r="B267" s="200">
        <v>44508</v>
      </c>
      <c r="C267" s="106"/>
      <c r="D267" s="106">
        <f t="shared" si="5"/>
        <v>0</v>
      </c>
    </row>
    <row r="268" spans="2:4" x14ac:dyDescent="0.25">
      <c r="B268" s="200">
        <v>44509</v>
      </c>
      <c r="C268" s="106"/>
      <c r="D268" s="106">
        <f t="shared" si="5"/>
        <v>0</v>
      </c>
    </row>
    <row r="269" spans="2:4" x14ac:dyDescent="0.25">
      <c r="B269" s="200">
        <v>44510</v>
      </c>
      <c r="C269" s="106"/>
      <c r="D269" s="106">
        <f t="shared" si="5"/>
        <v>0</v>
      </c>
    </row>
    <row r="270" spans="2:4" x14ac:dyDescent="0.25">
      <c r="B270" s="200">
        <v>44511</v>
      </c>
      <c r="C270" s="106"/>
      <c r="D270" s="106">
        <f t="shared" si="5"/>
        <v>0</v>
      </c>
    </row>
    <row r="271" spans="2:4" x14ac:dyDescent="0.25">
      <c r="B271" s="200">
        <v>44512</v>
      </c>
      <c r="C271" s="106"/>
      <c r="D271" s="106">
        <f t="shared" si="5"/>
        <v>0</v>
      </c>
    </row>
    <row r="272" spans="2:4" x14ac:dyDescent="0.25">
      <c r="B272" s="200">
        <v>44513</v>
      </c>
      <c r="C272" s="106"/>
      <c r="D272" s="106">
        <f t="shared" si="5"/>
        <v>0</v>
      </c>
    </row>
    <row r="273" spans="2:4" x14ac:dyDescent="0.25">
      <c r="B273" s="200">
        <v>44514</v>
      </c>
      <c r="C273" s="106"/>
      <c r="D273" s="106">
        <f t="shared" si="5"/>
        <v>0</v>
      </c>
    </row>
    <row r="274" spans="2:4" x14ac:dyDescent="0.25">
      <c r="B274" s="200">
        <v>44515</v>
      </c>
      <c r="C274" s="106"/>
      <c r="D274" s="106">
        <f t="shared" si="5"/>
        <v>0</v>
      </c>
    </row>
    <row r="275" spans="2:4" x14ac:dyDescent="0.25">
      <c r="B275" s="200">
        <v>44516</v>
      </c>
      <c r="C275" s="106"/>
      <c r="D275" s="106">
        <f t="shared" si="5"/>
        <v>0</v>
      </c>
    </row>
    <row r="276" spans="2:4" x14ac:dyDescent="0.25">
      <c r="B276" s="200">
        <v>44517</v>
      </c>
      <c r="C276" s="106"/>
      <c r="D276" s="106">
        <f t="shared" si="5"/>
        <v>0</v>
      </c>
    </row>
    <row r="277" spans="2:4" x14ac:dyDescent="0.25">
      <c r="B277" s="200">
        <v>44518</v>
      </c>
      <c r="C277" s="106"/>
      <c r="D277" s="106">
        <f t="shared" si="5"/>
        <v>0</v>
      </c>
    </row>
    <row r="278" spans="2:4" x14ac:dyDescent="0.25">
      <c r="B278" s="200">
        <v>44519</v>
      </c>
      <c r="C278" s="106"/>
      <c r="D278" s="106">
        <f t="shared" si="5"/>
        <v>0</v>
      </c>
    </row>
    <row r="279" spans="2:4" x14ac:dyDescent="0.25">
      <c r="B279" s="200">
        <v>44520</v>
      </c>
      <c r="C279" s="106"/>
      <c r="D279" s="106">
        <f t="shared" si="5"/>
        <v>0</v>
      </c>
    </row>
    <row r="280" spans="2:4" x14ac:dyDescent="0.25">
      <c r="B280" s="200">
        <v>44521</v>
      </c>
      <c r="C280" s="106"/>
      <c r="D280" s="106">
        <f t="shared" si="5"/>
        <v>0</v>
      </c>
    </row>
    <row r="281" spans="2:4" x14ac:dyDescent="0.25">
      <c r="B281" s="200">
        <v>44522</v>
      </c>
      <c r="C281" s="106"/>
      <c r="D281" s="106">
        <f t="shared" si="5"/>
        <v>0</v>
      </c>
    </row>
    <row r="282" spans="2:4" x14ac:dyDescent="0.25">
      <c r="B282" s="200">
        <v>44523</v>
      </c>
      <c r="C282" s="106"/>
      <c r="D282" s="106">
        <f t="shared" si="5"/>
        <v>0</v>
      </c>
    </row>
    <row r="283" spans="2:4" x14ac:dyDescent="0.25">
      <c r="B283" s="200">
        <v>44524</v>
      </c>
      <c r="C283" s="106"/>
      <c r="D283" s="106">
        <f t="shared" si="5"/>
        <v>0</v>
      </c>
    </row>
    <row r="284" spans="2:4" x14ac:dyDescent="0.25">
      <c r="B284" s="200">
        <v>44525</v>
      </c>
      <c r="C284" s="106"/>
      <c r="D284" s="106">
        <f t="shared" si="5"/>
        <v>0</v>
      </c>
    </row>
    <row r="285" spans="2:4" x14ac:dyDescent="0.25">
      <c r="B285" s="200">
        <v>44526</v>
      </c>
      <c r="C285" s="106"/>
      <c r="D285" s="106">
        <f t="shared" si="5"/>
        <v>0</v>
      </c>
    </row>
    <row r="286" spans="2:4" x14ac:dyDescent="0.25">
      <c r="B286" s="200">
        <v>44527</v>
      </c>
      <c r="C286" s="106"/>
      <c r="D286" s="106">
        <f t="shared" si="5"/>
        <v>0</v>
      </c>
    </row>
    <row r="287" spans="2:4" x14ac:dyDescent="0.25">
      <c r="B287" s="200">
        <v>44528</v>
      </c>
      <c r="C287" s="106"/>
      <c r="D287" s="106">
        <f t="shared" si="5"/>
        <v>0</v>
      </c>
    </row>
    <row r="288" spans="2:4" x14ac:dyDescent="0.25">
      <c r="B288" s="200">
        <v>44529</v>
      </c>
      <c r="C288" s="106"/>
      <c r="D288" s="106">
        <f t="shared" si="5"/>
        <v>0</v>
      </c>
    </row>
    <row r="289" spans="2:4" x14ac:dyDescent="0.25">
      <c r="B289" s="200">
        <v>44530</v>
      </c>
      <c r="C289" s="106"/>
      <c r="D289" s="106">
        <f t="shared" si="5"/>
        <v>0</v>
      </c>
    </row>
    <row r="290" spans="2:4" x14ac:dyDescent="0.25">
      <c r="B290" s="200">
        <v>44531</v>
      </c>
      <c r="C290" s="106"/>
      <c r="D290" s="106">
        <f t="shared" si="5"/>
        <v>0</v>
      </c>
    </row>
    <row r="291" spans="2:4" x14ac:dyDescent="0.25">
      <c r="B291" s="200">
        <v>44532</v>
      </c>
      <c r="C291" s="106"/>
      <c r="D291" s="106">
        <f t="shared" si="5"/>
        <v>0</v>
      </c>
    </row>
    <row r="292" spans="2:4" x14ac:dyDescent="0.25">
      <c r="B292" s="200">
        <v>44533</v>
      </c>
      <c r="C292" s="106"/>
      <c r="D292" s="106">
        <f t="shared" si="5"/>
        <v>0</v>
      </c>
    </row>
    <row r="293" spans="2:4" x14ac:dyDescent="0.25">
      <c r="B293" s="200">
        <v>44534</v>
      </c>
      <c r="C293" s="106"/>
      <c r="D293" s="106">
        <f t="shared" si="5"/>
        <v>0</v>
      </c>
    </row>
    <row r="294" spans="2:4" x14ac:dyDescent="0.25">
      <c r="B294" s="200">
        <v>44535</v>
      </c>
      <c r="C294" s="106"/>
      <c r="D294" s="106">
        <f t="shared" si="5"/>
        <v>0</v>
      </c>
    </row>
    <row r="295" spans="2:4" x14ac:dyDescent="0.25">
      <c r="B295" s="200">
        <v>44536</v>
      </c>
      <c r="C295" s="106"/>
      <c r="D295" s="106">
        <f t="shared" si="5"/>
        <v>0</v>
      </c>
    </row>
    <row r="296" spans="2:4" x14ac:dyDescent="0.25">
      <c r="B296" s="200">
        <v>44537</v>
      </c>
      <c r="C296" s="106"/>
      <c r="D296" s="106">
        <f t="shared" si="5"/>
        <v>0</v>
      </c>
    </row>
    <row r="297" spans="2:4" x14ac:dyDescent="0.25">
      <c r="B297" s="200">
        <v>44538</v>
      </c>
      <c r="C297" s="106"/>
      <c r="D297" s="106">
        <f t="shared" ref="D297:D334" si="6">C297+D296</f>
        <v>0</v>
      </c>
    </row>
    <row r="298" spans="2:4" x14ac:dyDescent="0.25">
      <c r="B298" s="200">
        <v>44539</v>
      </c>
      <c r="C298" s="106"/>
      <c r="D298" s="106">
        <f t="shared" si="6"/>
        <v>0</v>
      </c>
    </row>
    <row r="299" spans="2:4" x14ac:dyDescent="0.25">
      <c r="B299" s="200">
        <v>44540</v>
      </c>
      <c r="C299" s="106"/>
      <c r="D299" s="106">
        <f t="shared" si="6"/>
        <v>0</v>
      </c>
    </row>
    <row r="300" spans="2:4" x14ac:dyDescent="0.25">
      <c r="B300" s="200">
        <v>44541</v>
      </c>
      <c r="C300" s="106"/>
      <c r="D300" s="106">
        <f t="shared" si="6"/>
        <v>0</v>
      </c>
    </row>
    <row r="301" spans="2:4" x14ac:dyDescent="0.25">
      <c r="B301" s="200">
        <v>44542</v>
      </c>
      <c r="C301" s="106"/>
      <c r="D301" s="106">
        <f t="shared" si="6"/>
        <v>0</v>
      </c>
    </row>
    <row r="302" spans="2:4" x14ac:dyDescent="0.25">
      <c r="B302" s="200">
        <v>44543</v>
      </c>
      <c r="C302" s="106"/>
      <c r="D302" s="106">
        <f t="shared" si="6"/>
        <v>0</v>
      </c>
    </row>
    <row r="303" spans="2:4" x14ac:dyDescent="0.25">
      <c r="B303" s="200">
        <v>44544</v>
      </c>
      <c r="C303" s="106"/>
      <c r="D303" s="106">
        <f t="shared" si="6"/>
        <v>0</v>
      </c>
    </row>
    <row r="304" spans="2:4" x14ac:dyDescent="0.25">
      <c r="B304" s="200">
        <v>44545</v>
      </c>
      <c r="C304" s="106"/>
      <c r="D304" s="106">
        <f t="shared" si="6"/>
        <v>0</v>
      </c>
    </row>
    <row r="305" spans="2:4" x14ac:dyDescent="0.25">
      <c r="B305" s="200">
        <v>44546</v>
      </c>
      <c r="C305" s="106"/>
      <c r="D305" s="106">
        <f t="shared" si="6"/>
        <v>0</v>
      </c>
    </row>
    <row r="306" spans="2:4" x14ac:dyDescent="0.25">
      <c r="B306" s="200">
        <v>44547</v>
      </c>
      <c r="C306" s="106"/>
      <c r="D306" s="106">
        <f t="shared" si="6"/>
        <v>0</v>
      </c>
    </row>
    <row r="307" spans="2:4" x14ac:dyDescent="0.25">
      <c r="B307" s="200">
        <v>44548</v>
      </c>
      <c r="C307" s="106"/>
      <c r="D307" s="106">
        <f t="shared" si="6"/>
        <v>0</v>
      </c>
    </row>
    <row r="308" spans="2:4" x14ac:dyDescent="0.25">
      <c r="B308" s="200">
        <v>44549</v>
      </c>
      <c r="C308" s="106"/>
      <c r="D308" s="106">
        <f t="shared" si="6"/>
        <v>0</v>
      </c>
    </row>
    <row r="309" spans="2:4" x14ac:dyDescent="0.25">
      <c r="B309" s="200">
        <v>44550</v>
      </c>
      <c r="C309" s="106"/>
      <c r="D309" s="106">
        <f t="shared" si="6"/>
        <v>0</v>
      </c>
    </row>
    <row r="310" spans="2:4" x14ac:dyDescent="0.25">
      <c r="B310" s="200">
        <v>44551</v>
      </c>
      <c r="C310" s="106"/>
      <c r="D310" s="106">
        <f t="shared" si="6"/>
        <v>0</v>
      </c>
    </row>
    <row r="311" spans="2:4" x14ac:dyDescent="0.25">
      <c r="B311" s="200">
        <v>44552</v>
      </c>
      <c r="C311" s="106"/>
      <c r="D311" s="106">
        <f t="shared" si="6"/>
        <v>0</v>
      </c>
    </row>
    <row r="312" spans="2:4" x14ac:dyDescent="0.25">
      <c r="B312" s="200">
        <v>44553</v>
      </c>
      <c r="C312" s="106"/>
      <c r="D312" s="106">
        <f t="shared" si="6"/>
        <v>0</v>
      </c>
    </row>
    <row r="313" spans="2:4" x14ac:dyDescent="0.25">
      <c r="B313" s="200">
        <v>44554</v>
      </c>
      <c r="C313" s="106"/>
      <c r="D313" s="106">
        <f t="shared" si="6"/>
        <v>0</v>
      </c>
    </row>
    <row r="314" spans="2:4" x14ac:dyDescent="0.25">
      <c r="B314" s="200">
        <v>44555</v>
      </c>
      <c r="C314" s="106"/>
      <c r="D314" s="106">
        <f t="shared" si="6"/>
        <v>0</v>
      </c>
    </row>
    <row r="315" spans="2:4" x14ac:dyDescent="0.25">
      <c r="B315" s="200">
        <v>44556</v>
      </c>
      <c r="C315" s="106"/>
      <c r="D315" s="106">
        <f t="shared" si="6"/>
        <v>0</v>
      </c>
    </row>
    <row r="316" spans="2:4" x14ac:dyDescent="0.25">
      <c r="B316" s="200">
        <v>44557</v>
      </c>
      <c r="C316" s="106"/>
      <c r="D316" s="106">
        <f t="shared" si="6"/>
        <v>0</v>
      </c>
    </row>
    <row r="317" spans="2:4" x14ac:dyDescent="0.25">
      <c r="B317" s="200">
        <v>44558</v>
      </c>
      <c r="C317" s="106"/>
      <c r="D317" s="106">
        <f t="shared" si="6"/>
        <v>0</v>
      </c>
    </row>
    <row r="318" spans="2:4" x14ac:dyDescent="0.25">
      <c r="B318" s="200">
        <v>44559</v>
      </c>
      <c r="C318" s="106"/>
      <c r="D318" s="106">
        <f t="shared" si="6"/>
        <v>0</v>
      </c>
    </row>
    <row r="319" spans="2:4" x14ac:dyDescent="0.25">
      <c r="B319" s="200">
        <v>44560</v>
      </c>
      <c r="C319" s="106"/>
      <c r="D319" s="106">
        <f t="shared" si="6"/>
        <v>0</v>
      </c>
    </row>
    <row r="320" spans="2:4" x14ac:dyDescent="0.25">
      <c r="B320" s="200">
        <v>44561</v>
      </c>
      <c r="C320" s="106"/>
      <c r="D320" s="106">
        <f t="shared" si="6"/>
        <v>0</v>
      </c>
    </row>
    <row r="321" spans="2:4" x14ac:dyDescent="0.25">
      <c r="B321" s="200">
        <v>44562</v>
      </c>
      <c r="C321" s="106"/>
      <c r="D321" s="106">
        <f t="shared" si="6"/>
        <v>0</v>
      </c>
    </row>
    <row r="322" spans="2:4" x14ac:dyDescent="0.25">
      <c r="B322" s="200">
        <v>44563</v>
      </c>
      <c r="C322" s="106"/>
      <c r="D322" s="106">
        <f t="shared" si="6"/>
        <v>0</v>
      </c>
    </row>
    <row r="323" spans="2:4" x14ac:dyDescent="0.25">
      <c r="B323" s="200">
        <v>44564</v>
      </c>
      <c r="C323" s="106"/>
      <c r="D323" s="106">
        <f t="shared" si="6"/>
        <v>0</v>
      </c>
    </row>
    <row r="324" spans="2:4" x14ac:dyDescent="0.25">
      <c r="B324" s="200">
        <v>44565</v>
      </c>
      <c r="C324" s="106"/>
      <c r="D324" s="106">
        <f t="shared" si="6"/>
        <v>0</v>
      </c>
    </row>
    <row r="325" spans="2:4" x14ac:dyDescent="0.25">
      <c r="B325" s="200">
        <v>44566</v>
      </c>
      <c r="C325" s="106"/>
      <c r="D325" s="106">
        <f t="shared" si="6"/>
        <v>0</v>
      </c>
    </row>
    <row r="326" spans="2:4" x14ac:dyDescent="0.25">
      <c r="B326" s="200">
        <v>44567</v>
      </c>
      <c r="C326" s="106"/>
      <c r="D326" s="106">
        <f t="shared" si="6"/>
        <v>0</v>
      </c>
    </row>
    <row r="327" spans="2:4" x14ac:dyDescent="0.25">
      <c r="B327" s="200">
        <v>44568</v>
      </c>
      <c r="C327" s="106"/>
      <c r="D327" s="106">
        <f t="shared" si="6"/>
        <v>0</v>
      </c>
    </row>
    <row r="328" spans="2:4" x14ac:dyDescent="0.25">
      <c r="B328" s="200">
        <v>44569</v>
      </c>
      <c r="C328" s="106"/>
      <c r="D328" s="106">
        <f t="shared" si="6"/>
        <v>0</v>
      </c>
    </row>
    <row r="329" spans="2:4" x14ac:dyDescent="0.25">
      <c r="B329" s="200">
        <v>44570</v>
      </c>
      <c r="C329" s="106"/>
      <c r="D329" s="106">
        <f t="shared" si="6"/>
        <v>0</v>
      </c>
    </row>
    <row r="330" spans="2:4" x14ac:dyDescent="0.25">
      <c r="B330" s="200">
        <v>44571</v>
      </c>
      <c r="C330" s="106"/>
      <c r="D330" s="106">
        <f t="shared" si="6"/>
        <v>0</v>
      </c>
    </row>
    <row r="331" spans="2:4" x14ac:dyDescent="0.25">
      <c r="B331" s="200">
        <v>44572</v>
      </c>
      <c r="C331" s="106"/>
      <c r="D331" s="106">
        <f t="shared" si="6"/>
        <v>0</v>
      </c>
    </row>
    <row r="332" spans="2:4" x14ac:dyDescent="0.25">
      <c r="B332" s="200">
        <v>44573</v>
      </c>
      <c r="C332" s="106"/>
      <c r="D332" s="106">
        <f t="shared" si="6"/>
        <v>0</v>
      </c>
    </row>
    <row r="333" spans="2:4" x14ac:dyDescent="0.25">
      <c r="B333" s="200">
        <v>44574</v>
      </c>
      <c r="C333" s="106"/>
      <c r="D333" s="106">
        <f t="shared" si="6"/>
        <v>0</v>
      </c>
    </row>
    <row r="334" spans="2:4" x14ac:dyDescent="0.25">
      <c r="B334" s="200">
        <v>44575</v>
      </c>
      <c r="C334" s="106"/>
      <c r="D334" s="106">
        <f t="shared" si="6"/>
        <v>0</v>
      </c>
    </row>
    <row r="335" spans="2:4" x14ac:dyDescent="0.25">
      <c r="B335" s="200"/>
      <c r="C335" s="106"/>
      <c r="D335" s="106"/>
    </row>
  </sheetData>
  <mergeCells count="6">
    <mergeCell ref="I39:J39"/>
    <mergeCell ref="AL4:AM4"/>
    <mergeCell ref="AN4:AO4"/>
    <mergeCell ref="AF4:AG4"/>
    <mergeCell ref="AH4:AI4"/>
    <mergeCell ref="AJ4:AK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0"/>
  <dimension ref="A1:AV1480"/>
  <sheetViews>
    <sheetView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05" t="s">
        <v>132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40"/>
      <c r="N1" s="241" t="s">
        <v>130</v>
      </c>
      <c r="O1" s="242"/>
      <c r="P1" s="242"/>
      <c r="Q1" s="242"/>
      <c r="R1" s="243"/>
      <c r="S1" s="241" t="s">
        <v>131</v>
      </c>
      <c r="T1" s="243"/>
    </row>
    <row r="2" spans="1:48" ht="32.25" customHeight="1" thickBot="1" x14ac:dyDescent="0.3">
      <c r="A2" s="44" t="s">
        <v>2</v>
      </c>
      <c r="B2" s="244" t="s">
        <v>154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5"/>
      <c r="N2" s="120" t="s">
        <v>129</v>
      </c>
      <c r="O2" s="246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44" t="s">
        <v>134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5"/>
      <c r="N3" s="120" t="s">
        <v>94</v>
      </c>
      <c r="O3" s="246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47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21" t="s">
        <v>62</v>
      </c>
      <c r="AN4" s="222"/>
      <c r="AO4" s="207" t="s">
        <v>8</v>
      </c>
      <c r="AP4" s="208"/>
      <c r="AQ4" s="209" t="s">
        <v>42</v>
      </c>
      <c r="AR4" s="208"/>
      <c r="AS4" s="220" t="s">
        <v>43</v>
      </c>
      <c r="AT4" s="208"/>
      <c r="AU4" s="223" t="s">
        <v>51</v>
      </c>
      <c r="AV4" s="224"/>
    </row>
    <row r="5" spans="1:48" ht="15.75" thickBot="1" x14ac:dyDescent="0.3">
      <c r="A5" s="43" t="s">
        <v>13</v>
      </c>
      <c r="B5" s="171" t="e">
        <f>MIN(M16:M2056)</f>
        <v>#N/A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238" t="s">
        <v>135</v>
      </c>
      <c r="P5" s="239"/>
      <c r="Q5" s="168" t="e">
        <f>-MIN(K16:K49)</f>
        <v>#N/A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 t="e">
        <f>SUMIF(D$16:D$49,AQ5,P$16:P$49)</f>
        <v>#N/A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>(SUMIF(P16:P2095,"&gt;0",P16:P2095)/SUMIF(P16:P2095,"&gt;0",T16:T2095))/(SUMIF(P16:P2095,"&lt;0",P16:P2095)/SUMIF(P16:P2095,"&lt;0",T16:T2095))*-1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28" t="s">
        <v>136</v>
      </c>
      <c r="P6" s="229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95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28" t="s">
        <v>138</v>
      </c>
      <c r="P7" s="229"/>
      <c r="Q7" s="133">
        <f>Q6+2</f>
        <v>5</v>
      </c>
      <c r="R7" s="153"/>
      <c r="S7" s="199">
        <v>0.5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4" t="s">
        <v>139</v>
      </c>
      <c r="P8" s="235"/>
      <c r="Q8" s="169" t="e">
        <f>Q7*Q5</f>
        <v>#N/A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234" t="s">
        <v>140</v>
      </c>
      <c r="P9" s="235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 t="e">
        <f>MAX($R$16:$R$49)</f>
        <v>#N/A</v>
      </c>
      <c r="N10" s="109"/>
      <c r="O10" s="236" t="s">
        <v>141</v>
      </c>
      <c r="P10" s="237"/>
      <c r="Q10" s="169">
        <f>(MAX(O16:O98)*120000*0.2*2)/Q9</f>
        <v>0</v>
      </c>
      <c r="R10" s="154"/>
      <c r="S10" s="109"/>
      <c r="T10" s="109"/>
      <c r="U10" s="16"/>
      <c r="AC10" s="225" t="s">
        <v>142</v>
      </c>
      <c r="AD10" s="225"/>
      <c r="AE10" s="225"/>
      <c r="AF10" s="225"/>
      <c r="AG10" s="225"/>
      <c r="AH10" s="225"/>
      <c r="AI10" s="225"/>
      <c r="AJ10" s="225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e">
        <f>INDEX($AQ$5:$AQ$3951,MATCH(LARGE($AR$5:$AR$3984,1),$AR$5:$AR$3984,0))</f>
        <v>#N/A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 t="e">
        <f>MAX($S$16:$S$47)</f>
        <v>#N/A</v>
      </c>
      <c r="N11" s="109"/>
      <c r="O11" s="226" t="s">
        <v>143</v>
      </c>
      <c r="P11" s="227"/>
      <c r="Q11" s="169" t="e">
        <f>Q10+Q8</f>
        <v>#N/A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 t="e">
        <f t="shared" si="0"/>
        <v>#N/A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e">
        <f>INDEX($AQ$5:$AQ$3951,MATCH(SMALL($AR$5:$AR$3984,1),$AR$5:$AR$3984,0))</f>
        <v>#N/A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28" t="s">
        <v>149</v>
      </c>
      <c r="P12" s="229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>AD12/$D$6</f>
        <v>#DIV/0!</v>
      </c>
      <c r="AF12" s="136" t="e">
        <f>AE12*AC12</f>
        <v>#DIV/0!</v>
      </c>
      <c r="AG12" s="136">
        <v>1</v>
      </c>
      <c r="AH12" s="136">
        <f>AG12*AC12</f>
        <v>1</v>
      </c>
      <c r="AI12" s="136" t="e">
        <f>AH12-AF12</f>
        <v>#DIV/0!</v>
      </c>
      <c r="AJ12" s="136" t="e">
        <f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30" t="s">
        <v>150</v>
      </c>
      <c r="P13" s="231"/>
      <c r="Q13" s="170" t="e">
        <f>Q11/(100%-Q12)</f>
        <v>#N/A</v>
      </c>
      <c r="R13" s="16"/>
      <c r="AC13">
        <v>2</v>
      </c>
      <c r="AD13" s="136">
        <v>1</v>
      </c>
      <c r="AE13" s="136" t="e">
        <f t="shared" ref="AE13:AE19" si="5">AD13/$D$6</f>
        <v>#DIV/0!</v>
      </c>
      <c r="AF13" s="136" t="e">
        <f t="shared" ref="AF13:AF19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si="8">AH13-AF13</f>
        <v>#DIV/0!</v>
      </c>
      <c r="AJ13" s="136" t="e">
        <f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16" t="s">
        <v>90</v>
      </c>
      <c r="I14" s="217"/>
      <c r="J14" s="232" t="s">
        <v>107</v>
      </c>
      <c r="K14" s="233"/>
      <c r="L14" s="232" t="s">
        <v>151</v>
      </c>
      <c r="M14" s="233"/>
      <c r="N14" s="84"/>
      <c r="O14" s="197" t="s">
        <v>152</v>
      </c>
      <c r="P14" s="198">
        <f>SUMIF(L16:L49,"&lt;&gt;",T16:T49)</f>
        <v>0</v>
      </c>
      <c r="Q14" s="84"/>
      <c r="R14" s="201" t="s">
        <v>65</v>
      </c>
      <c r="S14" s="202"/>
      <c r="T14" s="156"/>
      <c r="AC14">
        <v>3</v>
      </c>
      <c r="AD14" s="136">
        <v>1</v>
      </c>
      <c r="AE14" s="136" t="e">
        <f t="shared" si="5"/>
        <v>#DIV/0!</v>
      </c>
      <c r="AF14" s="136" t="e">
        <f t="shared" si="6"/>
        <v>#DIV/0!</v>
      </c>
      <c r="AG14" s="136">
        <v>1</v>
      </c>
      <c r="AH14" s="136">
        <f t="shared" si="7"/>
        <v>3</v>
      </c>
      <c r="AI14" s="136" t="e">
        <f t="shared" si="8"/>
        <v>#DIV/0!</v>
      </c>
      <c r="AJ14" s="136" t="e">
        <f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96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si="5"/>
        <v>#DIV/0!</v>
      </c>
      <c r="AF15" s="136" t="e">
        <f t="shared" si="6"/>
        <v>#DIV/0!</v>
      </c>
      <c r="AG15" s="136">
        <v>1</v>
      </c>
      <c r="AH15" s="136">
        <f t="shared" si="7"/>
        <v>4</v>
      </c>
      <c r="AI15" s="136" t="e">
        <f t="shared" si="8"/>
        <v>#DIV/0!</v>
      </c>
      <c r="AJ15" s="136" t="e">
        <f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 t="e">
        <f>J16*$O16*VLOOKUP(F16,Cotação!A3:F7,6,0)</f>
        <v>#N/A</v>
      </c>
      <c r="L16" s="190"/>
      <c r="M16" s="164" t="e">
        <f>L16*$O16*VLOOKUP(F16,Cotação!A3:F7,6,0)</f>
        <v>#N/A</v>
      </c>
      <c r="N16" s="190"/>
      <c r="O16" s="160">
        <v>0</v>
      </c>
      <c r="P16" s="164" t="e">
        <f>N16*O16*VLOOKUP(F16,Cotação!A3:F7,6,0)</f>
        <v>#N/A</v>
      </c>
      <c r="Q16" s="165" t="e">
        <f>SUBTOTAL(109,INDEX(P$16:P$2076,1):P16)</f>
        <v>#N/A</v>
      </c>
      <c r="R16" s="81" t="e">
        <f>IF($P16&gt;0,1,0)</f>
        <v>#N/A</v>
      </c>
      <c r="S16" s="142" t="e">
        <f>IF($P16&lt;0,1,0)</f>
        <v>#N/A</v>
      </c>
      <c r="T16" s="7">
        <v>1</v>
      </c>
      <c r="U16" s="49"/>
      <c r="AC16">
        <v>5</v>
      </c>
      <c r="AD16" s="136">
        <v>1</v>
      </c>
      <c r="AE16" s="136" t="e">
        <f t="shared" si="5"/>
        <v>#DIV/0!</v>
      </c>
      <c r="AF16" s="136" t="e">
        <f t="shared" si="6"/>
        <v>#DIV/0!</v>
      </c>
      <c r="AG16" s="136">
        <v>1</v>
      </c>
      <c r="AH16" s="136">
        <f t="shared" si="7"/>
        <v>5</v>
      </c>
      <c r="AI16" s="136" t="e">
        <f t="shared" si="8"/>
        <v>#DIV/0!</v>
      </c>
      <c r="AJ16" s="136" t="e">
        <f t="shared" ref="AJ16:AJ19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 t="e">
        <f>J17*$O17*VLOOKUP(F17,Cotação!A4:F8,6,0)</f>
        <v>#N/A</v>
      </c>
      <c r="L17" s="190"/>
      <c r="M17" s="164" t="e">
        <f>L17*$O17*VLOOKUP(F17,Cotação!A4:F8,6,0)</f>
        <v>#N/A</v>
      </c>
      <c r="N17" s="190"/>
      <c r="O17" s="160">
        <v>0</v>
      </c>
      <c r="P17" s="164" t="e">
        <f>N17*O17*VLOOKUP(F17,Cotação!A4:F8,6,0)</f>
        <v>#N/A</v>
      </c>
      <c r="Q17" s="165" t="e">
        <f>SUBTOTAL(109,INDEX(P$16:P$2076,1):P17)</f>
        <v>#N/A</v>
      </c>
      <c r="R17" s="76" t="e">
        <f t="shared" ref="R17:R49" si="13">IF($P17&gt;0,R16+1,0)</f>
        <v>#N/A</v>
      </c>
      <c r="S17" s="143" t="e">
        <f t="shared" ref="S17:S49" si="14">IF($P17&lt;0,S16+1,0)</f>
        <v>#N/A</v>
      </c>
      <c r="T17" s="8">
        <v>1</v>
      </c>
      <c r="U17" s="49"/>
      <c r="AC17">
        <v>6</v>
      </c>
      <c r="AD17" s="136">
        <v>1</v>
      </c>
      <c r="AE17" s="136" t="e">
        <f t="shared" si="5"/>
        <v>#DIV/0!</v>
      </c>
      <c r="AF17" s="136" t="e">
        <f t="shared" si="6"/>
        <v>#DIV/0!</v>
      </c>
      <c r="AG17" s="136">
        <v>1</v>
      </c>
      <c r="AH17" s="136">
        <f t="shared" si="7"/>
        <v>6</v>
      </c>
      <c r="AI17" s="136" t="e">
        <f t="shared" si="8"/>
        <v>#DIV/0!</v>
      </c>
      <c r="AJ17" s="136" t="e">
        <f t="shared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 t="e">
        <f>J18*$O18*VLOOKUP(F18,Cotação!A5:F9,6,0)</f>
        <v>#N/A</v>
      </c>
      <c r="L18" s="191"/>
      <c r="M18" s="164" t="e">
        <f>L18*$O18*VLOOKUP(F18,Cotação!A5:F9,6,0)</f>
        <v>#N/A</v>
      </c>
      <c r="N18" s="191"/>
      <c r="O18" s="160">
        <v>0</v>
      </c>
      <c r="P18" s="164" t="e">
        <f>N18*O18*VLOOKUP(F18,Cotação!A5:F9,6,0)</f>
        <v>#N/A</v>
      </c>
      <c r="Q18" s="165" t="e">
        <f>SUBTOTAL(109,INDEX(P$16:P$2076,1):P18)</f>
        <v>#N/A</v>
      </c>
      <c r="R18" s="76" t="e">
        <f t="shared" si="13"/>
        <v>#N/A</v>
      </c>
      <c r="S18" s="143" t="e">
        <f t="shared" si="14"/>
        <v>#N/A</v>
      </c>
      <c r="T18" s="8">
        <v>1</v>
      </c>
      <c r="U18" s="49"/>
      <c r="AC18">
        <v>7</v>
      </c>
      <c r="AD18" s="136">
        <v>1</v>
      </c>
      <c r="AE18" s="136" t="e">
        <f t="shared" si="5"/>
        <v>#DIV/0!</v>
      </c>
      <c r="AF18" s="136" t="e">
        <f t="shared" si="6"/>
        <v>#DIV/0!</v>
      </c>
      <c r="AG18" s="136">
        <v>1</v>
      </c>
      <c r="AH18" s="136">
        <f t="shared" si="7"/>
        <v>7</v>
      </c>
      <c r="AI18" s="136" t="e">
        <f t="shared" si="8"/>
        <v>#DIV/0!</v>
      </c>
      <c r="AJ18" s="136" t="e">
        <f t="shared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94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 t="e">
        <f>J19*$O19*VLOOKUP(F19,Cotação!A6:F10,6,0)</f>
        <v>#N/A</v>
      </c>
      <c r="L19" s="191"/>
      <c r="M19" s="164" t="e">
        <f>L19*$O19*VLOOKUP(F19,Cotação!A6:F10,6,0)</f>
        <v>#N/A</v>
      </c>
      <c r="N19" s="191"/>
      <c r="O19" s="160">
        <v>0</v>
      </c>
      <c r="P19" s="164" t="e">
        <f>N19*O19*VLOOKUP(F19,Cotação!A6:F10,6,0)</f>
        <v>#N/A</v>
      </c>
      <c r="Q19" s="165" t="e">
        <f>SUBTOTAL(109,INDEX(P$16:P$2076,1):P19)</f>
        <v>#N/A</v>
      </c>
      <c r="R19" s="76" t="e">
        <f t="shared" si="13"/>
        <v>#N/A</v>
      </c>
      <c r="S19" s="143" t="e">
        <f t="shared" si="14"/>
        <v>#N/A</v>
      </c>
      <c r="T19" s="8">
        <v>1</v>
      </c>
      <c r="U19" s="49"/>
      <c r="AC19">
        <v>8</v>
      </c>
      <c r="AD19" s="136">
        <v>1</v>
      </c>
      <c r="AE19" s="136" t="e">
        <f t="shared" si="5"/>
        <v>#DIV/0!</v>
      </c>
      <c r="AF19" s="136" t="e">
        <f t="shared" si="6"/>
        <v>#DIV/0!</v>
      </c>
      <c r="AG19" s="136">
        <v>1</v>
      </c>
      <c r="AH19" s="136">
        <f t="shared" si="7"/>
        <v>8</v>
      </c>
      <c r="AI19" s="136" t="e">
        <f t="shared" si="8"/>
        <v>#DIV/0!</v>
      </c>
      <c r="AJ19" s="136" t="e">
        <f t="shared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94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 t="e">
        <f>J20*$O20*VLOOKUP(F20,Cotação!A7:F11,6,0)</f>
        <v>#N/A</v>
      </c>
      <c r="L20" s="191"/>
      <c r="M20" s="164" t="e">
        <f>L20*$O20*VLOOKUP(F20,Cotação!A7:F11,6,0)</f>
        <v>#N/A</v>
      </c>
      <c r="N20" s="191"/>
      <c r="O20" s="160">
        <v>0</v>
      </c>
      <c r="P20" s="164" t="e">
        <f>N20*O20*VLOOKUP(F20,Cotação!A7:F11,6,0)</f>
        <v>#N/A</v>
      </c>
      <c r="Q20" s="165" t="e">
        <f>SUBTOTAL(109,INDEX(P$16:P$2076,1):P20)</f>
        <v>#N/A</v>
      </c>
      <c r="R20" s="76" t="e">
        <f t="shared" si="13"/>
        <v>#N/A</v>
      </c>
      <c r="S20" s="143" t="e">
        <f t="shared" si="14"/>
        <v>#N/A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94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 t="e">
        <f>J21*$O21*VLOOKUP(F21,Cotação!A8:F12,6,0)</f>
        <v>#N/A</v>
      </c>
      <c r="L21" s="191"/>
      <c r="M21" s="164" t="e">
        <f>L21*$O21*VLOOKUP(F21,Cotação!A8:F12,6,0)</f>
        <v>#N/A</v>
      </c>
      <c r="N21" s="191"/>
      <c r="O21" s="160">
        <v>0</v>
      </c>
      <c r="P21" s="164" t="e">
        <f>N21*O21*VLOOKUP(F21,Cotação!A8:F12,6,0)</f>
        <v>#N/A</v>
      </c>
      <c r="Q21" s="165" t="e">
        <f>SUBTOTAL(109,INDEX(P$16:P$2076,1):P21)</f>
        <v>#N/A</v>
      </c>
      <c r="R21" s="76" t="e">
        <f t="shared" si="13"/>
        <v>#N/A</v>
      </c>
      <c r="S21" s="143" t="e">
        <f t="shared" si="14"/>
        <v>#N/A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94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 t="e">
        <f>J22*$O22*VLOOKUP(F22,Cotação!A9:F13,6,0)</f>
        <v>#N/A</v>
      </c>
      <c r="L22" s="191"/>
      <c r="M22" s="164" t="e">
        <f>L22*$O22*VLOOKUP(F22,Cotação!A9:F13,6,0)</f>
        <v>#N/A</v>
      </c>
      <c r="N22" s="191"/>
      <c r="O22" s="160">
        <v>0</v>
      </c>
      <c r="P22" s="164" t="e">
        <f>N22*O22*VLOOKUP(F22,Cotação!A9:F13,6,0)</f>
        <v>#N/A</v>
      </c>
      <c r="Q22" s="165" t="e">
        <f>SUBTOTAL(109,INDEX(P$16:P$2076,1):P22)</f>
        <v>#N/A</v>
      </c>
      <c r="R22" s="76" t="e">
        <f t="shared" si="13"/>
        <v>#N/A</v>
      </c>
      <c r="S22" s="143" t="e">
        <f t="shared" si="14"/>
        <v>#N/A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94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 t="e">
        <f>J23*$O23*VLOOKUP(F23,Cotação!A10:F14,6,0)</f>
        <v>#N/A</v>
      </c>
      <c r="L23" s="191"/>
      <c r="M23" s="164" t="e">
        <f>L23*$O23*VLOOKUP(F23,Cotação!A10:F14,6,0)</f>
        <v>#N/A</v>
      </c>
      <c r="N23" s="191"/>
      <c r="O23" s="160">
        <v>0</v>
      </c>
      <c r="P23" s="164" t="e">
        <f>N23*O23*VLOOKUP(F23,Cotação!A10:F14,6,0)</f>
        <v>#N/A</v>
      </c>
      <c r="Q23" s="165" t="e">
        <f>SUBTOTAL(109,INDEX(P$16:P$2076,1):P23)</f>
        <v>#N/A</v>
      </c>
      <c r="R23" s="76" t="e">
        <f t="shared" si="13"/>
        <v>#N/A</v>
      </c>
      <c r="S23" s="143" t="e">
        <f t="shared" si="14"/>
        <v>#N/A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94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 t="e">
        <f>J24*$O24*VLOOKUP(F24,Cotação!A11:F15,6,0)</f>
        <v>#N/A</v>
      </c>
      <c r="L24" s="191"/>
      <c r="M24" s="164" t="e">
        <f>L24*$O24*VLOOKUP(F24,Cotação!A11:F15,6,0)</f>
        <v>#N/A</v>
      </c>
      <c r="N24" s="191"/>
      <c r="O24" s="160">
        <v>0</v>
      </c>
      <c r="P24" s="164" t="e">
        <f>N24*O24*VLOOKUP(F24,Cotação!A11:F15,6,0)</f>
        <v>#N/A</v>
      </c>
      <c r="Q24" s="165" t="e">
        <f>SUBTOTAL(109,INDEX(P$16:P$2076,1):P24)</f>
        <v>#N/A</v>
      </c>
      <c r="R24" s="76" t="e">
        <f t="shared" si="13"/>
        <v>#N/A</v>
      </c>
      <c r="S24" s="143" t="e">
        <f t="shared" si="14"/>
        <v>#N/A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94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 t="e">
        <f>J25*$O25*VLOOKUP(F25,Cotação!A12:F16,6,0)</f>
        <v>#N/A</v>
      </c>
      <c r="L25" s="191"/>
      <c r="M25" s="164" t="e">
        <f>L25*$O25*VLOOKUP(F25,Cotação!A12:F16,6,0)</f>
        <v>#N/A</v>
      </c>
      <c r="N25" s="191"/>
      <c r="O25" s="160">
        <v>0</v>
      </c>
      <c r="P25" s="164" t="e">
        <f>N25*O25*VLOOKUP(F25,Cotação!A12:F16,6,0)</f>
        <v>#N/A</v>
      </c>
      <c r="Q25" s="165" t="e">
        <f>SUBTOTAL(109,INDEX(P$16:P$2076,1):P25)</f>
        <v>#N/A</v>
      </c>
      <c r="R25" s="76" t="e">
        <f t="shared" si="13"/>
        <v>#N/A</v>
      </c>
      <c r="S25" s="143" t="e">
        <f t="shared" si="14"/>
        <v>#N/A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94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 t="e">
        <f>J26*$O26*VLOOKUP(F26,Cotação!A13:F17,6,0)</f>
        <v>#N/A</v>
      </c>
      <c r="L26" s="191"/>
      <c r="M26" s="164" t="e">
        <f>L26*$O26*VLOOKUP(F26,Cotação!A13:F17,6,0)</f>
        <v>#N/A</v>
      </c>
      <c r="N26" s="191"/>
      <c r="O26" s="160">
        <v>0</v>
      </c>
      <c r="P26" s="164" t="e">
        <f>N26*O26*VLOOKUP(F26,Cotação!A13:F17,6,0)</f>
        <v>#N/A</v>
      </c>
      <c r="Q26" s="165" t="e">
        <f>SUBTOTAL(109,INDEX(P$16:P$2076,1):P26)</f>
        <v>#N/A</v>
      </c>
      <c r="R26" s="76" t="e">
        <f t="shared" si="13"/>
        <v>#N/A</v>
      </c>
      <c r="S26" s="143" t="e">
        <f t="shared" si="14"/>
        <v>#N/A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94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 t="e">
        <f>J27*$O27*VLOOKUP(F27,Cotação!A14:F18,6,0)</f>
        <v>#N/A</v>
      </c>
      <c r="L27" s="191"/>
      <c r="M27" s="164" t="e">
        <f>L27*$O27*VLOOKUP(F27,Cotação!A14:F18,6,0)</f>
        <v>#N/A</v>
      </c>
      <c r="N27" s="191"/>
      <c r="O27" s="160">
        <v>0</v>
      </c>
      <c r="P27" s="164" t="e">
        <f>N27*O27*VLOOKUP(F27,Cotação!A14:F18,6,0)</f>
        <v>#N/A</v>
      </c>
      <c r="Q27" s="165" t="e">
        <f>SUBTOTAL(109,INDEX(P$16:P$2076,1):P27)</f>
        <v>#N/A</v>
      </c>
      <c r="R27" s="76" t="e">
        <f t="shared" si="13"/>
        <v>#N/A</v>
      </c>
      <c r="S27" s="143" t="e">
        <f t="shared" si="14"/>
        <v>#N/A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94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 t="e">
        <f>J28*$O28*VLOOKUP(F28,Cotação!A15:F19,6,0)</f>
        <v>#N/A</v>
      </c>
      <c r="L28" s="191"/>
      <c r="M28" s="164" t="e">
        <f>L28*$O28*VLOOKUP(F28,Cotação!A15:F19,6,0)</f>
        <v>#N/A</v>
      </c>
      <c r="N28" s="191"/>
      <c r="O28" s="160">
        <v>0</v>
      </c>
      <c r="P28" s="164" t="e">
        <f>N28*O28*VLOOKUP(F28,Cotação!A15:F19,6,0)</f>
        <v>#N/A</v>
      </c>
      <c r="Q28" s="165" t="e">
        <f>SUBTOTAL(109,INDEX(P$16:P$2076,1):P28)</f>
        <v>#N/A</v>
      </c>
      <c r="R28" s="76" t="e">
        <f t="shared" si="13"/>
        <v>#N/A</v>
      </c>
      <c r="S28" s="143" t="e">
        <f t="shared" si="14"/>
        <v>#N/A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94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 t="e">
        <f>J29*$O29*VLOOKUP(F29,Cotação!A16:F20,6,0)</f>
        <v>#N/A</v>
      </c>
      <c r="L29" s="191"/>
      <c r="M29" s="164" t="e">
        <f>L29*$O29*VLOOKUP(F29,Cotação!A16:F20,6,0)</f>
        <v>#N/A</v>
      </c>
      <c r="N29" s="191"/>
      <c r="O29" s="160">
        <v>0</v>
      </c>
      <c r="P29" s="164" t="e">
        <f>N29*O29*VLOOKUP(F29,Cotação!A16:F20,6,0)</f>
        <v>#N/A</v>
      </c>
      <c r="Q29" s="165" t="e">
        <f>SUBTOTAL(109,INDEX(P$16:P$2076,1):P29)</f>
        <v>#N/A</v>
      </c>
      <c r="R29" s="76" t="e">
        <f t="shared" si="13"/>
        <v>#N/A</v>
      </c>
      <c r="S29" s="143" t="e">
        <f t="shared" si="14"/>
        <v>#N/A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94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 t="e">
        <f>J30*$O30*VLOOKUP(F30,Cotação!A17:F21,6,0)</f>
        <v>#N/A</v>
      </c>
      <c r="L30" s="191"/>
      <c r="M30" s="164" t="e">
        <f>L30*$O30*VLOOKUP(F30,Cotação!A17:F21,6,0)</f>
        <v>#N/A</v>
      </c>
      <c r="N30" s="191"/>
      <c r="O30" s="160">
        <v>0</v>
      </c>
      <c r="P30" s="164" t="e">
        <f>N30*O30*VLOOKUP(F30,Cotação!A17:F21,6,0)</f>
        <v>#N/A</v>
      </c>
      <c r="Q30" s="165" t="e">
        <f>SUBTOTAL(109,INDEX(P$16:P$2076,1):P30)</f>
        <v>#N/A</v>
      </c>
      <c r="R30" s="76" t="e">
        <f t="shared" si="13"/>
        <v>#N/A</v>
      </c>
      <c r="S30" s="143" t="e">
        <f t="shared" si="14"/>
        <v>#N/A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94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 t="e">
        <f>J31*$O31*VLOOKUP(F31,Cotação!A18:F22,6,0)</f>
        <v>#N/A</v>
      </c>
      <c r="L31" s="191"/>
      <c r="M31" s="164" t="e">
        <f>L31*$O31*VLOOKUP(F31,Cotação!A18:F22,6,0)</f>
        <v>#N/A</v>
      </c>
      <c r="N31" s="191"/>
      <c r="O31" s="160">
        <v>0</v>
      </c>
      <c r="P31" s="164" t="e">
        <f>N31*O31*VLOOKUP(F31,Cotação!A18:F22,6,0)</f>
        <v>#N/A</v>
      </c>
      <c r="Q31" s="165" t="e">
        <f>SUBTOTAL(109,INDEX(P$16:P$2076,1):P31)</f>
        <v>#N/A</v>
      </c>
      <c r="R31" s="76" t="e">
        <f t="shared" si="13"/>
        <v>#N/A</v>
      </c>
      <c r="S31" s="143" t="e">
        <f t="shared" si="14"/>
        <v>#N/A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94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 t="e">
        <f>J32*$O32*VLOOKUP(F32,Cotação!A19:F23,6,0)</f>
        <v>#N/A</v>
      </c>
      <c r="L32" s="191"/>
      <c r="M32" s="164" t="e">
        <f>L32*$O32*VLOOKUP(F32,Cotação!A19:F23,6,0)</f>
        <v>#N/A</v>
      </c>
      <c r="N32" s="191"/>
      <c r="O32" s="160">
        <v>0</v>
      </c>
      <c r="P32" s="164" t="e">
        <f>N32*O32*VLOOKUP(F32,Cotação!A19:F23,6,0)</f>
        <v>#N/A</v>
      </c>
      <c r="Q32" s="165" t="e">
        <f>SUBTOTAL(109,INDEX(P$16:P$2076,1):P32)</f>
        <v>#N/A</v>
      </c>
      <c r="R32" s="81" t="e">
        <f t="shared" si="13"/>
        <v>#N/A</v>
      </c>
      <c r="S32" s="142" t="e">
        <f t="shared" si="14"/>
        <v>#N/A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94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 t="e">
        <f>J33*$O33*VLOOKUP(F33,Cotação!A20:F24,6,0)</f>
        <v>#N/A</v>
      </c>
      <c r="L33" s="191"/>
      <c r="M33" s="164" t="e">
        <f>L33*$O33*VLOOKUP(F33,Cotação!A20:F24,6,0)</f>
        <v>#N/A</v>
      </c>
      <c r="N33" s="191"/>
      <c r="O33" s="160">
        <v>0</v>
      </c>
      <c r="P33" s="164" t="e">
        <f>N33*O33*VLOOKUP(F33,Cotação!A20:F24,6,0)</f>
        <v>#N/A</v>
      </c>
      <c r="Q33" s="165" t="e">
        <f>SUBTOTAL(109,INDEX(P$16:P$2076,1):P33)</f>
        <v>#N/A</v>
      </c>
      <c r="R33" s="76" t="e">
        <f t="shared" si="13"/>
        <v>#N/A</v>
      </c>
      <c r="S33" s="143" t="e">
        <f t="shared" si="14"/>
        <v>#N/A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94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 t="e">
        <f>J34*$O34*VLOOKUP(F34,Cotação!A21:F25,6,0)</f>
        <v>#N/A</v>
      </c>
      <c r="L34" s="191"/>
      <c r="M34" s="164" t="e">
        <f>L34*$O34*VLOOKUP(F34,Cotação!A21:F25,6,0)</f>
        <v>#N/A</v>
      </c>
      <c r="N34" s="191"/>
      <c r="O34" s="160">
        <v>0</v>
      </c>
      <c r="P34" s="164" t="e">
        <f>N34*O34*VLOOKUP(F34,Cotação!A21:F25,6,0)</f>
        <v>#N/A</v>
      </c>
      <c r="Q34" s="165" t="e">
        <f>SUBTOTAL(109,INDEX(P$16:P$2076,1):P34)</f>
        <v>#N/A</v>
      </c>
      <c r="R34" s="76" t="e">
        <f t="shared" si="13"/>
        <v>#N/A</v>
      </c>
      <c r="S34" s="143" t="e">
        <f t="shared" si="14"/>
        <v>#N/A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94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 t="e">
        <f>J35*$O35*VLOOKUP(F35,Cotação!A22:F26,6,0)</f>
        <v>#N/A</v>
      </c>
      <c r="L35" s="191"/>
      <c r="M35" s="164" t="e">
        <f>L35*$O35*VLOOKUP(F35,Cotação!A22:F26,6,0)</f>
        <v>#N/A</v>
      </c>
      <c r="N35" s="191"/>
      <c r="O35" s="160">
        <v>0</v>
      </c>
      <c r="P35" s="164" t="e">
        <f>N35*O35*VLOOKUP(F35,Cotação!A22:F26,6,0)</f>
        <v>#N/A</v>
      </c>
      <c r="Q35" s="165" t="e">
        <f>SUBTOTAL(109,INDEX(P$16:P$2076,1):P35)</f>
        <v>#N/A</v>
      </c>
      <c r="R35" s="76" t="e">
        <f t="shared" si="13"/>
        <v>#N/A</v>
      </c>
      <c r="S35" s="143" t="e">
        <f t="shared" si="14"/>
        <v>#N/A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94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 t="e">
        <f>J36*$O36*VLOOKUP(F36,Cotação!A23:F27,6,0)</f>
        <v>#N/A</v>
      </c>
      <c r="L36" s="191"/>
      <c r="M36" s="164" t="e">
        <f>L36*$O36*VLOOKUP(F36,Cotação!A23:F27,6,0)</f>
        <v>#N/A</v>
      </c>
      <c r="N36" s="191"/>
      <c r="O36" s="160">
        <v>0</v>
      </c>
      <c r="P36" s="164" t="e">
        <f>N36*O36*VLOOKUP(F36,Cotação!A23:F27,6,0)</f>
        <v>#N/A</v>
      </c>
      <c r="Q36" s="165" t="e">
        <f>SUBTOTAL(109,INDEX(P$16:P$2076,1):P36)</f>
        <v>#N/A</v>
      </c>
      <c r="R36" s="76" t="e">
        <f t="shared" si="13"/>
        <v>#N/A</v>
      </c>
      <c r="S36" s="143" t="e">
        <f t="shared" si="14"/>
        <v>#N/A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94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 t="e">
        <f>J37*$O37*VLOOKUP(F37,Cotação!A24:F28,6,0)</f>
        <v>#N/A</v>
      </c>
      <c r="L37" s="191"/>
      <c r="M37" s="164" t="e">
        <f>L37*$O37*VLOOKUP(F37,Cotação!A24:F28,6,0)</f>
        <v>#N/A</v>
      </c>
      <c r="N37" s="191"/>
      <c r="O37" s="160">
        <v>0</v>
      </c>
      <c r="P37" s="164" t="e">
        <f>N37*O37*VLOOKUP(F37,Cotação!A24:F28,6,0)</f>
        <v>#N/A</v>
      </c>
      <c r="Q37" s="165" t="e">
        <f>SUBTOTAL(109,INDEX(P$16:P$2076,1):P37)</f>
        <v>#N/A</v>
      </c>
      <c r="R37" s="76" t="e">
        <f t="shared" si="13"/>
        <v>#N/A</v>
      </c>
      <c r="S37" s="143" t="e">
        <f t="shared" si="14"/>
        <v>#N/A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94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 t="e">
        <f>J38*$O38*VLOOKUP(F38,Cotação!A25:F29,6,0)</f>
        <v>#N/A</v>
      </c>
      <c r="L38" s="191"/>
      <c r="M38" s="164" t="e">
        <f>L38*$O38*VLOOKUP(F38,Cotação!A25:F29,6,0)</f>
        <v>#N/A</v>
      </c>
      <c r="N38" s="191"/>
      <c r="O38" s="160">
        <v>0</v>
      </c>
      <c r="P38" s="164" t="e">
        <f>N38*O38*VLOOKUP(F38,Cotação!A25:F29,6,0)</f>
        <v>#N/A</v>
      </c>
      <c r="Q38" s="165" t="e">
        <f>SUBTOTAL(109,INDEX(P$16:P$2076,1):P38)</f>
        <v>#N/A</v>
      </c>
      <c r="R38" s="76" t="e">
        <f t="shared" si="13"/>
        <v>#N/A</v>
      </c>
      <c r="S38" s="143" t="e">
        <f t="shared" si="14"/>
        <v>#N/A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94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 t="e">
        <f>J39*$O39*VLOOKUP(F39,Cotação!A26:F30,6,0)</f>
        <v>#N/A</v>
      </c>
      <c r="L39" s="191"/>
      <c r="M39" s="164" t="e">
        <f>L39*$O39*VLOOKUP(F39,Cotação!A26:F30,6,0)</f>
        <v>#N/A</v>
      </c>
      <c r="N39" s="191"/>
      <c r="O39" s="160">
        <v>0</v>
      </c>
      <c r="P39" s="164" t="e">
        <f>N39*O39*VLOOKUP(F39,Cotação!A26:F30,6,0)</f>
        <v>#N/A</v>
      </c>
      <c r="Q39" s="165" t="e">
        <f>SUBTOTAL(109,INDEX(P$16:P$2076,1):P39)</f>
        <v>#N/A</v>
      </c>
      <c r="R39" s="76" t="e">
        <f t="shared" si="13"/>
        <v>#N/A</v>
      </c>
      <c r="S39" s="143" t="e">
        <f t="shared" si="14"/>
        <v>#N/A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94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 t="e">
        <f>J40*$O40*VLOOKUP(F40,Cotação!A27:F31,6,0)</f>
        <v>#N/A</v>
      </c>
      <c r="L40" s="191"/>
      <c r="M40" s="164" t="e">
        <f>L40*$O40*VLOOKUP(F40,Cotação!A27:F31,6,0)</f>
        <v>#N/A</v>
      </c>
      <c r="N40" s="191"/>
      <c r="O40" s="160">
        <v>0</v>
      </c>
      <c r="P40" s="164" t="e">
        <f>N40*O40*VLOOKUP(F40,Cotação!A27:F31,6,0)</f>
        <v>#N/A</v>
      </c>
      <c r="Q40" s="165" t="e">
        <f>SUBTOTAL(109,INDEX(P$16:P$2076,1):P40)</f>
        <v>#N/A</v>
      </c>
      <c r="R40" s="76" t="e">
        <f t="shared" si="13"/>
        <v>#N/A</v>
      </c>
      <c r="S40" s="143" t="e">
        <f t="shared" si="14"/>
        <v>#N/A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94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 t="e">
        <f>J41*$O41*VLOOKUP(F41,Cotação!A28:F32,6,0)</f>
        <v>#N/A</v>
      </c>
      <c r="L41" s="191"/>
      <c r="M41" s="164" t="e">
        <f>L41*$O41*VLOOKUP(F41,Cotação!A28:F32,6,0)</f>
        <v>#N/A</v>
      </c>
      <c r="N41" s="191"/>
      <c r="O41" s="160">
        <v>0</v>
      </c>
      <c r="P41" s="164" t="e">
        <f>N41*O41*VLOOKUP(F41,Cotação!A28:F32,6,0)</f>
        <v>#N/A</v>
      </c>
      <c r="Q41" s="165" t="e">
        <f>SUBTOTAL(109,INDEX(P$16:P$2076,1):P41)</f>
        <v>#N/A</v>
      </c>
      <c r="R41" s="76" t="e">
        <f t="shared" si="13"/>
        <v>#N/A</v>
      </c>
      <c r="S41" s="143" t="e">
        <f t="shared" si="14"/>
        <v>#N/A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94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 t="e">
        <f>J42*$O42*VLOOKUP(F42,Cotação!A29:F33,6,0)</f>
        <v>#N/A</v>
      </c>
      <c r="L42" s="191"/>
      <c r="M42" s="164" t="e">
        <f>L42*$O42*VLOOKUP(F42,Cotação!A29:F33,6,0)</f>
        <v>#N/A</v>
      </c>
      <c r="N42" s="191"/>
      <c r="O42" s="160">
        <v>0</v>
      </c>
      <c r="P42" s="164" t="e">
        <f>N42*O42*VLOOKUP(F42,Cotação!A29:F33,6,0)</f>
        <v>#N/A</v>
      </c>
      <c r="Q42" s="165" t="e">
        <f>SUBTOTAL(109,INDEX(P$16:P$2076,1):P42)</f>
        <v>#N/A</v>
      </c>
      <c r="R42" s="76" t="e">
        <f t="shared" si="13"/>
        <v>#N/A</v>
      </c>
      <c r="S42" s="143" t="e">
        <f t="shared" si="14"/>
        <v>#N/A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 t="e">
        <f>J43*$O43*VLOOKUP(F43,Cotação!A30:F34,6,0)</f>
        <v>#N/A</v>
      </c>
      <c r="L43" s="191"/>
      <c r="M43" s="164" t="e">
        <f>L43*$O43*VLOOKUP(F43,Cotação!A30:F34,6,0)</f>
        <v>#N/A</v>
      </c>
      <c r="N43" s="191"/>
      <c r="O43" s="160">
        <v>0</v>
      </c>
      <c r="P43" s="164" t="e">
        <f>N43*O43*VLOOKUP(F43,Cotação!A30:F34,6,0)</f>
        <v>#N/A</v>
      </c>
      <c r="Q43" s="165" t="e">
        <f>SUBTOTAL(109,INDEX(P$16:P$2076,1):P43)</f>
        <v>#N/A</v>
      </c>
      <c r="R43" s="76" t="e">
        <f t="shared" si="13"/>
        <v>#N/A</v>
      </c>
      <c r="S43" s="143" t="e">
        <f t="shared" si="14"/>
        <v>#N/A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 t="e">
        <f>J44*$O44*VLOOKUP(F44,Cotação!A31:F35,6,0)</f>
        <v>#N/A</v>
      </c>
      <c r="L44" s="191"/>
      <c r="M44" s="164" t="e">
        <f>L44*$O44*VLOOKUP(F44,Cotação!A31:F35,6,0)</f>
        <v>#N/A</v>
      </c>
      <c r="N44" s="191"/>
      <c r="O44" s="160">
        <v>0</v>
      </c>
      <c r="P44" s="164" t="e">
        <f>N44*O44*VLOOKUP(F44,Cotação!A31:F35,6,0)</f>
        <v>#N/A</v>
      </c>
      <c r="Q44" s="165" t="e">
        <f>SUBTOTAL(109,INDEX(P$16:P$2076,1):P44)</f>
        <v>#N/A</v>
      </c>
      <c r="R44" s="76" t="e">
        <f t="shared" si="13"/>
        <v>#N/A</v>
      </c>
      <c r="S44" s="143" t="e">
        <f t="shared" si="14"/>
        <v>#N/A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 t="e">
        <f>J45*$O45*VLOOKUP(F45,Cotação!A32:F36,6,0)</f>
        <v>#N/A</v>
      </c>
      <c r="L45" s="191"/>
      <c r="M45" s="164" t="e">
        <f>L45*$O45*VLOOKUP(F45,Cotação!A32:F36,6,0)</f>
        <v>#N/A</v>
      </c>
      <c r="N45" s="191"/>
      <c r="O45" s="160">
        <v>0</v>
      </c>
      <c r="P45" s="164" t="e">
        <f>N45*O45*VLOOKUP(F45,Cotação!A32:F36,6,0)</f>
        <v>#N/A</v>
      </c>
      <c r="Q45" s="165" t="e">
        <f>SUBTOTAL(109,INDEX(P$16:P$2076,1):P45)</f>
        <v>#N/A</v>
      </c>
      <c r="R45" s="76" t="e">
        <f t="shared" si="13"/>
        <v>#N/A</v>
      </c>
      <c r="S45" s="143" t="e">
        <f t="shared" si="14"/>
        <v>#N/A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 t="e">
        <f>J46*$O46*VLOOKUP(F46,Cotação!A33:F37,6,0)</f>
        <v>#N/A</v>
      </c>
      <c r="L46" s="191"/>
      <c r="M46" s="164" t="e">
        <f>L46*$O46*VLOOKUP(F46,Cotação!A33:F37,6,0)</f>
        <v>#N/A</v>
      </c>
      <c r="N46" s="191"/>
      <c r="O46" s="160">
        <v>0</v>
      </c>
      <c r="P46" s="164" t="e">
        <f>N46*O46*VLOOKUP(F46,Cotação!A33:F37,6,0)</f>
        <v>#N/A</v>
      </c>
      <c r="Q46" s="165" t="e">
        <f>SUBTOTAL(109,INDEX(P$16:P$2076,1):P46)</f>
        <v>#N/A</v>
      </c>
      <c r="R46" s="76" t="e">
        <f t="shared" si="13"/>
        <v>#N/A</v>
      </c>
      <c r="S46" s="143" t="e">
        <f t="shared" si="14"/>
        <v>#N/A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 t="e">
        <f>J47*$O47*VLOOKUP(F47,Cotação!A34:F38,6,0)</f>
        <v>#N/A</v>
      </c>
      <c r="L47" s="191"/>
      <c r="M47" s="164" t="e">
        <f>L47*$O47*VLOOKUP(F47,Cotação!A34:F38,6,0)</f>
        <v>#N/A</v>
      </c>
      <c r="N47" s="191"/>
      <c r="O47" s="160">
        <v>0</v>
      </c>
      <c r="P47" s="164" t="e">
        <f>N47*O47*VLOOKUP(F47,Cotação!A34:F38,6,0)</f>
        <v>#N/A</v>
      </c>
      <c r="Q47" s="165" t="e">
        <f>SUBTOTAL(109,INDEX(P$16:P$2076,1):P47)</f>
        <v>#N/A</v>
      </c>
      <c r="R47" s="76" t="e">
        <f t="shared" si="13"/>
        <v>#N/A</v>
      </c>
      <c r="S47" s="143" t="e">
        <f t="shared" si="14"/>
        <v>#N/A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 t="e">
        <f>J48*$O48*VLOOKUP(F48,Cotação!A35:F39,6,0)</f>
        <v>#N/A</v>
      </c>
      <c r="L48" s="191"/>
      <c r="M48" s="164" t="e">
        <f>L48*$O48*VLOOKUP(F48,Cotação!A35:F39,6,0)</f>
        <v>#N/A</v>
      </c>
      <c r="N48" s="191"/>
      <c r="O48" s="160">
        <v>0</v>
      </c>
      <c r="P48" s="164" t="e">
        <f>N48*O48*VLOOKUP(F48,Cotação!A35:F39,6,0)</f>
        <v>#N/A</v>
      </c>
      <c r="Q48" s="165" t="e">
        <f>SUBTOTAL(109,INDEX(P$16:P$2076,1):P48)</f>
        <v>#N/A</v>
      </c>
      <c r="R48" s="76" t="e">
        <f t="shared" si="13"/>
        <v>#N/A</v>
      </c>
      <c r="S48" s="143" t="e">
        <f t="shared" si="14"/>
        <v>#N/A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199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 t="e">
        <f>J49*$O49*VLOOKUP(F49,Cotação!A36:F40,6,0)</f>
        <v>#N/A</v>
      </c>
      <c r="L49" s="62"/>
      <c r="M49" s="164" t="e">
        <f>L49*$O49*VLOOKUP(F49,Cotação!A36:F40,6,0)</f>
        <v>#N/A</v>
      </c>
      <c r="N49" s="62"/>
      <c r="O49" s="163"/>
      <c r="P49" s="164" t="e">
        <f>N49*O49*VLOOKUP(F49,Cotação!A36:F40,6,0)</f>
        <v>#N/A</v>
      </c>
      <c r="Q49" s="165" t="e">
        <f>SUBTOTAL(109,INDEX(P$16:P$2076,1):P49)</f>
        <v>#N/A</v>
      </c>
      <c r="R49" s="76" t="e">
        <f t="shared" si="13"/>
        <v>#N/A</v>
      </c>
      <c r="S49" s="143" t="e">
        <f t="shared" si="14"/>
        <v>#N/A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94"/>
    </row>
    <row r="752" spans="39:42" x14ac:dyDescent="0.25">
      <c r="AM752" s="194"/>
    </row>
    <row r="753" spans="39:39" x14ac:dyDescent="0.25">
      <c r="AM753" s="194"/>
    </row>
    <row r="754" spans="39:39" x14ac:dyDescent="0.25">
      <c r="AM754" s="194"/>
    </row>
    <row r="755" spans="39:39" x14ac:dyDescent="0.25">
      <c r="AM755" s="194"/>
    </row>
    <row r="756" spans="39:39" x14ac:dyDescent="0.25">
      <c r="AM756" s="194"/>
    </row>
    <row r="757" spans="39:39" x14ac:dyDescent="0.25">
      <c r="AM757" s="194"/>
    </row>
    <row r="758" spans="39:39" x14ac:dyDescent="0.25">
      <c r="AM758" s="194"/>
    </row>
    <row r="759" spans="39:39" x14ac:dyDescent="0.25">
      <c r="AM759" s="194"/>
    </row>
    <row r="760" spans="39:39" x14ac:dyDescent="0.25">
      <c r="AM760" s="194"/>
    </row>
    <row r="761" spans="39:39" x14ac:dyDescent="0.25">
      <c r="AM761" s="194"/>
    </row>
    <row r="762" spans="39:39" x14ac:dyDescent="0.25">
      <c r="AM762" s="194"/>
    </row>
    <row r="763" spans="39:39" x14ac:dyDescent="0.25">
      <c r="AM763" s="194"/>
    </row>
    <row r="764" spans="39:39" x14ac:dyDescent="0.25">
      <c r="AM764" s="194"/>
    </row>
    <row r="765" spans="39:39" x14ac:dyDescent="0.25">
      <c r="AM765" s="194"/>
    </row>
    <row r="766" spans="39:39" x14ac:dyDescent="0.25">
      <c r="AM766" s="194"/>
    </row>
    <row r="767" spans="39:39" x14ac:dyDescent="0.25">
      <c r="AM767" s="194"/>
    </row>
    <row r="768" spans="39:39" x14ac:dyDescent="0.25">
      <c r="AM768" s="194"/>
    </row>
    <row r="769" spans="39:39" x14ac:dyDescent="0.25">
      <c r="AM769" s="194"/>
    </row>
    <row r="770" spans="39:39" x14ac:dyDescent="0.25">
      <c r="AM770" s="194"/>
    </row>
    <row r="771" spans="39:39" x14ac:dyDescent="0.25">
      <c r="AM771" s="194"/>
    </row>
    <row r="772" spans="39:39" x14ac:dyDescent="0.25">
      <c r="AM772" s="194"/>
    </row>
    <row r="773" spans="39:39" x14ac:dyDescent="0.25">
      <c r="AM773" s="194"/>
    </row>
    <row r="774" spans="39:39" x14ac:dyDescent="0.25">
      <c r="AM774" s="194"/>
    </row>
    <row r="775" spans="39:39" x14ac:dyDescent="0.25">
      <c r="AM775" s="194"/>
    </row>
    <row r="776" spans="39:39" x14ac:dyDescent="0.25">
      <c r="AM776" s="194"/>
    </row>
    <row r="777" spans="39:39" x14ac:dyDescent="0.25">
      <c r="AM777" s="194"/>
    </row>
    <row r="778" spans="39:39" x14ac:dyDescent="0.25">
      <c r="AM778" s="194"/>
    </row>
    <row r="779" spans="39:39" x14ac:dyDescent="0.25">
      <c r="AM779" s="194"/>
    </row>
    <row r="780" spans="39:39" x14ac:dyDescent="0.25">
      <c r="AM780" s="194"/>
    </row>
    <row r="781" spans="39:39" x14ac:dyDescent="0.25">
      <c r="AM781" s="194"/>
    </row>
    <row r="782" spans="39:39" x14ac:dyDescent="0.25">
      <c r="AM782" s="194"/>
    </row>
    <row r="783" spans="39:39" x14ac:dyDescent="0.25">
      <c r="AM783" s="194"/>
    </row>
    <row r="784" spans="39:39" x14ac:dyDescent="0.25">
      <c r="AM784" s="194"/>
    </row>
    <row r="785" spans="39:39" x14ac:dyDescent="0.25">
      <c r="AM785" s="194"/>
    </row>
    <row r="786" spans="39:39" x14ac:dyDescent="0.25">
      <c r="AM786" s="194"/>
    </row>
    <row r="787" spans="39:39" x14ac:dyDescent="0.25">
      <c r="AM787" s="194"/>
    </row>
    <row r="788" spans="39:39" x14ac:dyDescent="0.25">
      <c r="AM788" s="194"/>
    </row>
    <row r="789" spans="39:39" x14ac:dyDescent="0.25">
      <c r="AM789" s="194"/>
    </row>
    <row r="790" spans="39:39" x14ac:dyDescent="0.25">
      <c r="AM790" s="194"/>
    </row>
    <row r="791" spans="39:39" x14ac:dyDescent="0.25">
      <c r="AM791" s="194"/>
    </row>
    <row r="792" spans="39:39" x14ac:dyDescent="0.25">
      <c r="AM792" s="194"/>
    </row>
    <row r="793" spans="39:39" x14ac:dyDescent="0.25">
      <c r="AM793" s="194"/>
    </row>
    <row r="794" spans="39:39" x14ac:dyDescent="0.25">
      <c r="AM794" s="194"/>
    </row>
    <row r="795" spans="39:39" x14ac:dyDescent="0.25">
      <c r="AM795" s="194"/>
    </row>
    <row r="796" spans="39:39" x14ac:dyDescent="0.25">
      <c r="AM796" s="194"/>
    </row>
    <row r="797" spans="39:39" x14ac:dyDescent="0.25">
      <c r="AM797" s="194"/>
    </row>
    <row r="798" spans="39:39" x14ac:dyDescent="0.25">
      <c r="AM798" s="194"/>
    </row>
    <row r="799" spans="39:39" x14ac:dyDescent="0.25">
      <c r="AM799" s="194"/>
    </row>
    <row r="800" spans="39:39" x14ac:dyDescent="0.25">
      <c r="AM800" s="194"/>
    </row>
    <row r="801" spans="39:39" x14ac:dyDescent="0.25">
      <c r="AM801" s="194"/>
    </row>
    <row r="802" spans="39:39" x14ac:dyDescent="0.25">
      <c r="AM802" s="194"/>
    </row>
    <row r="803" spans="39:39" x14ac:dyDescent="0.25">
      <c r="AM803" s="194"/>
    </row>
    <row r="804" spans="39:39" x14ac:dyDescent="0.25">
      <c r="AM804" s="194"/>
    </row>
    <row r="805" spans="39:39" x14ac:dyDescent="0.25">
      <c r="AM805" s="194"/>
    </row>
    <row r="806" spans="39:39" x14ac:dyDescent="0.25">
      <c r="AM806" s="194"/>
    </row>
    <row r="807" spans="39:39" x14ac:dyDescent="0.25">
      <c r="AM807" s="194"/>
    </row>
    <row r="808" spans="39:39" x14ac:dyDescent="0.25">
      <c r="AM808" s="194"/>
    </row>
    <row r="809" spans="39:39" x14ac:dyDescent="0.25">
      <c r="AM809" s="194"/>
    </row>
    <row r="810" spans="39:39" x14ac:dyDescent="0.25">
      <c r="AM810" s="194"/>
    </row>
    <row r="811" spans="39:39" x14ac:dyDescent="0.25">
      <c r="AM811" s="194"/>
    </row>
    <row r="812" spans="39:39" x14ac:dyDescent="0.25">
      <c r="AM812" s="194"/>
    </row>
    <row r="813" spans="39:39" x14ac:dyDescent="0.25">
      <c r="AM813" s="194"/>
    </row>
    <row r="814" spans="39:39" x14ac:dyDescent="0.25">
      <c r="AM814" s="194"/>
    </row>
    <row r="815" spans="39:39" x14ac:dyDescent="0.25">
      <c r="AM815" s="194"/>
    </row>
    <row r="816" spans="39:39" x14ac:dyDescent="0.25">
      <c r="AM816" s="194"/>
    </row>
    <row r="817" spans="39:39" x14ac:dyDescent="0.25">
      <c r="AM817" s="194"/>
    </row>
    <row r="818" spans="39:39" x14ac:dyDescent="0.25">
      <c r="AM818" s="194"/>
    </row>
    <row r="819" spans="39:39" x14ac:dyDescent="0.25">
      <c r="AM819" s="194"/>
    </row>
    <row r="820" spans="39:39" x14ac:dyDescent="0.25">
      <c r="AM820" s="194"/>
    </row>
    <row r="821" spans="39:39" x14ac:dyDescent="0.25">
      <c r="AM821" s="194"/>
    </row>
    <row r="822" spans="39:39" x14ac:dyDescent="0.25">
      <c r="AM822" s="194"/>
    </row>
    <row r="823" spans="39:39" x14ac:dyDescent="0.25">
      <c r="AM823" s="194"/>
    </row>
    <row r="824" spans="39:39" x14ac:dyDescent="0.25">
      <c r="AM824" s="194"/>
    </row>
    <row r="825" spans="39:39" x14ac:dyDescent="0.25">
      <c r="AM825" s="194"/>
    </row>
    <row r="826" spans="39:39" x14ac:dyDescent="0.25">
      <c r="AM826" s="194"/>
    </row>
    <row r="827" spans="39:39" x14ac:dyDescent="0.25">
      <c r="AM827" s="194"/>
    </row>
    <row r="828" spans="39:39" x14ac:dyDescent="0.25">
      <c r="AM828" s="194"/>
    </row>
    <row r="829" spans="39:39" x14ac:dyDescent="0.25">
      <c r="AM829" s="194"/>
    </row>
    <row r="830" spans="39:39" x14ac:dyDescent="0.25">
      <c r="AM830" s="194"/>
    </row>
    <row r="831" spans="39:39" x14ac:dyDescent="0.25">
      <c r="AM831" s="194"/>
    </row>
    <row r="832" spans="39:39" x14ac:dyDescent="0.25">
      <c r="AM832" s="194"/>
    </row>
    <row r="833" spans="39:39" x14ac:dyDescent="0.25">
      <c r="AM833" s="194"/>
    </row>
    <row r="834" spans="39:39" x14ac:dyDescent="0.25">
      <c r="AM834" s="194"/>
    </row>
    <row r="835" spans="39:39" x14ac:dyDescent="0.25">
      <c r="AM835" s="194"/>
    </row>
    <row r="836" spans="39:39" x14ac:dyDescent="0.25">
      <c r="AM836" s="194"/>
    </row>
    <row r="837" spans="39:39" x14ac:dyDescent="0.25">
      <c r="AM837" s="194"/>
    </row>
    <row r="838" spans="39:39" x14ac:dyDescent="0.25">
      <c r="AM838" s="194"/>
    </row>
    <row r="839" spans="39:39" x14ac:dyDescent="0.25">
      <c r="AM839" s="194"/>
    </row>
    <row r="840" spans="39:39" x14ac:dyDescent="0.25">
      <c r="AM840" s="194"/>
    </row>
    <row r="841" spans="39:39" x14ac:dyDescent="0.25">
      <c r="AM841" s="194"/>
    </row>
    <row r="842" spans="39:39" x14ac:dyDescent="0.25">
      <c r="AM842" s="194"/>
    </row>
    <row r="843" spans="39:39" x14ac:dyDescent="0.25">
      <c r="AM843" s="194"/>
    </row>
    <row r="844" spans="39:39" x14ac:dyDescent="0.25">
      <c r="AM844" s="194"/>
    </row>
    <row r="845" spans="39:39" x14ac:dyDescent="0.25">
      <c r="AM845" s="194"/>
    </row>
    <row r="846" spans="39:39" x14ac:dyDescent="0.25">
      <c r="AM846" s="194"/>
    </row>
    <row r="847" spans="39:39" x14ac:dyDescent="0.25">
      <c r="AM847" s="194"/>
    </row>
    <row r="848" spans="39:39" x14ac:dyDescent="0.25">
      <c r="AM848" s="194"/>
    </row>
    <row r="849" spans="39:39" x14ac:dyDescent="0.25">
      <c r="AM849" s="194"/>
    </row>
    <row r="850" spans="39:39" x14ac:dyDescent="0.25">
      <c r="AM850" s="194"/>
    </row>
    <row r="851" spans="39:39" x14ac:dyDescent="0.25">
      <c r="AM851" s="194"/>
    </row>
    <row r="852" spans="39:39" x14ac:dyDescent="0.25">
      <c r="AM852" s="194"/>
    </row>
    <row r="853" spans="39:39" x14ac:dyDescent="0.25">
      <c r="AM853" s="194"/>
    </row>
    <row r="854" spans="39:39" x14ac:dyDescent="0.25">
      <c r="AM854" s="194"/>
    </row>
    <row r="855" spans="39:39" x14ac:dyDescent="0.25">
      <c r="AM855" s="194"/>
    </row>
    <row r="856" spans="39:39" x14ac:dyDescent="0.25">
      <c r="AM856" s="194"/>
    </row>
    <row r="857" spans="39:39" x14ac:dyDescent="0.25">
      <c r="AM857" s="194"/>
    </row>
    <row r="858" spans="39:39" x14ac:dyDescent="0.25">
      <c r="AM858" s="194"/>
    </row>
    <row r="859" spans="39:39" x14ac:dyDescent="0.25">
      <c r="AM859" s="194"/>
    </row>
    <row r="860" spans="39:39" x14ac:dyDescent="0.25">
      <c r="AM860" s="194"/>
    </row>
    <row r="861" spans="39:39" x14ac:dyDescent="0.25">
      <c r="AM861" s="194"/>
    </row>
    <row r="862" spans="39:39" x14ac:dyDescent="0.25">
      <c r="AM862" s="194"/>
    </row>
    <row r="863" spans="39:39" x14ac:dyDescent="0.25">
      <c r="AM863" s="194"/>
    </row>
    <row r="864" spans="39:39" x14ac:dyDescent="0.25">
      <c r="AM864" s="194"/>
    </row>
    <row r="865" spans="39:39" x14ac:dyDescent="0.25">
      <c r="AM865" s="194"/>
    </row>
    <row r="866" spans="39:39" x14ac:dyDescent="0.25">
      <c r="AM866" s="194"/>
    </row>
    <row r="867" spans="39:39" x14ac:dyDescent="0.25">
      <c r="AM867" s="194"/>
    </row>
    <row r="868" spans="39:39" x14ac:dyDescent="0.25">
      <c r="AM868" s="194"/>
    </row>
    <row r="869" spans="39:39" x14ac:dyDescent="0.25">
      <c r="AM869" s="194"/>
    </row>
    <row r="870" spans="39:39" x14ac:dyDescent="0.25">
      <c r="AM870" s="194"/>
    </row>
    <row r="871" spans="39:39" x14ac:dyDescent="0.25">
      <c r="AM871" s="194"/>
    </row>
    <row r="872" spans="39:39" x14ac:dyDescent="0.25">
      <c r="AM872" s="194"/>
    </row>
    <row r="873" spans="39:39" x14ac:dyDescent="0.25">
      <c r="AM873" s="194"/>
    </row>
    <row r="874" spans="39:39" x14ac:dyDescent="0.25">
      <c r="AM874" s="194"/>
    </row>
    <row r="875" spans="39:39" x14ac:dyDescent="0.25">
      <c r="AM875" s="194"/>
    </row>
    <row r="876" spans="39:39" x14ac:dyDescent="0.25">
      <c r="AM876" s="194"/>
    </row>
    <row r="877" spans="39:39" x14ac:dyDescent="0.25">
      <c r="AM877" s="194"/>
    </row>
    <row r="878" spans="39:39" x14ac:dyDescent="0.25">
      <c r="AM878" s="194"/>
    </row>
    <row r="879" spans="39:39" x14ac:dyDescent="0.25">
      <c r="AM879" s="194"/>
    </row>
    <row r="880" spans="39:39" x14ac:dyDescent="0.25">
      <c r="AM880" s="194"/>
    </row>
    <row r="881" spans="39:39" x14ac:dyDescent="0.25">
      <c r="AM881" s="194"/>
    </row>
    <row r="882" spans="39:39" x14ac:dyDescent="0.25">
      <c r="AM882" s="194"/>
    </row>
    <row r="883" spans="39:39" x14ac:dyDescent="0.25">
      <c r="AM883" s="194"/>
    </row>
    <row r="884" spans="39:39" x14ac:dyDescent="0.25">
      <c r="AM884" s="194"/>
    </row>
    <row r="885" spans="39:39" x14ac:dyDescent="0.25">
      <c r="AM885" s="194"/>
    </row>
    <row r="886" spans="39:39" x14ac:dyDescent="0.25">
      <c r="AM886" s="194"/>
    </row>
    <row r="887" spans="39:39" x14ac:dyDescent="0.25">
      <c r="AM887" s="194"/>
    </row>
    <row r="888" spans="39:39" x14ac:dyDescent="0.25">
      <c r="AM888" s="194"/>
    </row>
    <row r="889" spans="39:39" x14ac:dyDescent="0.25">
      <c r="AM889" s="194"/>
    </row>
    <row r="890" spans="39:39" x14ac:dyDescent="0.25">
      <c r="AM890" s="194"/>
    </row>
    <row r="891" spans="39:39" x14ac:dyDescent="0.25">
      <c r="AM891" s="194"/>
    </row>
    <row r="892" spans="39:39" x14ac:dyDescent="0.25">
      <c r="AM892" s="194"/>
    </row>
    <row r="893" spans="39:39" x14ac:dyDescent="0.25">
      <c r="AM893" s="194"/>
    </row>
    <row r="894" spans="39:39" x14ac:dyDescent="0.25">
      <c r="AM894" s="194"/>
    </row>
    <row r="895" spans="39:39" x14ac:dyDescent="0.25">
      <c r="AM895" s="194"/>
    </row>
    <row r="896" spans="39:39" x14ac:dyDescent="0.25">
      <c r="AM896" s="194"/>
    </row>
    <row r="897" spans="39:39" x14ac:dyDescent="0.25">
      <c r="AM897" s="194"/>
    </row>
    <row r="898" spans="39:39" x14ac:dyDescent="0.25">
      <c r="AM898" s="194"/>
    </row>
    <row r="899" spans="39:39" x14ac:dyDescent="0.25">
      <c r="AM899" s="194"/>
    </row>
    <row r="900" spans="39:39" x14ac:dyDescent="0.25">
      <c r="AM900" s="194"/>
    </row>
    <row r="901" spans="39:39" x14ac:dyDescent="0.25">
      <c r="AM901" s="194"/>
    </row>
    <row r="902" spans="39:39" x14ac:dyDescent="0.25">
      <c r="AM902" s="194"/>
    </row>
    <row r="903" spans="39:39" x14ac:dyDescent="0.25">
      <c r="AM903" s="194"/>
    </row>
    <row r="904" spans="39:39" x14ac:dyDescent="0.25">
      <c r="AM904" s="194"/>
    </row>
    <row r="905" spans="39:39" x14ac:dyDescent="0.25">
      <c r="AM905" s="194"/>
    </row>
    <row r="906" spans="39:39" x14ac:dyDescent="0.25">
      <c r="AM906" s="194"/>
    </row>
    <row r="907" spans="39:39" x14ac:dyDescent="0.25">
      <c r="AM907" s="194"/>
    </row>
    <row r="908" spans="39:39" x14ac:dyDescent="0.25">
      <c r="AM908" s="194"/>
    </row>
    <row r="909" spans="39:39" x14ac:dyDescent="0.25">
      <c r="AM909" s="194"/>
    </row>
    <row r="910" spans="39:39" x14ac:dyDescent="0.25">
      <c r="AM910" s="194"/>
    </row>
    <row r="911" spans="39:39" x14ac:dyDescent="0.25">
      <c r="AM911" s="194"/>
    </row>
    <row r="912" spans="39:39" x14ac:dyDescent="0.25">
      <c r="AM912" s="194"/>
    </row>
    <row r="913" spans="39:39" x14ac:dyDescent="0.25">
      <c r="AM913" s="194"/>
    </row>
    <row r="914" spans="39:39" x14ac:dyDescent="0.25">
      <c r="AM914" s="194"/>
    </row>
    <row r="915" spans="39:39" x14ac:dyDescent="0.25">
      <c r="AM915" s="194"/>
    </row>
    <row r="916" spans="39:39" x14ac:dyDescent="0.25">
      <c r="AM916" s="194"/>
    </row>
    <row r="917" spans="39:39" x14ac:dyDescent="0.25">
      <c r="AM917" s="194"/>
    </row>
    <row r="918" spans="39:39" x14ac:dyDescent="0.25">
      <c r="AM918" s="194"/>
    </row>
    <row r="919" spans="39:39" x14ac:dyDescent="0.25">
      <c r="AM919" s="194"/>
    </row>
    <row r="920" spans="39:39" x14ac:dyDescent="0.25">
      <c r="AM920" s="194"/>
    </row>
    <row r="921" spans="39:39" x14ac:dyDescent="0.25">
      <c r="AM921" s="194"/>
    </row>
    <row r="922" spans="39:39" x14ac:dyDescent="0.25">
      <c r="AM922" s="194"/>
    </row>
    <row r="923" spans="39:39" x14ac:dyDescent="0.25">
      <c r="AM923" s="194"/>
    </row>
    <row r="924" spans="39:39" x14ac:dyDescent="0.25">
      <c r="AM924" s="194"/>
    </row>
    <row r="925" spans="39:39" x14ac:dyDescent="0.25">
      <c r="AM925" s="194"/>
    </row>
    <row r="926" spans="39:39" x14ac:dyDescent="0.25">
      <c r="AM926" s="194"/>
    </row>
    <row r="927" spans="39:39" x14ac:dyDescent="0.25">
      <c r="AM927" s="194"/>
    </row>
    <row r="928" spans="39:39" x14ac:dyDescent="0.25">
      <c r="AM928" s="194"/>
    </row>
    <row r="929" spans="39:39" x14ac:dyDescent="0.25">
      <c r="AM929" s="194"/>
    </row>
    <row r="930" spans="39:39" x14ac:dyDescent="0.25">
      <c r="AM930" s="194"/>
    </row>
    <row r="931" spans="39:39" x14ac:dyDescent="0.25">
      <c r="AM931" s="194"/>
    </row>
    <row r="932" spans="39:39" x14ac:dyDescent="0.25">
      <c r="AM932" s="194"/>
    </row>
    <row r="933" spans="39:39" x14ac:dyDescent="0.25">
      <c r="AM933" s="194"/>
    </row>
    <row r="934" spans="39:39" x14ac:dyDescent="0.25">
      <c r="AM934" s="194"/>
    </row>
    <row r="935" spans="39:39" x14ac:dyDescent="0.25">
      <c r="AM935" s="194"/>
    </row>
    <row r="936" spans="39:39" x14ac:dyDescent="0.25">
      <c r="AM936" s="194"/>
    </row>
    <row r="937" spans="39:39" x14ac:dyDescent="0.25">
      <c r="AM937" s="194"/>
    </row>
    <row r="938" spans="39:39" x14ac:dyDescent="0.25">
      <c r="AM938" s="194"/>
    </row>
    <row r="939" spans="39:39" x14ac:dyDescent="0.25">
      <c r="AM939" s="194"/>
    </row>
    <row r="940" spans="39:39" x14ac:dyDescent="0.25">
      <c r="AM940" s="194"/>
    </row>
    <row r="941" spans="39:39" x14ac:dyDescent="0.25">
      <c r="AM941" s="194"/>
    </row>
    <row r="942" spans="39:39" x14ac:dyDescent="0.25">
      <c r="AM942" s="194"/>
    </row>
    <row r="943" spans="39:39" x14ac:dyDescent="0.25">
      <c r="AM943" s="194"/>
    </row>
    <row r="944" spans="39:39" x14ac:dyDescent="0.25">
      <c r="AM944" s="194"/>
    </row>
    <row r="945" spans="39:39" x14ac:dyDescent="0.25">
      <c r="AM945" s="194"/>
    </row>
    <row r="946" spans="39:39" x14ac:dyDescent="0.25">
      <c r="AM946" s="194"/>
    </row>
    <row r="947" spans="39:39" x14ac:dyDescent="0.25">
      <c r="AM947" s="194"/>
    </row>
    <row r="948" spans="39:39" x14ac:dyDescent="0.25">
      <c r="AM948" s="194"/>
    </row>
    <row r="949" spans="39:39" x14ac:dyDescent="0.25">
      <c r="AM949" s="194"/>
    </row>
    <row r="950" spans="39:39" x14ac:dyDescent="0.25">
      <c r="AM950" s="194"/>
    </row>
    <row r="951" spans="39:39" x14ac:dyDescent="0.25">
      <c r="AM951" s="194"/>
    </row>
    <row r="952" spans="39:39" x14ac:dyDescent="0.25">
      <c r="AM952" s="194"/>
    </row>
    <row r="953" spans="39:39" x14ac:dyDescent="0.25">
      <c r="AM953" s="194"/>
    </row>
    <row r="954" spans="39:39" x14ac:dyDescent="0.25">
      <c r="AM954" s="194"/>
    </row>
    <row r="955" spans="39:39" x14ac:dyDescent="0.25">
      <c r="AM955" s="194"/>
    </row>
    <row r="956" spans="39:39" x14ac:dyDescent="0.25">
      <c r="AM956" s="194"/>
    </row>
    <row r="957" spans="39:39" x14ac:dyDescent="0.25">
      <c r="AM957" s="194"/>
    </row>
    <row r="958" spans="39:39" x14ac:dyDescent="0.25">
      <c r="AM958" s="194"/>
    </row>
    <row r="959" spans="39:39" x14ac:dyDescent="0.25">
      <c r="AM959" s="194"/>
    </row>
    <row r="960" spans="39:39" x14ac:dyDescent="0.25">
      <c r="AM960" s="194"/>
    </row>
    <row r="961" spans="39:39" x14ac:dyDescent="0.25">
      <c r="AM961" s="194"/>
    </row>
    <row r="962" spans="39:39" x14ac:dyDescent="0.25">
      <c r="AM962" s="194"/>
    </row>
    <row r="963" spans="39:39" x14ac:dyDescent="0.25">
      <c r="AM963" s="194"/>
    </row>
    <row r="964" spans="39:39" x14ac:dyDescent="0.25">
      <c r="AM964" s="194"/>
    </row>
    <row r="965" spans="39:39" x14ac:dyDescent="0.25">
      <c r="AM965" s="194"/>
    </row>
    <row r="966" spans="39:39" x14ac:dyDescent="0.25">
      <c r="AM966" s="194"/>
    </row>
    <row r="967" spans="39:39" x14ac:dyDescent="0.25">
      <c r="AM967" s="194"/>
    </row>
    <row r="968" spans="39:39" x14ac:dyDescent="0.25">
      <c r="AM968" s="194"/>
    </row>
    <row r="969" spans="39:39" x14ac:dyDescent="0.25">
      <c r="AM969" s="194"/>
    </row>
    <row r="970" spans="39:39" x14ac:dyDescent="0.25">
      <c r="AM970" s="194"/>
    </row>
    <row r="971" spans="39:39" x14ac:dyDescent="0.25">
      <c r="AM971" s="194"/>
    </row>
    <row r="972" spans="39:39" x14ac:dyDescent="0.25">
      <c r="AM972" s="194"/>
    </row>
    <row r="973" spans="39:39" x14ac:dyDescent="0.25">
      <c r="AM973" s="194"/>
    </row>
    <row r="974" spans="39:39" x14ac:dyDescent="0.25">
      <c r="AM974" s="194"/>
    </row>
    <row r="975" spans="39:39" x14ac:dyDescent="0.25">
      <c r="AM975" s="194"/>
    </row>
    <row r="976" spans="39:39" x14ac:dyDescent="0.25">
      <c r="AM976" s="194"/>
    </row>
    <row r="977" spans="39:39" x14ac:dyDescent="0.25">
      <c r="AM977" s="194"/>
    </row>
    <row r="978" spans="39:39" x14ac:dyDescent="0.25">
      <c r="AM978" s="194"/>
    </row>
    <row r="979" spans="39:39" x14ac:dyDescent="0.25">
      <c r="AM979" s="194"/>
    </row>
    <row r="980" spans="39:39" x14ac:dyDescent="0.25">
      <c r="AM980" s="194"/>
    </row>
    <row r="981" spans="39:39" x14ac:dyDescent="0.25">
      <c r="AM981" s="194"/>
    </row>
    <row r="982" spans="39:39" x14ac:dyDescent="0.25">
      <c r="AM982" s="194"/>
    </row>
    <row r="983" spans="39:39" x14ac:dyDescent="0.25">
      <c r="AM983" s="194"/>
    </row>
    <row r="984" spans="39:39" x14ac:dyDescent="0.25">
      <c r="AM984" s="194"/>
    </row>
    <row r="985" spans="39:39" x14ac:dyDescent="0.25">
      <c r="AM985" s="194"/>
    </row>
    <row r="986" spans="39:39" x14ac:dyDescent="0.25">
      <c r="AM986" s="194"/>
    </row>
    <row r="987" spans="39:39" x14ac:dyDescent="0.25">
      <c r="AM987" s="194"/>
    </row>
    <row r="988" spans="39:39" x14ac:dyDescent="0.25">
      <c r="AM988" s="194"/>
    </row>
    <row r="989" spans="39:39" x14ac:dyDescent="0.25">
      <c r="AM989" s="194"/>
    </row>
    <row r="990" spans="39:39" x14ac:dyDescent="0.25">
      <c r="AM990" s="194"/>
    </row>
    <row r="991" spans="39:39" x14ac:dyDescent="0.25">
      <c r="AM991" s="194"/>
    </row>
    <row r="992" spans="39:39" x14ac:dyDescent="0.25">
      <c r="AM992" s="194"/>
    </row>
    <row r="993" spans="39:39" x14ac:dyDescent="0.25">
      <c r="AM993" s="194"/>
    </row>
    <row r="994" spans="39:39" x14ac:dyDescent="0.25">
      <c r="AM994" s="194"/>
    </row>
    <row r="995" spans="39:39" x14ac:dyDescent="0.25">
      <c r="AM995" s="194"/>
    </row>
    <row r="996" spans="39:39" x14ac:dyDescent="0.25">
      <c r="AM996" s="194"/>
    </row>
    <row r="997" spans="39:39" x14ac:dyDescent="0.25">
      <c r="AM997" s="194"/>
    </row>
    <row r="998" spans="39:39" x14ac:dyDescent="0.25">
      <c r="AM998" s="194"/>
    </row>
    <row r="999" spans="39:39" x14ac:dyDescent="0.25">
      <c r="AM999" s="194"/>
    </row>
    <row r="1000" spans="39:39" x14ac:dyDescent="0.25">
      <c r="AM1000" s="194"/>
    </row>
    <row r="1001" spans="39:39" x14ac:dyDescent="0.25">
      <c r="AM1001" s="194"/>
    </row>
    <row r="1002" spans="39:39" x14ac:dyDescent="0.25">
      <c r="AM1002" s="194"/>
    </row>
    <row r="1003" spans="39:39" x14ac:dyDescent="0.25">
      <c r="AM1003" s="194"/>
    </row>
    <row r="1004" spans="39:39" x14ac:dyDescent="0.25">
      <c r="AM1004" s="194"/>
    </row>
    <row r="1005" spans="39:39" x14ac:dyDescent="0.25">
      <c r="AM1005" s="194"/>
    </row>
    <row r="1006" spans="39:39" x14ac:dyDescent="0.25">
      <c r="AM1006" s="194"/>
    </row>
    <row r="1007" spans="39:39" x14ac:dyDescent="0.25">
      <c r="AM1007" s="194"/>
    </row>
    <row r="1008" spans="39:39" x14ac:dyDescent="0.25">
      <c r="AM1008" s="194"/>
    </row>
    <row r="1009" spans="39:39" x14ac:dyDescent="0.25">
      <c r="AM1009" s="194"/>
    </row>
    <row r="1010" spans="39:39" x14ac:dyDescent="0.25">
      <c r="AM1010" s="194"/>
    </row>
    <row r="1011" spans="39:39" x14ac:dyDescent="0.25">
      <c r="AM1011" s="194"/>
    </row>
    <row r="1012" spans="39:39" x14ac:dyDescent="0.25">
      <c r="AM1012" s="194"/>
    </row>
    <row r="1013" spans="39:39" x14ac:dyDescent="0.25">
      <c r="AM1013" s="194"/>
    </row>
    <row r="1014" spans="39:39" x14ac:dyDescent="0.25">
      <c r="AM1014" s="194"/>
    </row>
    <row r="1015" spans="39:39" x14ac:dyDescent="0.25">
      <c r="AM1015" s="194"/>
    </row>
    <row r="1016" spans="39:39" x14ac:dyDescent="0.25">
      <c r="AM1016" s="194"/>
    </row>
    <row r="1017" spans="39:39" x14ac:dyDescent="0.25">
      <c r="AM1017" s="194"/>
    </row>
    <row r="1018" spans="39:39" x14ac:dyDescent="0.25">
      <c r="AM1018" s="194"/>
    </row>
    <row r="1019" spans="39:39" x14ac:dyDescent="0.25">
      <c r="AM1019" s="194"/>
    </row>
    <row r="1020" spans="39:39" x14ac:dyDescent="0.25">
      <c r="AM1020" s="194"/>
    </row>
    <row r="1021" spans="39:39" x14ac:dyDescent="0.25">
      <c r="AM1021" s="194"/>
    </row>
    <row r="1022" spans="39:39" x14ac:dyDescent="0.25">
      <c r="AM1022" s="194"/>
    </row>
    <row r="1023" spans="39:39" x14ac:dyDescent="0.25">
      <c r="AM1023" s="194"/>
    </row>
    <row r="1024" spans="39:39" x14ac:dyDescent="0.25">
      <c r="AM1024" s="194"/>
    </row>
    <row r="1025" spans="39:39" x14ac:dyDescent="0.25">
      <c r="AM1025" s="194"/>
    </row>
    <row r="1026" spans="39:39" x14ac:dyDescent="0.25">
      <c r="AM1026" s="194"/>
    </row>
    <row r="1027" spans="39:39" x14ac:dyDescent="0.25">
      <c r="AM1027" s="194"/>
    </row>
    <row r="1028" spans="39:39" x14ac:dyDescent="0.25">
      <c r="AM1028" s="194"/>
    </row>
    <row r="1029" spans="39:39" x14ac:dyDescent="0.25">
      <c r="AM1029" s="194"/>
    </row>
    <row r="1030" spans="39:39" x14ac:dyDescent="0.25">
      <c r="AM1030" s="194"/>
    </row>
    <row r="1031" spans="39:39" x14ac:dyDescent="0.25">
      <c r="AM1031" s="194"/>
    </row>
    <row r="1032" spans="39:39" x14ac:dyDescent="0.25">
      <c r="AM1032" s="194"/>
    </row>
    <row r="1033" spans="39:39" x14ac:dyDescent="0.25">
      <c r="AM1033" s="194"/>
    </row>
    <row r="1034" spans="39:39" x14ac:dyDescent="0.25">
      <c r="AM1034" s="194"/>
    </row>
    <row r="1035" spans="39:39" x14ac:dyDescent="0.25">
      <c r="AM1035" s="194"/>
    </row>
    <row r="1036" spans="39:39" x14ac:dyDescent="0.25">
      <c r="AM1036" s="194"/>
    </row>
    <row r="1037" spans="39:39" x14ac:dyDescent="0.25">
      <c r="AM1037" s="194"/>
    </row>
    <row r="1038" spans="39:39" x14ac:dyDescent="0.25">
      <c r="AM1038" s="194"/>
    </row>
    <row r="1039" spans="39:39" x14ac:dyDescent="0.25">
      <c r="AM1039" s="194"/>
    </row>
    <row r="1040" spans="39:39" x14ac:dyDescent="0.25">
      <c r="AM1040" s="194"/>
    </row>
    <row r="1041" spans="39:39" x14ac:dyDescent="0.25">
      <c r="AM1041" s="194"/>
    </row>
    <row r="1042" spans="39:39" x14ac:dyDescent="0.25">
      <c r="AM1042" s="194"/>
    </row>
    <row r="1043" spans="39:39" x14ac:dyDescent="0.25">
      <c r="AM1043" s="194"/>
    </row>
    <row r="1044" spans="39:39" x14ac:dyDescent="0.25">
      <c r="AM1044" s="194"/>
    </row>
    <row r="1045" spans="39:39" x14ac:dyDescent="0.25">
      <c r="AM1045" s="194"/>
    </row>
    <row r="1046" spans="39:39" x14ac:dyDescent="0.25">
      <c r="AM1046" s="194"/>
    </row>
    <row r="1047" spans="39:39" x14ac:dyDescent="0.25">
      <c r="AM1047" s="194"/>
    </row>
    <row r="1048" spans="39:39" x14ac:dyDescent="0.25">
      <c r="AM1048" s="194"/>
    </row>
    <row r="1049" spans="39:39" x14ac:dyDescent="0.25">
      <c r="AM1049" s="194"/>
    </row>
    <row r="1050" spans="39:39" x14ac:dyDescent="0.25">
      <c r="AM1050" s="194"/>
    </row>
    <row r="1051" spans="39:39" x14ac:dyDescent="0.25">
      <c r="AM1051" s="194"/>
    </row>
    <row r="1052" spans="39:39" x14ac:dyDescent="0.25">
      <c r="AM1052" s="194"/>
    </row>
    <row r="1053" spans="39:39" x14ac:dyDescent="0.25">
      <c r="AM1053" s="194"/>
    </row>
    <row r="1054" spans="39:39" x14ac:dyDescent="0.25">
      <c r="AM1054" s="194"/>
    </row>
    <row r="1055" spans="39:39" x14ac:dyDescent="0.25">
      <c r="AM1055" s="194"/>
    </row>
    <row r="1056" spans="39:39" x14ac:dyDescent="0.25">
      <c r="AM1056" s="194"/>
    </row>
    <row r="1057" spans="39:39" x14ac:dyDescent="0.25">
      <c r="AM1057" s="194"/>
    </row>
    <row r="1058" spans="39:39" x14ac:dyDescent="0.25">
      <c r="AM1058" s="194"/>
    </row>
    <row r="1059" spans="39:39" x14ac:dyDescent="0.25">
      <c r="AM1059" s="194"/>
    </row>
    <row r="1060" spans="39:39" x14ac:dyDescent="0.25">
      <c r="AM1060" s="194"/>
    </row>
    <row r="1061" spans="39:39" x14ac:dyDescent="0.25">
      <c r="AM1061" s="194"/>
    </row>
    <row r="1062" spans="39:39" x14ac:dyDescent="0.25">
      <c r="AM1062" s="194"/>
    </row>
    <row r="1063" spans="39:39" x14ac:dyDescent="0.25">
      <c r="AM1063" s="194"/>
    </row>
    <row r="1064" spans="39:39" x14ac:dyDescent="0.25">
      <c r="AM1064" s="194"/>
    </row>
    <row r="1065" spans="39:39" x14ac:dyDescent="0.25">
      <c r="AM1065" s="194"/>
    </row>
    <row r="1066" spans="39:39" x14ac:dyDescent="0.25">
      <c r="AM1066" s="194"/>
    </row>
    <row r="1067" spans="39:39" x14ac:dyDescent="0.25">
      <c r="AM1067" s="194"/>
    </row>
    <row r="1068" spans="39:39" x14ac:dyDescent="0.25">
      <c r="AM1068" s="194"/>
    </row>
    <row r="1069" spans="39:39" x14ac:dyDescent="0.25">
      <c r="AM1069" s="194"/>
    </row>
    <row r="1070" spans="39:39" x14ac:dyDescent="0.25">
      <c r="AM1070" s="194"/>
    </row>
    <row r="1071" spans="39:39" x14ac:dyDescent="0.25">
      <c r="AM1071" s="194"/>
    </row>
    <row r="1072" spans="39:39" x14ac:dyDescent="0.25">
      <c r="AM1072" s="194"/>
    </row>
    <row r="1073" spans="39:39" x14ac:dyDescent="0.25">
      <c r="AM1073" s="194"/>
    </row>
    <row r="1074" spans="39:39" x14ac:dyDescent="0.25">
      <c r="AM1074" s="194"/>
    </row>
    <row r="1075" spans="39:39" x14ac:dyDescent="0.25">
      <c r="AM1075" s="194"/>
    </row>
    <row r="1076" spans="39:39" x14ac:dyDescent="0.25">
      <c r="AM1076" s="194"/>
    </row>
    <row r="1077" spans="39:39" x14ac:dyDescent="0.25">
      <c r="AM1077" s="194"/>
    </row>
    <row r="1078" spans="39:39" x14ac:dyDescent="0.25">
      <c r="AM1078" s="194"/>
    </row>
    <row r="1079" spans="39:39" x14ac:dyDescent="0.25">
      <c r="AM1079" s="194"/>
    </row>
    <row r="1080" spans="39:39" x14ac:dyDescent="0.25">
      <c r="AM1080" s="194"/>
    </row>
    <row r="1081" spans="39:39" x14ac:dyDescent="0.25">
      <c r="AM1081" s="194"/>
    </row>
    <row r="1082" spans="39:39" x14ac:dyDescent="0.25">
      <c r="AM1082" s="194"/>
    </row>
    <row r="1083" spans="39:39" x14ac:dyDescent="0.25">
      <c r="AM1083" s="194"/>
    </row>
    <row r="1084" spans="39:39" x14ac:dyDescent="0.25">
      <c r="AM1084" s="194"/>
    </row>
    <row r="1085" spans="39:39" x14ac:dyDescent="0.25">
      <c r="AM1085" s="194"/>
    </row>
    <row r="1086" spans="39:39" x14ac:dyDescent="0.25">
      <c r="AM1086" s="194"/>
    </row>
    <row r="1087" spans="39:39" x14ac:dyDescent="0.25">
      <c r="AM1087" s="194"/>
    </row>
    <row r="1088" spans="39:39" x14ac:dyDescent="0.25">
      <c r="AM1088" s="194"/>
    </row>
    <row r="1089" spans="39:39" x14ac:dyDescent="0.25">
      <c r="AM1089" s="194"/>
    </row>
    <row r="1090" spans="39:39" x14ac:dyDescent="0.25">
      <c r="AM1090" s="194"/>
    </row>
    <row r="1091" spans="39:39" x14ac:dyDescent="0.25">
      <c r="AM1091" s="194"/>
    </row>
    <row r="1092" spans="39:39" x14ac:dyDescent="0.25">
      <c r="AM1092" s="194"/>
    </row>
    <row r="1093" spans="39:39" x14ac:dyDescent="0.25">
      <c r="AM1093" s="194"/>
    </row>
    <row r="1094" spans="39:39" x14ac:dyDescent="0.25">
      <c r="AM1094" s="194"/>
    </row>
    <row r="1095" spans="39:39" x14ac:dyDescent="0.25">
      <c r="AM1095" s="194"/>
    </row>
    <row r="1096" spans="39:39" x14ac:dyDescent="0.25">
      <c r="AM1096" s="194"/>
    </row>
    <row r="1097" spans="39:39" x14ac:dyDescent="0.25">
      <c r="AM1097" s="194"/>
    </row>
    <row r="1098" spans="39:39" x14ac:dyDescent="0.25">
      <c r="AM1098" s="194"/>
    </row>
    <row r="1099" spans="39:39" x14ac:dyDescent="0.25">
      <c r="AM1099" s="194"/>
    </row>
    <row r="1100" spans="39:39" x14ac:dyDescent="0.25">
      <c r="AM1100" s="194"/>
    </row>
    <row r="1101" spans="39:39" x14ac:dyDescent="0.25">
      <c r="AM1101" s="194"/>
    </row>
    <row r="1102" spans="39:39" x14ac:dyDescent="0.25">
      <c r="AM1102" s="194"/>
    </row>
    <row r="1103" spans="39:39" x14ac:dyDescent="0.25">
      <c r="AM1103" s="194"/>
    </row>
    <row r="1104" spans="39:39" x14ac:dyDescent="0.25">
      <c r="AM1104" s="194"/>
    </row>
    <row r="1105" spans="39:39" x14ac:dyDescent="0.25">
      <c r="AM1105" s="194"/>
    </row>
    <row r="1106" spans="39:39" x14ac:dyDescent="0.25">
      <c r="AM1106" s="194"/>
    </row>
    <row r="1107" spans="39:39" x14ac:dyDescent="0.25">
      <c r="AM1107" s="194"/>
    </row>
    <row r="1108" spans="39:39" x14ac:dyDescent="0.25">
      <c r="AM1108" s="194"/>
    </row>
    <row r="1109" spans="39:39" x14ac:dyDescent="0.25">
      <c r="AM1109" s="194"/>
    </row>
    <row r="1110" spans="39:39" x14ac:dyDescent="0.25">
      <c r="AM1110" s="194"/>
    </row>
    <row r="1111" spans="39:39" x14ac:dyDescent="0.25">
      <c r="AM1111" s="194"/>
    </row>
    <row r="1112" spans="39:39" x14ac:dyDescent="0.25">
      <c r="AM1112" s="194"/>
    </row>
    <row r="1113" spans="39:39" x14ac:dyDescent="0.25">
      <c r="AM1113" s="194"/>
    </row>
    <row r="1114" spans="39:39" x14ac:dyDescent="0.25">
      <c r="AM1114" s="194"/>
    </row>
    <row r="1115" spans="39:39" x14ac:dyDescent="0.25">
      <c r="AM1115" s="194"/>
    </row>
    <row r="1116" spans="39:39" x14ac:dyDescent="0.25">
      <c r="AM1116" s="194"/>
    </row>
    <row r="1117" spans="39:39" x14ac:dyDescent="0.25">
      <c r="AM1117" s="194"/>
    </row>
    <row r="1118" spans="39:39" x14ac:dyDescent="0.25">
      <c r="AM1118" s="194"/>
    </row>
    <row r="1119" spans="39:39" x14ac:dyDescent="0.25">
      <c r="AM1119" s="194"/>
    </row>
    <row r="1120" spans="39:39" x14ac:dyDescent="0.25">
      <c r="AM1120" s="194"/>
    </row>
    <row r="1121" spans="39:39" x14ac:dyDescent="0.25">
      <c r="AM1121" s="194"/>
    </row>
    <row r="1122" spans="39:39" x14ac:dyDescent="0.25">
      <c r="AM1122" s="194"/>
    </row>
    <row r="1123" spans="39:39" x14ac:dyDescent="0.25">
      <c r="AM1123" s="194"/>
    </row>
    <row r="1124" spans="39:39" x14ac:dyDescent="0.25">
      <c r="AM1124" s="194"/>
    </row>
    <row r="1125" spans="39:39" x14ac:dyDescent="0.25">
      <c r="AM1125" s="194"/>
    </row>
    <row r="1126" spans="39:39" x14ac:dyDescent="0.25">
      <c r="AM1126" s="194"/>
    </row>
    <row r="1127" spans="39:39" x14ac:dyDescent="0.25">
      <c r="AM1127" s="194"/>
    </row>
    <row r="1128" spans="39:39" x14ac:dyDescent="0.25">
      <c r="AM1128" s="194"/>
    </row>
    <row r="1129" spans="39:39" x14ac:dyDescent="0.25">
      <c r="AM1129" s="194"/>
    </row>
    <row r="1130" spans="39:39" x14ac:dyDescent="0.25">
      <c r="AM1130" s="194"/>
    </row>
    <row r="1131" spans="39:39" x14ac:dyDescent="0.25">
      <c r="AM1131" s="194"/>
    </row>
    <row r="1132" spans="39:39" x14ac:dyDescent="0.25">
      <c r="AM1132" s="194"/>
    </row>
    <row r="1133" spans="39:39" x14ac:dyDescent="0.25">
      <c r="AM1133" s="194"/>
    </row>
    <row r="1134" spans="39:39" x14ac:dyDescent="0.25">
      <c r="AM1134" s="194"/>
    </row>
    <row r="1135" spans="39:39" x14ac:dyDescent="0.25">
      <c r="AM1135" s="194"/>
    </row>
    <row r="1136" spans="39:39" x14ac:dyDescent="0.25">
      <c r="AM1136" s="194"/>
    </row>
    <row r="1137" spans="39:39" x14ac:dyDescent="0.25">
      <c r="AM1137" s="194"/>
    </row>
    <row r="1138" spans="39:39" x14ac:dyDescent="0.25">
      <c r="AM1138" s="194"/>
    </row>
    <row r="1139" spans="39:39" x14ac:dyDescent="0.25">
      <c r="AM1139" s="194"/>
    </row>
    <row r="1140" spans="39:39" x14ac:dyDescent="0.25">
      <c r="AM1140" s="194"/>
    </row>
    <row r="1141" spans="39:39" x14ac:dyDescent="0.25">
      <c r="AM1141" s="194"/>
    </row>
    <row r="1142" spans="39:39" x14ac:dyDescent="0.25">
      <c r="AM1142" s="194"/>
    </row>
    <row r="1143" spans="39:39" x14ac:dyDescent="0.25">
      <c r="AM1143" s="194"/>
    </row>
    <row r="1144" spans="39:39" x14ac:dyDescent="0.25">
      <c r="AM1144" s="194"/>
    </row>
    <row r="1145" spans="39:39" x14ac:dyDescent="0.25">
      <c r="AM1145" s="194"/>
    </row>
    <row r="1146" spans="39:39" x14ac:dyDescent="0.25">
      <c r="AM1146" s="194"/>
    </row>
    <row r="1147" spans="39:39" x14ac:dyDescent="0.25">
      <c r="AM1147" s="194"/>
    </row>
    <row r="1148" spans="39:39" x14ac:dyDescent="0.25">
      <c r="AM1148" s="194"/>
    </row>
    <row r="1149" spans="39:39" x14ac:dyDescent="0.25">
      <c r="AM1149" s="194"/>
    </row>
    <row r="1150" spans="39:39" x14ac:dyDescent="0.25">
      <c r="AM1150" s="194"/>
    </row>
    <row r="1151" spans="39:39" x14ac:dyDescent="0.25">
      <c r="AM1151" s="194"/>
    </row>
    <row r="1152" spans="39:39" x14ac:dyDescent="0.25">
      <c r="AM1152" s="194"/>
    </row>
    <row r="1153" spans="39:39" x14ac:dyDescent="0.25">
      <c r="AM1153" s="194"/>
    </row>
    <row r="1154" spans="39:39" x14ac:dyDescent="0.25">
      <c r="AM1154" s="194"/>
    </row>
    <row r="1155" spans="39:39" x14ac:dyDescent="0.25">
      <c r="AM1155" s="194"/>
    </row>
    <row r="1156" spans="39:39" x14ac:dyDescent="0.25">
      <c r="AM1156" s="194"/>
    </row>
    <row r="1157" spans="39:39" x14ac:dyDescent="0.25">
      <c r="AM1157" s="194"/>
    </row>
    <row r="1158" spans="39:39" x14ac:dyDescent="0.25">
      <c r="AM1158" s="194"/>
    </row>
    <row r="1159" spans="39:39" x14ac:dyDescent="0.25">
      <c r="AM1159" s="194"/>
    </row>
    <row r="1160" spans="39:39" x14ac:dyDescent="0.25">
      <c r="AM1160" s="194"/>
    </row>
    <row r="1161" spans="39:39" x14ac:dyDescent="0.25">
      <c r="AM1161" s="194"/>
    </row>
    <row r="1162" spans="39:39" x14ac:dyDescent="0.25">
      <c r="AM1162" s="194"/>
    </row>
    <row r="1163" spans="39:39" x14ac:dyDescent="0.25">
      <c r="AM1163" s="194"/>
    </row>
    <row r="1164" spans="39:39" x14ac:dyDescent="0.25">
      <c r="AM1164" s="194"/>
    </row>
    <row r="1165" spans="39:39" x14ac:dyDescent="0.25">
      <c r="AM1165" s="194"/>
    </row>
    <row r="1166" spans="39:39" x14ac:dyDescent="0.25">
      <c r="AM1166" s="194"/>
    </row>
    <row r="1167" spans="39:39" x14ac:dyDescent="0.25">
      <c r="AM1167" s="194"/>
    </row>
    <row r="1168" spans="39:39" x14ac:dyDescent="0.25">
      <c r="AM1168" s="194"/>
    </row>
    <row r="1169" spans="39:39" x14ac:dyDescent="0.25">
      <c r="AM1169" s="194"/>
    </row>
    <row r="1170" spans="39:39" x14ac:dyDescent="0.25">
      <c r="AM1170" s="194"/>
    </row>
    <row r="1171" spans="39:39" x14ac:dyDescent="0.25">
      <c r="AM1171" s="194"/>
    </row>
    <row r="1172" spans="39:39" x14ac:dyDescent="0.25">
      <c r="AM1172" s="194"/>
    </row>
    <row r="1173" spans="39:39" x14ac:dyDescent="0.25">
      <c r="AM1173" s="194"/>
    </row>
    <row r="1174" spans="39:39" x14ac:dyDescent="0.25">
      <c r="AM1174" s="194"/>
    </row>
    <row r="1175" spans="39:39" x14ac:dyDescent="0.25">
      <c r="AM1175" s="194"/>
    </row>
    <row r="1176" spans="39:39" x14ac:dyDescent="0.25">
      <c r="AM1176" s="194"/>
    </row>
    <row r="1177" spans="39:39" x14ac:dyDescent="0.25">
      <c r="AM1177" s="194"/>
    </row>
    <row r="1178" spans="39:39" x14ac:dyDescent="0.25">
      <c r="AM1178" s="194"/>
    </row>
    <row r="1179" spans="39:39" x14ac:dyDescent="0.25">
      <c r="AM1179" s="194"/>
    </row>
    <row r="1180" spans="39:39" x14ac:dyDescent="0.25">
      <c r="AM1180" s="194"/>
    </row>
    <row r="1181" spans="39:39" x14ac:dyDescent="0.25">
      <c r="AM1181" s="194"/>
    </row>
    <row r="1182" spans="39:39" x14ac:dyDescent="0.25">
      <c r="AM1182" s="194"/>
    </row>
    <row r="1183" spans="39:39" x14ac:dyDescent="0.25">
      <c r="AM1183" s="194"/>
    </row>
    <row r="1184" spans="39:39" x14ac:dyDescent="0.25">
      <c r="AM1184" s="194"/>
    </row>
    <row r="1185" spans="39:39" x14ac:dyDescent="0.25">
      <c r="AM1185" s="194"/>
    </row>
    <row r="1186" spans="39:39" x14ac:dyDescent="0.25">
      <c r="AM1186" s="194"/>
    </row>
    <row r="1187" spans="39:39" x14ac:dyDescent="0.25">
      <c r="AM1187" s="194"/>
    </row>
    <row r="1188" spans="39:39" x14ac:dyDescent="0.25">
      <c r="AM1188" s="194"/>
    </row>
    <row r="1189" spans="39:39" x14ac:dyDescent="0.25">
      <c r="AM1189" s="194"/>
    </row>
    <row r="1190" spans="39:39" x14ac:dyDescent="0.25">
      <c r="AM1190" s="194"/>
    </row>
    <row r="1191" spans="39:39" x14ac:dyDescent="0.25">
      <c r="AM1191" s="194"/>
    </row>
    <row r="1192" spans="39:39" x14ac:dyDescent="0.25">
      <c r="AM1192" s="194"/>
    </row>
    <row r="1193" spans="39:39" x14ac:dyDescent="0.25">
      <c r="AM1193" s="194"/>
    </row>
    <row r="1194" spans="39:39" x14ac:dyDescent="0.25">
      <c r="AM1194" s="194"/>
    </row>
    <row r="1195" spans="39:39" x14ac:dyDescent="0.25">
      <c r="AM1195" s="194"/>
    </row>
    <row r="1196" spans="39:39" x14ac:dyDescent="0.25">
      <c r="AM1196" s="194"/>
    </row>
    <row r="1197" spans="39:39" x14ac:dyDescent="0.25">
      <c r="AM1197" s="194"/>
    </row>
    <row r="1198" spans="39:39" x14ac:dyDescent="0.25">
      <c r="AM1198" s="194"/>
    </row>
    <row r="1199" spans="39:39" x14ac:dyDescent="0.25">
      <c r="AM1199" s="194"/>
    </row>
    <row r="1200" spans="39:39" x14ac:dyDescent="0.25">
      <c r="AM1200" s="194"/>
    </row>
    <row r="1201" spans="39:39" x14ac:dyDescent="0.25">
      <c r="AM1201" s="194"/>
    </row>
    <row r="1202" spans="39:39" x14ac:dyDescent="0.25">
      <c r="AM1202" s="194"/>
    </row>
    <row r="1203" spans="39:39" x14ac:dyDescent="0.25">
      <c r="AM1203" s="194"/>
    </row>
    <row r="1204" spans="39:39" x14ac:dyDescent="0.25">
      <c r="AM1204" s="194"/>
    </row>
    <row r="1205" spans="39:39" x14ac:dyDescent="0.25">
      <c r="AM1205" s="194"/>
    </row>
    <row r="1206" spans="39:39" x14ac:dyDescent="0.25">
      <c r="AM1206" s="194"/>
    </row>
    <row r="1207" spans="39:39" x14ac:dyDescent="0.25">
      <c r="AM1207" s="194"/>
    </row>
    <row r="1208" spans="39:39" x14ac:dyDescent="0.25">
      <c r="AM1208" s="194"/>
    </row>
    <row r="1209" spans="39:39" x14ac:dyDescent="0.25">
      <c r="AM1209" s="194"/>
    </row>
    <row r="1210" spans="39:39" x14ac:dyDescent="0.25">
      <c r="AM1210" s="194"/>
    </row>
    <row r="1211" spans="39:39" x14ac:dyDescent="0.25">
      <c r="AM1211" s="194"/>
    </row>
    <row r="1212" spans="39:39" x14ac:dyDescent="0.25">
      <c r="AM1212" s="194"/>
    </row>
    <row r="1213" spans="39:39" x14ac:dyDescent="0.25">
      <c r="AM1213" s="194"/>
    </row>
    <row r="1214" spans="39:39" x14ac:dyDescent="0.25">
      <c r="AM1214" s="194"/>
    </row>
    <row r="1215" spans="39:39" x14ac:dyDescent="0.25">
      <c r="AM1215" s="194"/>
    </row>
    <row r="1216" spans="39:39" x14ac:dyDescent="0.25">
      <c r="AM1216" s="194"/>
    </row>
    <row r="1217" spans="39:39" x14ac:dyDescent="0.25">
      <c r="AM1217" s="194"/>
    </row>
    <row r="1218" spans="39:39" x14ac:dyDescent="0.25">
      <c r="AM1218" s="194"/>
    </row>
    <row r="1219" spans="39:39" x14ac:dyDescent="0.25">
      <c r="AM1219" s="194"/>
    </row>
    <row r="1220" spans="39:39" x14ac:dyDescent="0.25">
      <c r="AM1220" s="194"/>
    </row>
    <row r="1221" spans="39:39" x14ac:dyDescent="0.25">
      <c r="AM1221" s="194"/>
    </row>
    <row r="1222" spans="39:39" x14ac:dyDescent="0.25">
      <c r="AM1222" s="194"/>
    </row>
    <row r="1223" spans="39:39" x14ac:dyDescent="0.25">
      <c r="AM1223" s="194"/>
    </row>
    <row r="1224" spans="39:39" x14ac:dyDescent="0.25">
      <c r="AM1224" s="194"/>
    </row>
    <row r="1225" spans="39:39" x14ac:dyDescent="0.25">
      <c r="AM1225" s="194"/>
    </row>
    <row r="1226" spans="39:39" x14ac:dyDescent="0.25">
      <c r="AM1226" s="194"/>
    </row>
    <row r="1227" spans="39:39" x14ac:dyDescent="0.25">
      <c r="AM1227" s="194"/>
    </row>
    <row r="1228" spans="39:39" x14ac:dyDescent="0.25">
      <c r="AM1228" s="194"/>
    </row>
    <row r="1229" spans="39:39" x14ac:dyDescent="0.25">
      <c r="AM1229" s="194"/>
    </row>
    <row r="1230" spans="39:39" x14ac:dyDescent="0.25">
      <c r="AM1230" s="194"/>
    </row>
    <row r="1231" spans="39:39" x14ac:dyDescent="0.25">
      <c r="AM1231" s="194"/>
    </row>
    <row r="1232" spans="39:39" x14ac:dyDescent="0.25">
      <c r="AM1232" s="194"/>
    </row>
    <row r="1233" spans="39:39" x14ac:dyDescent="0.25">
      <c r="AM1233" s="194"/>
    </row>
    <row r="1234" spans="39:39" x14ac:dyDescent="0.25">
      <c r="AM1234" s="194"/>
    </row>
    <row r="1235" spans="39:39" x14ac:dyDescent="0.25">
      <c r="AM1235" s="194"/>
    </row>
    <row r="1236" spans="39:39" x14ac:dyDescent="0.25">
      <c r="AM1236" s="194"/>
    </row>
    <row r="1237" spans="39:39" x14ac:dyDescent="0.25">
      <c r="AM1237" s="194"/>
    </row>
    <row r="1238" spans="39:39" x14ac:dyDescent="0.25">
      <c r="AM1238" s="194"/>
    </row>
    <row r="1239" spans="39:39" x14ac:dyDescent="0.25">
      <c r="AM1239" s="194"/>
    </row>
    <row r="1240" spans="39:39" x14ac:dyDescent="0.25">
      <c r="AM1240" s="194"/>
    </row>
    <row r="1241" spans="39:39" x14ac:dyDescent="0.25">
      <c r="AM1241" s="194"/>
    </row>
    <row r="1242" spans="39:39" x14ac:dyDescent="0.25">
      <c r="AM1242" s="194"/>
    </row>
    <row r="1243" spans="39:39" x14ac:dyDescent="0.25">
      <c r="AM1243" s="194"/>
    </row>
    <row r="1244" spans="39:39" x14ac:dyDescent="0.25">
      <c r="AM1244" s="194"/>
    </row>
    <row r="1245" spans="39:39" x14ac:dyDescent="0.25">
      <c r="AM1245" s="194"/>
    </row>
    <row r="1246" spans="39:39" x14ac:dyDescent="0.25">
      <c r="AM1246" s="194"/>
    </row>
    <row r="1247" spans="39:39" x14ac:dyDescent="0.25">
      <c r="AM1247" s="194"/>
    </row>
    <row r="1248" spans="39:39" x14ac:dyDescent="0.25">
      <c r="AM1248" s="194"/>
    </row>
    <row r="1249" spans="39:39" x14ac:dyDescent="0.25">
      <c r="AM1249" s="194"/>
    </row>
    <row r="1250" spans="39:39" x14ac:dyDescent="0.25">
      <c r="AM1250" s="194"/>
    </row>
    <row r="1251" spans="39:39" x14ac:dyDescent="0.25">
      <c r="AM1251" s="194"/>
    </row>
    <row r="1252" spans="39:39" x14ac:dyDescent="0.25">
      <c r="AM1252" s="194"/>
    </row>
    <row r="1253" spans="39:39" x14ac:dyDescent="0.25">
      <c r="AM1253" s="194"/>
    </row>
    <row r="1254" spans="39:39" x14ac:dyDescent="0.25">
      <c r="AM1254" s="194"/>
    </row>
    <row r="1255" spans="39:39" x14ac:dyDescent="0.25">
      <c r="AM1255" s="194"/>
    </row>
    <row r="1256" spans="39:39" x14ac:dyDescent="0.25">
      <c r="AM1256" s="194"/>
    </row>
    <row r="1257" spans="39:39" x14ac:dyDescent="0.25">
      <c r="AM1257" s="194"/>
    </row>
    <row r="1258" spans="39:39" x14ac:dyDescent="0.25">
      <c r="AM1258" s="194"/>
    </row>
    <row r="1259" spans="39:39" x14ac:dyDescent="0.25">
      <c r="AM1259" s="194"/>
    </row>
    <row r="1260" spans="39:39" x14ac:dyDescent="0.25">
      <c r="AM1260" s="194"/>
    </row>
    <row r="1261" spans="39:39" x14ac:dyDescent="0.25">
      <c r="AM1261" s="194"/>
    </row>
    <row r="1262" spans="39:39" x14ac:dyDescent="0.25">
      <c r="AM1262" s="194"/>
    </row>
    <row r="1263" spans="39:39" x14ac:dyDescent="0.25">
      <c r="AM1263" s="194"/>
    </row>
    <row r="1264" spans="39:39" x14ac:dyDescent="0.25">
      <c r="AM1264" s="194"/>
    </row>
    <row r="1265" spans="39:39" x14ac:dyDescent="0.25">
      <c r="AM1265" s="194"/>
    </row>
    <row r="1266" spans="39:39" x14ac:dyDescent="0.25">
      <c r="AM1266" s="194"/>
    </row>
    <row r="1267" spans="39:39" x14ac:dyDescent="0.25">
      <c r="AM1267" s="194"/>
    </row>
    <row r="1268" spans="39:39" x14ac:dyDescent="0.25">
      <c r="AM1268" s="194"/>
    </row>
    <row r="1269" spans="39:39" x14ac:dyDescent="0.25">
      <c r="AM1269" s="194"/>
    </row>
    <row r="1270" spans="39:39" x14ac:dyDescent="0.25">
      <c r="AM1270" s="194"/>
    </row>
    <row r="1271" spans="39:39" x14ac:dyDescent="0.25">
      <c r="AM1271" s="194"/>
    </row>
    <row r="1272" spans="39:39" x14ac:dyDescent="0.25">
      <c r="AM1272" s="194"/>
    </row>
    <row r="1273" spans="39:39" x14ac:dyDescent="0.25">
      <c r="AM1273" s="194"/>
    </row>
    <row r="1274" spans="39:39" x14ac:dyDescent="0.25">
      <c r="AM1274" s="194"/>
    </row>
    <row r="1275" spans="39:39" x14ac:dyDescent="0.25">
      <c r="AM1275" s="194"/>
    </row>
    <row r="1276" spans="39:39" x14ac:dyDescent="0.25">
      <c r="AM1276" s="194"/>
    </row>
    <row r="1277" spans="39:39" x14ac:dyDescent="0.25">
      <c r="AM1277" s="194"/>
    </row>
    <row r="1278" spans="39:39" x14ac:dyDescent="0.25">
      <c r="AM1278" s="194"/>
    </row>
    <row r="1279" spans="39:39" x14ac:dyDescent="0.25">
      <c r="AM1279" s="194"/>
    </row>
    <row r="1280" spans="39:39" x14ac:dyDescent="0.25">
      <c r="AM1280" s="194"/>
    </row>
    <row r="1281" spans="39:39" x14ac:dyDescent="0.25">
      <c r="AM1281" s="194"/>
    </row>
    <row r="1282" spans="39:39" x14ac:dyDescent="0.25">
      <c r="AM1282" s="194"/>
    </row>
    <row r="1283" spans="39:39" x14ac:dyDescent="0.25">
      <c r="AM1283" s="194"/>
    </row>
    <row r="1284" spans="39:39" x14ac:dyDescent="0.25">
      <c r="AM1284" s="194"/>
    </row>
    <row r="1285" spans="39:39" x14ac:dyDescent="0.25">
      <c r="AM1285" s="194"/>
    </row>
    <row r="1286" spans="39:39" x14ac:dyDescent="0.25">
      <c r="AM1286" s="194"/>
    </row>
    <row r="1287" spans="39:39" x14ac:dyDescent="0.25">
      <c r="AM1287" s="194"/>
    </row>
    <row r="1288" spans="39:39" x14ac:dyDescent="0.25">
      <c r="AM1288" s="194"/>
    </row>
    <row r="1289" spans="39:39" x14ac:dyDescent="0.25">
      <c r="AM1289" s="194"/>
    </row>
    <row r="1290" spans="39:39" x14ac:dyDescent="0.25">
      <c r="AM1290" s="194"/>
    </row>
    <row r="1291" spans="39:39" x14ac:dyDescent="0.25">
      <c r="AM1291" s="194"/>
    </row>
    <row r="1292" spans="39:39" x14ac:dyDescent="0.25">
      <c r="AM1292" s="194"/>
    </row>
    <row r="1293" spans="39:39" x14ac:dyDescent="0.25">
      <c r="AM1293" s="194"/>
    </row>
    <row r="1294" spans="39:39" x14ac:dyDescent="0.25">
      <c r="AM1294" s="194"/>
    </row>
    <row r="1295" spans="39:39" x14ac:dyDescent="0.25">
      <c r="AM1295" s="194"/>
    </row>
    <row r="1296" spans="39:39" x14ac:dyDescent="0.25">
      <c r="AM1296" s="194"/>
    </row>
    <row r="1297" spans="39:39" x14ac:dyDescent="0.25">
      <c r="AM1297" s="194"/>
    </row>
    <row r="1298" spans="39:39" x14ac:dyDescent="0.25">
      <c r="AM1298" s="194"/>
    </row>
    <row r="1299" spans="39:39" x14ac:dyDescent="0.25">
      <c r="AM1299" s="194"/>
    </row>
    <row r="1300" spans="39:39" x14ac:dyDescent="0.25">
      <c r="AM1300" s="194"/>
    </row>
    <row r="1301" spans="39:39" x14ac:dyDescent="0.25">
      <c r="AM1301" s="194"/>
    </row>
    <row r="1302" spans="39:39" x14ac:dyDescent="0.25">
      <c r="AM1302" s="194"/>
    </row>
    <row r="1303" spans="39:39" x14ac:dyDescent="0.25">
      <c r="AM1303" s="194"/>
    </row>
    <row r="1304" spans="39:39" x14ac:dyDescent="0.25">
      <c r="AM1304" s="194"/>
    </row>
    <row r="1305" spans="39:39" x14ac:dyDescent="0.25">
      <c r="AM1305" s="194"/>
    </row>
    <row r="1306" spans="39:39" x14ac:dyDescent="0.25">
      <c r="AM1306" s="194"/>
    </row>
    <row r="1307" spans="39:39" x14ac:dyDescent="0.25">
      <c r="AM1307" s="194"/>
    </row>
    <row r="1308" spans="39:39" x14ac:dyDescent="0.25">
      <c r="AM1308" s="194"/>
    </row>
    <row r="1309" spans="39:39" x14ac:dyDescent="0.25">
      <c r="AM1309" s="194"/>
    </row>
    <row r="1310" spans="39:39" x14ac:dyDescent="0.25">
      <c r="AM1310" s="194"/>
    </row>
    <row r="1311" spans="39:39" x14ac:dyDescent="0.25">
      <c r="AM1311" s="194"/>
    </row>
    <row r="1312" spans="39:39" x14ac:dyDescent="0.25">
      <c r="AM1312" s="194"/>
    </row>
    <row r="1313" spans="39:39" x14ac:dyDescent="0.25">
      <c r="AM1313" s="194"/>
    </row>
    <row r="1314" spans="39:39" x14ac:dyDescent="0.25">
      <c r="AM1314" s="194"/>
    </row>
    <row r="1315" spans="39:39" x14ac:dyDescent="0.25">
      <c r="AM1315" s="194"/>
    </row>
    <row r="1316" spans="39:39" x14ac:dyDescent="0.25">
      <c r="AM1316" s="194"/>
    </row>
    <row r="1317" spans="39:39" x14ac:dyDescent="0.25">
      <c r="AM1317" s="194"/>
    </row>
    <row r="1318" spans="39:39" x14ac:dyDescent="0.25">
      <c r="AM1318" s="194"/>
    </row>
    <row r="1319" spans="39:39" x14ac:dyDescent="0.25">
      <c r="AM1319" s="194"/>
    </row>
    <row r="1320" spans="39:39" x14ac:dyDescent="0.25">
      <c r="AM1320" s="194"/>
    </row>
    <row r="1321" spans="39:39" x14ac:dyDescent="0.25">
      <c r="AM1321" s="194"/>
    </row>
    <row r="1322" spans="39:39" x14ac:dyDescent="0.25">
      <c r="AM1322" s="194"/>
    </row>
    <row r="1323" spans="39:39" x14ac:dyDescent="0.25">
      <c r="AM1323" s="194"/>
    </row>
    <row r="1324" spans="39:39" x14ac:dyDescent="0.25">
      <c r="AM1324" s="194"/>
    </row>
    <row r="1325" spans="39:39" x14ac:dyDescent="0.25">
      <c r="AM1325" s="194"/>
    </row>
    <row r="1326" spans="39:39" x14ac:dyDescent="0.25">
      <c r="AM1326" s="194"/>
    </row>
    <row r="1327" spans="39:39" x14ac:dyDescent="0.25">
      <c r="AM1327" s="194"/>
    </row>
    <row r="1328" spans="39:39" x14ac:dyDescent="0.25">
      <c r="AM1328" s="194"/>
    </row>
    <row r="1329" spans="39:39" x14ac:dyDescent="0.25">
      <c r="AM1329" s="194"/>
    </row>
    <row r="1330" spans="39:39" x14ac:dyDescent="0.25">
      <c r="AM1330" s="194"/>
    </row>
    <row r="1331" spans="39:39" x14ac:dyDescent="0.25">
      <c r="AM1331" s="194"/>
    </row>
    <row r="1332" spans="39:39" x14ac:dyDescent="0.25">
      <c r="AM1332" s="194"/>
    </row>
    <row r="1333" spans="39:39" x14ac:dyDescent="0.25">
      <c r="AM1333" s="194"/>
    </row>
    <row r="1334" spans="39:39" x14ac:dyDescent="0.25">
      <c r="AM1334" s="194"/>
    </row>
    <row r="1335" spans="39:39" x14ac:dyDescent="0.25">
      <c r="AM1335" s="194"/>
    </row>
    <row r="1336" spans="39:39" x14ac:dyDescent="0.25">
      <c r="AM1336" s="194"/>
    </row>
    <row r="1337" spans="39:39" x14ac:dyDescent="0.25">
      <c r="AM1337" s="194"/>
    </row>
    <row r="1338" spans="39:39" x14ac:dyDescent="0.25">
      <c r="AM1338" s="194"/>
    </row>
    <row r="1339" spans="39:39" x14ac:dyDescent="0.25">
      <c r="AM1339" s="194"/>
    </row>
    <row r="1340" spans="39:39" x14ac:dyDescent="0.25">
      <c r="AM1340" s="194"/>
    </row>
    <row r="1341" spans="39:39" x14ac:dyDescent="0.25">
      <c r="AM1341" s="194"/>
    </row>
    <row r="1342" spans="39:39" x14ac:dyDescent="0.25">
      <c r="AM1342" s="194"/>
    </row>
    <row r="1343" spans="39:39" x14ac:dyDescent="0.25">
      <c r="AM1343" s="194"/>
    </row>
    <row r="1344" spans="39:39" x14ac:dyDescent="0.25">
      <c r="AM1344" s="194"/>
    </row>
    <row r="1345" spans="39:39" x14ac:dyDescent="0.25">
      <c r="AM1345" s="194"/>
    </row>
    <row r="1346" spans="39:39" x14ac:dyDescent="0.25">
      <c r="AM1346" s="194"/>
    </row>
    <row r="1347" spans="39:39" x14ac:dyDescent="0.25">
      <c r="AM1347" s="194"/>
    </row>
    <row r="1348" spans="39:39" x14ac:dyDescent="0.25">
      <c r="AM1348" s="194"/>
    </row>
    <row r="1349" spans="39:39" x14ac:dyDescent="0.25">
      <c r="AM1349" s="194"/>
    </row>
    <row r="1350" spans="39:39" x14ac:dyDescent="0.25">
      <c r="AM1350" s="194"/>
    </row>
    <row r="1351" spans="39:39" x14ac:dyDescent="0.25">
      <c r="AM1351" s="194"/>
    </row>
    <row r="1352" spans="39:39" x14ac:dyDescent="0.25">
      <c r="AM1352" s="194"/>
    </row>
    <row r="1353" spans="39:39" x14ac:dyDescent="0.25">
      <c r="AM1353" s="194"/>
    </row>
    <row r="1354" spans="39:39" x14ac:dyDescent="0.25">
      <c r="AM1354" s="194"/>
    </row>
    <row r="1355" spans="39:39" x14ac:dyDescent="0.25">
      <c r="AM1355" s="194"/>
    </row>
    <row r="1356" spans="39:39" x14ac:dyDescent="0.25">
      <c r="AM1356" s="194"/>
    </row>
    <row r="1357" spans="39:39" x14ac:dyDescent="0.25">
      <c r="AM1357" s="194"/>
    </row>
    <row r="1358" spans="39:39" x14ac:dyDescent="0.25">
      <c r="AM1358" s="194"/>
    </row>
    <row r="1359" spans="39:39" x14ac:dyDescent="0.25">
      <c r="AM1359" s="194"/>
    </row>
    <row r="1360" spans="39:39" x14ac:dyDescent="0.25">
      <c r="AM1360" s="194"/>
    </row>
    <row r="1361" spans="39:39" x14ac:dyDescent="0.25">
      <c r="AM1361" s="194"/>
    </row>
    <row r="1362" spans="39:39" x14ac:dyDescent="0.25">
      <c r="AM1362" s="194"/>
    </row>
    <row r="1363" spans="39:39" x14ac:dyDescent="0.25">
      <c r="AM1363" s="194"/>
    </row>
    <row r="1364" spans="39:39" x14ac:dyDescent="0.25">
      <c r="AM1364" s="194"/>
    </row>
    <row r="1365" spans="39:39" x14ac:dyDescent="0.25">
      <c r="AM1365" s="194"/>
    </row>
    <row r="1366" spans="39:39" x14ac:dyDescent="0.25">
      <c r="AM1366" s="194"/>
    </row>
    <row r="1367" spans="39:39" x14ac:dyDescent="0.25">
      <c r="AM1367" s="194"/>
    </row>
    <row r="1368" spans="39:39" x14ac:dyDescent="0.25">
      <c r="AM1368" s="194"/>
    </row>
    <row r="1369" spans="39:39" x14ac:dyDescent="0.25">
      <c r="AM1369" s="194"/>
    </row>
    <row r="1370" spans="39:39" x14ac:dyDescent="0.25">
      <c r="AM1370" s="194"/>
    </row>
    <row r="1371" spans="39:39" x14ac:dyDescent="0.25">
      <c r="AM1371" s="194"/>
    </row>
    <row r="1372" spans="39:39" x14ac:dyDescent="0.25">
      <c r="AM1372" s="194"/>
    </row>
    <row r="1373" spans="39:39" x14ac:dyDescent="0.25">
      <c r="AM1373" s="194"/>
    </row>
    <row r="1374" spans="39:39" x14ac:dyDescent="0.25">
      <c r="AM1374" s="194"/>
    </row>
    <row r="1375" spans="39:39" x14ac:dyDescent="0.25">
      <c r="AM1375" s="194"/>
    </row>
    <row r="1376" spans="39:39" x14ac:dyDescent="0.25">
      <c r="AM1376" s="194"/>
    </row>
    <row r="1377" spans="39:39" x14ac:dyDescent="0.25">
      <c r="AM1377" s="194"/>
    </row>
    <row r="1378" spans="39:39" x14ac:dyDescent="0.25">
      <c r="AM1378" s="194"/>
    </row>
    <row r="1379" spans="39:39" x14ac:dyDescent="0.25">
      <c r="AM1379" s="194"/>
    </row>
    <row r="1380" spans="39:39" x14ac:dyDescent="0.25">
      <c r="AM1380" s="194"/>
    </row>
    <row r="1381" spans="39:39" x14ac:dyDescent="0.25">
      <c r="AM1381" s="194"/>
    </row>
    <row r="1382" spans="39:39" x14ac:dyDescent="0.25">
      <c r="AM1382" s="194"/>
    </row>
    <row r="1383" spans="39:39" x14ac:dyDescent="0.25">
      <c r="AM1383" s="194"/>
    </row>
    <row r="1384" spans="39:39" x14ac:dyDescent="0.25">
      <c r="AM1384" s="194"/>
    </row>
    <row r="1385" spans="39:39" x14ac:dyDescent="0.25">
      <c r="AM1385" s="194"/>
    </row>
    <row r="1386" spans="39:39" x14ac:dyDescent="0.25">
      <c r="AM1386" s="194"/>
    </row>
    <row r="1387" spans="39:39" x14ac:dyDescent="0.25">
      <c r="AM1387" s="194"/>
    </row>
    <row r="1388" spans="39:39" x14ac:dyDescent="0.25">
      <c r="AM1388" s="194"/>
    </row>
    <row r="1389" spans="39:39" x14ac:dyDescent="0.25">
      <c r="AM1389" s="194"/>
    </row>
    <row r="1390" spans="39:39" x14ac:dyDescent="0.25">
      <c r="AM1390" s="194"/>
    </row>
    <row r="1391" spans="39:39" x14ac:dyDescent="0.25">
      <c r="AM1391" s="194"/>
    </row>
    <row r="1392" spans="39:39" x14ac:dyDescent="0.25">
      <c r="AM1392" s="194"/>
    </row>
    <row r="1393" spans="39:39" x14ac:dyDescent="0.25">
      <c r="AM1393" s="194"/>
    </row>
    <row r="1394" spans="39:39" x14ac:dyDescent="0.25">
      <c r="AM1394" s="194"/>
    </row>
    <row r="1395" spans="39:39" x14ac:dyDescent="0.25">
      <c r="AM1395" s="194"/>
    </row>
    <row r="1396" spans="39:39" x14ac:dyDescent="0.25">
      <c r="AM1396" s="194"/>
    </row>
    <row r="1397" spans="39:39" x14ac:dyDescent="0.25">
      <c r="AM1397" s="194"/>
    </row>
    <row r="1398" spans="39:39" x14ac:dyDescent="0.25">
      <c r="AM1398" s="194"/>
    </row>
    <row r="1399" spans="39:39" x14ac:dyDescent="0.25">
      <c r="AM1399" s="194"/>
    </row>
    <row r="1400" spans="39:39" x14ac:dyDescent="0.25">
      <c r="AM1400" s="194"/>
    </row>
    <row r="1401" spans="39:39" x14ac:dyDescent="0.25">
      <c r="AM1401" s="194"/>
    </row>
    <row r="1402" spans="39:39" x14ac:dyDescent="0.25">
      <c r="AM1402" s="194"/>
    </row>
    <row r="1403" spans="39:39" x14ac:dyDescent="0.25">
      <c r="AM1403" s="194"/>
    </row>
    <row r="1404" spans="39:39" x14ac:dyDescent="0.25">
      <c r="AM1404" s="194"/>
    </row>
    <row r="1405" spans="39:39" x14ac:dyDescent="0.25">
      <c r="AM1405" s="194"/>
    </row>
    <row r="1406" spans="39:39" x14ac:dyDescent="0.25">
      <c r="AM1406" s="194"/>
    </row>
    <row r="1407" spans="39:39" x14ac:dyDescent="0.25">
      <c r="AM1407" s="194"/>
    </row>
    <row r="1408" spans="39:39" x14ac:dyDescent="0.25">
      <c r="AM1408" s="194"/>
    </row>
    <row r="1409" spans="39:39" x14ac:dyDescent="0.25">
      <c r="AM1409" s="194"/>
    </row>
    <row r="1410" spans="39:39" x14ac:dyDescent="0.25">
      <c r="AM1410" s="194"/>
    </row>
    <row r="1411" spans="39:39" x14ac:dyDescent="0.25">
      <c r="AM1411" s="194"/>
    </row>
    <row r="1412" spans="39:39" x14ac:dyDescent="0.25">
      <c r="AM1412" s="194"/>
    </row>
    <row r="1413" spans="39:39" x14ac:dyDescent="0.25">
      <c r="AM1413" s="194"/>
    </row>
    <row r="1414" spans="39:39" x14ac:dyDescent="0.25">
      <c r="AM1414" s="194"/>
    </row>
    <row r="1415" spans="39:39" x14ac:dyDescent="0.25">
      <c r="AM1415" s="194"/>
    </row>
    <row r="1416" spans="39:39" x14ac:dyDescent="0.25">
      <c r="AM1416" s="194"/>
    </row>
    <row r="1417" spans="39:39" x14ac:dyDescent="0.25">
      <c r="AM1417" s="194"/>
    </row>
    <row r="1418" spans="39:39" x14ac:dyDescent="0.25">
      <c r="AM1418" s="194"/>
    </row>
    <row r="1419" spans="39:39" x14ac:dyDescent="0.25">
      <c r="AM1419" s="194"/>
    </row>
    <row r="1420" spans="39:39" x14ac:dyDescent="0.25">
      <c r="AM1420" s="194"/>
    </row>
    <row r="1421" spans="39:39" x14ac:dyDescent="0.25">
      <c r="AM1421" s="194"/>
    </row>
    <row r="1422" spans="39:39" x14ac:dyDescent="0.25">
      <c r="AM1422" s="194"/>
    </row>
    <row r="1423" spans="39:39" x14ac:dyDescent="0.25">
      <c r="AM1423" s="194"/>
    </row>
    <row r="1424" spans="39:39" x14ac:dyDescent="0.25">
      <c r="AM1424" s="194"/>
    </row>
    <row r="1425" spans="39:39" x14ac:dyDescent="0.25">
      <c r="AM1425" s="194"/>
    </row>
    <row r="1426" spans="39:39" x14ac:dyDescent="0.25">
      <c r="AM1426" s="194"/>
    </row>
    <row r="1427" spans="39:39" x14ac:dyDescent="0.25">
      <c r="AM1427" s="194"/>
    </row>
    <row r="1428" spans="39:39" x14ac:dyDescent="0.25">
      <c r="AM1428" s="194"/>
    </row>
    <row r="1429" spans="39:39" x14ac:dyDescent="0.25">
      <c r="AM1429" s="194"/>
    </row>
    <row r="1430" spans="39:39" x14ac:dyDescent="0.25">
      <c r="AM1430" s="194"/>
    </row>
    <row r="1431" spans="39:39" x14ac:dyDescent="0.25">
      <c r="AM1431" s="194"/>
    </row>
    <row r="1432" spans="39:39" x14ac:dyDescent="0.25">
      <c r="AM1432" s="194"/>
    </row>
    <row r="1433" spans="39:39" x14ac:dyDescent="0.25">
      <c r="AM1433" s="194"/>
    </row>
    <row r="1434" spans="39:39" x14ac:dyDescent="0.25">
      <c r="AM1434" s="194"/>
    </row>
    <row r="1435" spans="39:39" x14ac:dyDescent="0.25">
      <c r="AM1435" s="194"/>
    </row>
    <row r="1436" spans="39:39" x14ac:dyDescent="0.25">
      <c r="AM1436" s="194"/>
    </row>
    <row r="1437" spans="39:39" x14ac:dyDescent="0.25">
      <c r="AM1437" s="194"/>
    </row>
    <row r="1438" spans="39:39" x14ac:dyDescent="0.25">
      <c r="AM1438" s="194"/>
    </row>
    <row r="1439" spans="39:39" x14ac:dyDescent="0.25">
      <c r="AM1439" s="194"/>
    </row>
    <row r="1440" spans="39:39" x14ac:dyDescent="0.25">
      <c r="AM1440" s="194"/>
    </row>
    <row r="1441" spans="39:39" x14ac:dyDescent="0.25">
      <c r="AM1441" s="194"/>
    </row>
    <row r="1442" spans="39:39" x14ac:dyDescent="0.25">
      <c r="AM1442" s="194"/>
    </row>
    <row r="1443" spans="39:39" x14ac:dyDescent="0.25">
      <c r="AM1443" s="194"/>
    </row>
    <row r="1444" spans="39:39" x14ac:dyDescent="0.25">
      <c r="AM1444" s="194"/>
    </row>
    <row r="1445" spans="39:39" x14ac:dyDescent="0.25">
      <c r="AM1445" s="194"/>
    </row>
    <row r="1446" spans="39:39" x14ac:dyDescent="0.25">
      <c r="AM1446" s="194"/>
    </row>
    <row r="1447" spans="39:39" x14ac:dyDescent="0.25">
      <c r="AM1447" s="194"/>
    </row>
    <row r="1448" spans="39:39" x14ac:dyDescent="0.25">
      <c r="AM1448" s="194"/>
    </row>
    <row r="1449" spans="39:39" x14ac:dyDescent="0.25">
      <c r="AM1449" s="194"/>
    </row>
    <row r="1450" spans="39:39" x14ac:dyDescent="0.25">
      <c r="AM1450" s="194"/>
    </row>
    <row r="1451" spans="39:39" x14ac:dyDescent="0.25">
      <c r="AM1451" s="194"/>
    </row>
    <row r="1452" spans="39:39" x14ac:dyDescent="0.25">
      <c r="AM1452" s="194"/>
    </row>
    <row r="1453" spans="39:39" x14ac:dyDescent="0.25">
      <c r="AM1453" s="194"/>
    </row>
    <row r="1454" spans="39:39" x14ac:dyDescent="0.25">
      <c r="AM1454" s="194"/>
    </row>
    <row r="1455" spans="39:39" x14ac:dyDescent="0.25">
      <c r="AM1455" s="194"/>
    </row>
    <row r="1456" spans="39:39" x14ac:dyDescent="0.25">
      <c r="AM1456" s="194"/>
    </row>
    <row r="1457" spans="39:39" x14ac:dyDescent="0.25">
      <c r="AM1457" s="194"/>
    </row>
    <row r="1458" spans="39:39" x14ac:dyDescent="0.25">
      <c r="AM1458" s="194"/>
    </row>
    <row r="1459" spans="39:39" x14ac:dyDescent="0.25">
      <c r="AM1459" s="194"/>
    </row>
    <row r="1460" spans="39:39" x14ac:dyDescent="0.25">
      <c r="AM1460" s="194"/>
    </row>
    <row r="1461" spans="39:39" x14ac:dyDescent="0.25">
      <c r="AM1461" s="194"/>
    </row>
    <row r="1462" spans="39:39" x14ac:dyDescent="0.25">
      <c r="AM1462" s="194"/>
    </row>
    <row r="1463" spans="39:39" x14ac:dyDescent="0.25">
      <c r="AM1463" s="194"/>
    </row>
    <row r="1464" spans="39:39" x14ac:dyDescent="0.25">
      <c r="AM1464" s="194"/>
    </row>
    <row r="1465" spans="39:39" x14ac:dyDescent="0.25">
      <c r="AM1465" s="194"/>
    </row>
    <row r="1466" spans="39:39" x14ac:dyDescent="0.25">
      <c r="AM1466" s="194"/>
    </row>
    <row r="1467" spans="39:39" x14ac:dyDescent="0.25">
      <c r="AM1467" s="194"/>
    </row>
    <row r="1468" spans="39:39" x14ac:dyDescent="0.25">
      <c r="AM1468" s="194"/>
    </row>
    <row r="1469" spans="39:39" x14ac:dyDescent="0.25">
      <c r="AM1469" s="194"/>
    </row>
    <row r="1470" spans="39:39" x14ac:dyDescent="0.25">
      <c r="AM1470" s="194"/>
    </row>
    <row r="1471" spans="39:39" x14ac:dyDescent="0.25">
      <c r="AM1471" s="194"/>
    </row>
    <row r="1472" spans="39:39" x14ac:dyDescent="0.25">
      <c r="AM1472" s="194"/>
    </row>
    <row r="1473" spans="39:39" x14ac:dyDescent="0.25">
      <c r="AM1473" s="194"/>
    </row>
    <row r="1474" spans="39:39" x14ac:dyDescent="0.25">
      <c r="AM1474" s="194"/>
    </row>
    <row r="1475" spans="39:39" x14ac:dyDescent="0.25">
      <c r="AM1475" s="194"/>
    </row>
    <row r="1476" spans="39:39" x14ac:dyDescent="0.25">
      <c r="AM1476" s="194"/>
    </row>
    <row r="1477" spans="39:39" x14ac:dyDescent="0.25">
      <c r="AM1477" s="194"/>
    </row>
    <row r="1478" spans="39:39" x14ac:dyDescent="0.25">
      <c r="AM1478" s="194"/>
    </row>
    <row r="1479" spans="39:39" x14ac:dyDescent="0.25">
      <c r="AM1479" s="194"/>
    </row>
    <row r="1480" spans="39:39" x14ac:dyDescent="0.25">
      <c r="AM1480" s="194"/>
    </row>
  </sheetData>
  <mergeCells count="29">
    <mergeCell ref="S1:T1"/>
    <mergeCell ref="B2:M2"/>
    <mergeCell ref="O2:O4"/>
    <mergeCell ref="B3:M3"/>
    <mergeCell ref="I5:J5"/>
    <mergeCell ref="L5:M5"/>
    <mergeCell ref="O5:P5"/>
    <mergeCell ref="B1:M1"/>
    <mergeCell ref="N1:R1"/>
    <mergeCell ref="AM4:AN4"/>
    <mergeCell ref="AO4:AP4"/>
    <mergeCell ref="AQ4:AR4"/>
    <mergeCell ref="AS4:AT4"/>
    <mergeCell ref="AU4:AV4"/>
    <mergeCell ref="O6:P6"/>
    <mergeCell ref="O7:P7"/>
    <mergeCell ref="O8:P8"/>
    <mergeCell ref="O10:P10"/>
    <mergeCell ref="B9:F9"/>
    <mergeCell ref="L9:M9"/>
    <mergeCell ref="O9:P9"/>
    <mergeCell ref="AC10:AJ10"/>
    <mergeCell ref="O11:P11"/>
    <mergeCell ref="O12:P12"/>
    <mergeCell ref="O13:P13"/>
    <mergeCell ref="H14:I14"/>
    <mergeCell ref="J14:K14"/>
    <mergeCell ref="L14:M14"/>
    <mergeCell ref="R14:S14"/>
  </mergeCells>
  <conditionalFormatting sqref="G16 G18:G31 G33:G44 G49">
    <cfRule type="cellIs" dxfId="129" priority="11" operator="lessThan">
      <formula>0.000694444444444444</formula>
    </cfRule>
    <cfRule type="cellIs" dxfId="128" priority="12" operator="lessThan">
      <formula>0.0416666666666667</formula>
    </cfRule>
  </conditionalFormatting>
  <conditionalFormatting sqref="J10:J12">
    <cfRule type="cellIs" dxfId="127" priority="9" operator="lessThan">
      <formula>0.000694444444444444</formula>
    </cfRule>
    <cfRule type="cellIs" dxfId="126" priority="10" operator="lessThan">
      <formula>0.0416666666666667</formula>
    </cfRule>
  </conditionalFormatting>
  <conditionalFormatting sqref="G17">
    <cfRule type="cellIs" dxfId="125" priority="7" operator="lessThan">
      <formula>0.000694444444444444</formula>
    </cfRule>
    <cfRule type="cellIs" dxfId="124" priority="8" operator="lessThan">
      <formula>0.0416666666666667</formula>
    </cfRule>
  </conditionalFormatting>
  <conditionalFormatting sqref="G45:G47">
    <cfRule type="cellIs" dxfId="123" priority="5" operator="lessThan">
      <formula>0.000694444444444444</formula>
    </cfRule>
    <cfRule type="cellIs" dxfId="122" priority="6" operator="lessThan">
      <formula>0.0416666666666667</formula>
    </cfRule>
  </conditionalFormatting>
  <conditionalFormatting sqref="G32">
    <cfRule type="cellIs" dxfId="121" priority="3" operator="lessThan">
      <formula>0.000694444444444444</formula>
    </cfRule>
    <cfRule type="cellIs" dxfId="120" priority="4" operator="lessThan">
      <formula>0.0416666666666667</formula>
    </cfRule>
  </conditionalFormatting>
  <conditionalFormatting sqref="G48">
    <cfRule type="cellIs" dxfId="119" priority="1" operator="lessThan">
      <formula>0.000694444444444444</formula>
    </cfRule>
    <cfRule type="cellIs" dxfId="11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1"/>
  <dimension ref="A1:AV1480"/>
  <sheetViews>
    <sheetView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05" t="s">
        <v>132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40"/>
      <c r="N1" s="241" t="s">
        <v>130</v>
      </c>
      <c r="O1" s="242"/>
      <c r="P1" s="242"/>
      <c r="Q1" s="242"/>
      <c r="R1" s="243"/>
      <c r="S1" s="241" t="s">
        <v>131</v>
      </c>
      <c r="T1" s="243"/>
    </row>
    <row r="2" spans="1:48" ht="32.25" customHeight="1" thickBot="1" x14ac:dyDescent="0.3">
      <c r="A2" s="44" t="s">
        <v>2</v>
      </c>
      <c r="B2" s="244" t="s">
        <v>154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5"/>
      <c r="N2" s="120" t="s">
        <v>129</v>
      </c>
      <c r="O2" s="246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44" t="s">
        <v>134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5"/>
      <c r="N3" s="120" t="s">
        <v>94</v>
      </c>
      <c r="O3" s="246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47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21" t="s">
        <v>62</v>
      </c>
      <c r="AN4" s="222"/>
      <c r="AO4" s="207" t="s">
        <v>8</v>
      </c>
      <c r="AP4" s="208"/>
      <c r="AQ4" s="209" t="s">
        <v>42</v>
      </c>
      <c r="AR4" s="208"/>
      <c r="AS4" s="220" t="s">
        <v>43</v>
      </c>
      <c r="AT4" s="208"/>
      <c r="AU4" s="223" t="s">
        <v>51</v>
      </c>
      <c r="AV4" s="224"/>
    </row>
    <row r="5" spans="1:48" ht="15.75" thickBot="1" x14ac:dyDescent="0.3">
      <c r="A5" s="43" t="s">
        <v>13</v>
      </c>
      <c r="B5" s="171" t="e">
        <f>MIN(M16:M2056)</f>
        <v>#N/A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238" t="s">
        <v>135</v>
      </c>
      <c r="P5" s="239"/>
      <c r="Q5" s="168" t="e">
        <f>-MIN(K16:K49)</f>
        <v>#N/A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 t="e">
        <f>SUMIF(D$16:D$49,AQ5,P$16:P$49)</f>
        <v>#N/A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 t="array" aca="1" ref="D6" ca="1">AVERAGE(IF(SUBTOTAL(102,OFFSET(P16,ROW(N16:N2095)-ROW(P16),0,1)),IF(N16:N2095&gt;0,N16:N2095)))/AVERAGE(IF(SUBTOTAL(102,OFFSET(P16,ROW(N16:N2095)-ROW(P16),0,1)),IF(N16:N2095&lt;0,N16:N2095)))*-1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28" t="s">
        <v>136</v>
      </c>
      <c r="P6" s="229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95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28" t="s">
        <v>138</v>
      </c>
      <c r="P7" s="229"/>
      <c r="Q7" s="133">
        <f>Q6+2</f>
        <v>5</v>
      </c>
      <c r="R7" s="153"/>
      <c r="S7" s="199">
        <v>1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4" t="s">
        <v>139</v>
      </c>
      <c r="P8" s="235"/>
      <c r="Q8" s="169" t="e">
        <f>Q7*Q5</f>
        <v>#N/A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234" t="s">
        <v>140</v>
      </c>
      <c r="P9" s="235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 t="e">
        <f>MAX($R$16:$R$49)</f>
        <v>#N/A</v>
      </c>
      <c r="N10" s="109"/>
      <c r="O10" s="236" t="s">
        <v>141</v>
      </c>
      <c r="P10" s="237"/>
      <c r="Q10" s="169">
        <f>(MAX(O16:O98)*120000*0.2*2)/Q9</f>
        <v>0</v>
      </c>
      <c r="R10" s="154"/>
      <c r="S10" s="109"/>
      <c r="T10" s="109"/>
      <c r="U10" s="16"/>
      <c r="AC10" s="225" t="s">
        <v>142</v>
      </c>
      <c r="AD10" s="225"/>
      <c r="AE10" s="225"/>
      <c r="AF10" s="225"/>
      <c r="AG10" s="225"/>
      <c r="AH10" s="225"/>
      <c r="AI10" s="225"/>
      <c r="AJ10" s="225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e">
        <f>INDEX($AQ$5:$AQ$3951,MATCH(LARGE($AR$5:$AR$3984,1),$AR$5:$AR$3984,0))</f>
        <v>#N/A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 t="e">
        <f>MAX($S$16:$S$47)</f>
        <v>#N/A</v>
      </c>
      <c r="N11" s="109"/>
      <c r="O11" s="226" t="s">
        <v>143</v>
      </c>
      <c r="P11" s="227"/>
      <c r="Q11" s="169" t="e">
        <f>Q10+Q8</f>
        <v>#N/A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 t="e">
        <f t="shared" si="0"/>
        <v>#N/A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e">
        <f>INDEX($AQ$5:$AQ$3951,MATCH(SMALL($AR$5:$AR$3984,1),$AR$5:$AR$3984,0))</f>
        <v>#N/A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28" t="s">
        <v>149</v>
      </c>
      <c r="P12" s="229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 ca="1">AD12/$D$6</f>
        <v>#DIV/0!</v>
      </c>
      <c r="AF12" s="136" t="e">
        <f ca="1">AE12*AC12</f>
        <v>#DIV/0!</v>
      </c>
      <c r="AG12" s="136">
        <v>1</v>
      </c>
      <c r="AH12" s="136">
        <f>AG12*AC12</f>
        <v>1</v>
      </c>
      <c r="AI12" s="136" t="e">
        <f ca="1">AH12-AF12</f>
        <v>#DIV/0!</v>
      </c>
      <c r="AJ12" s="136" t="e">
        <f ca="1"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30" t="s">
        <v>150</v>
      </c>
      <c r="P13" s="231"/>
      <c r="Q13" s="170" t="e">
        <f>Q11/(100%-Q12)</f>
        <v>#N/A</v>
      </c>
      <c r="R13" s="16"/>
      <c r="AC13">
        <v>2</v>
      </c>
      <c r="AD13" s="136">
        <v>1</v>
      </c>
      <c r="AE13" s="136" t="e">
        <f t="shared" ref="AE13:AE19" ca="1" si="5">AD13/$D$6</f>
        <v>#DIV/0!</v>
      </c>
      <c r="AF13" s="136" t="e">
        <f t="shared" ref="AF13:AF19" ca="1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ca="1" si="8">AH13-AF13</f>
        <v>#DIV/0!</v>
      </c>
      <c r="AJ13" s="136" t="e">
        <f ca="1"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16" t="s">
        <v>90</v>
      </c>
      <c r="I14" s="217"/>
      <c r="J14" s="232" t="s">
        <v>107</v>
      </c>
      <c r="K14" s="233"/>
      <c r="L14" s="232" t="s">
        <v>151</v>
      </c>
      <c r="M14" s="233"/>
      <c r="N14" s="84"/>
      <c r="O14" s="197" t="s">
        <v>152</v>
      </c>
      <c r="P14" s="198">
        <f>SUMIF(L16:L49,"&lt;&gt;",T16:T49)</f>
        <v>0</v>
      </c>
      <c r="Q14" s="84"/>
      <c r="R14" s="201" t="s">
        <v>65</v>
      </c>
      <c r="S14" s="202"/>
      <c r="T14" s="156"/>
      <c r="AC14">
        <v>3</v>
      </c>
      <c r="AD14" s="136">
        <v>1</v>
      </c>
      <c r="AE14" s="136" t="e">
        <f t="shared" ca="1" si="5"/>
        <v>#DIV/0!</v>
      </c>
      <c r="AF14" s="136" t="e">
        <f t="shared" ca="1" si="6"/>
        <v>#DIV/0!</v>
      </c>
      <c r="AG14" s="136">
        <v>1</v>
      </c>
      <c r="AH14" s="136">
        <f t="shared" si="7"/>
        <v>3</v>
      </c>
      <c r="AI14" s="136" t="e">
        <f t="shared" ca="1" si="8"/>
        <v>#DIV/0!</v>
      </c>
      <c r="AJ14" s="136" t="e">
        <f ca="1"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96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ca="1" si="5"/>
        <v>#DIV/0!</v>
      </c>
      <c r="AF15" s="136" t="e">
        <f t="shared" ca="1" si="6"/>
        <v>#DIV/0!</v>
      </c>
      <c r="AG15" s="136">
        <v>1</v>
      </c>
      <c r="AH15" s="136">
        <f t="shared" si="7"/>
        <v>4</v>
      </c>
      <c r="AI15" s="136" t="e">
        <f t="shared" ca="1" si="8"/>
        <v>#DIV/0!</v>
      </c>
      <c r="AJ15" s="136" t="e">
        <f ca="1"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 t="e">
        <f>J16*$O16*VLOOKUP(F16,Cotação!A3:F7,6,0)</f>
        <v>#N/A</v>
      </c>
      <c r="L16" s="190"/>
      <c r="M16" s="164" t="e">
        <f>L16*$O16*VLOOKUP(F16,Cotação!A3:F7,6,0)</f>
        <v>#N/A</v>
      </c>
      <c r="N16" s="190"/>
      <c r="O16" s="160">
        <v>0</v>
      </c>
      <c r="P16" s="164" t="e">
        <f>N16*O16*VLOOKUP(F16,Cotação!A3:F7,6,0)</f>
        <v>#N/A</v>
      </c>
      <c r="Q16" s="165" t="e">
        <f>SUBTOTAL(109,INDEX(P$16:P$2076,1):P16)</f>
        <v>#N/A</v>
      </c>
      <c r="R16" s="81" t="e">
        <f>IF($P16&gt;0,1,0)</f>
        <v>#N/A</v>
      </c>
      <c r="S16" s="142" t="e">
        <f>IF($P16&lt;0,1,0)</f>
        <v>#N/A</v>
      </c>
      <c r="T16" s="7">
        <v>1</v>
      </c>
      <c r="U16" s="49"/>
      <c r="AC16">
        <v>5</v>
      </c>
      <c r="AD16" s="136">
        <v>1</v>
      </c>
      <c r="AE16" s="136" t="e">
        <f t="shared" ca="1" si="5"/>
        <v>#DIV/0!</v>
      </c>
      <c r="AF16" s="136" t="e">
        <f t="shared" ca="1" si="6"/>
        <v>#DIV/0!</v>
      </c>
      <c r="AG16" s="136">
        <v>1</v>
      </c>
      <c r="AH16" s="136">
        <f t="shared" si="7"/>
        <v>5</v>
      </c>
      <c r="AI16" s="136" t="e">
        <f t="shared" ca="1" si="8"/>
        <v>#DIV/0!</v>
      </c>
      <c r="AJ16" s="136" t="e">
        <f t="shared" ref="AJ16:AJ19" ca="1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 t="e">
        <f>J17*$O17*VLOOKUP(F17,Cotação!A4:F8,6,0)</f>
        <v>#N/A</v>
      </c>
      <c r="L17" s="190"/>
      <c r="M17" s="164" t="e">
        <f>L17*$O17*VLOOKUP(F17,Cotação!A4:F8,6,0)</f>
        <v>#N/A</v>
      </c>
      <c r="N17" s="190"/>
      <c r="O17" s="160">
        <v>0</v>
      </c>
      <c r="P17" s="164" t="e">
        <f>N17*O17*VLOOKUP(F17,Cotação!A4:F8,6,0)</f>
        <v>#N/A</v>
      </c>
      <c r="Q17" s="165" t="e">
        <f>SUBTOTAL(109,INDEX(P$16:P$2076,1):P17)</f>
        <v>#N/A</v>
      </c>
      <c r="R17" s="76" t="e">
        <f t="shared" ref="R17:R49" si="13">IF($P17&gt;0,R16+1,0)</f>
        <v>#N/A</v>
      </c>
      <c r="S17" s="143" t="e">
        <f t="shared" ref="S17:S49" si="14">IF($P17&lt;0,S16+1,0)</f>
        <v>#N/A</v>
      </c>
      <c r="T17" s="8">
        <v>1</v>
      </c>
      <c r="U17" s="49"/>
      <c r="AC17">
        <v>6</v>
      </c>
      <c r="AD17" s="136">
        <v>1</v>
      </c>
      <c r="AE17" s="136" t="e">
        <f t="shared" ca="1" si="5"/>
        <v>#DIV/0!</v>
      </c>
      <c r="AF17" s="136" t="e">
        <f t="shared" ca="1" si="6"/>
        <v>#DIV/0!</v>
      </c>
      <c r="AG17" s="136">
        <v>1</v>
      </c>
      <c r="AH17" s="136">
        <f t="shared" si="7"/>
        <v>6</v>
      </c>
      <c r="AI17" s="136" t="e">
        <f t="shared" ca="1" si="8"/>
        <v>#DIV/0!</v>
      </c>
      <c r="AJ17" s="136" t="e">
        <f t="shared" ca="1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 t="e">
        <f>J18*$O18*VLOOKUP(F18,Cotação!A5:F9,6,0)</f>
        <v>#N/A</v>
      </c>
      <c r="L18" s="191"/>
      <c r="M18" s="164" t="e">
        <f>L18*$O18*VLOOKUP(F18,Cotação!A5:F9,6,0)</f>
        <v>#N/A</v>
      </c>
      <c r="N18" s="191"/>
      <c r="O18" s="160">
        <v>0</v>
      </c>
      <c r="P18" s="164" t="e">
        <f>N18*O18*VLOOKUP(F18,Cotação!A5:F9,6,0)</f>
        <v>#N/A</v>
      </c>
      <c r="Q18" s="165" t="e">
        <f>SUBTOTAL(109,INDEX(P$16:P$2076,1):P18)</f>
        <v>#N/A</v>
      </c>
      <c r="R18" s="76" t="e">
        <f t="shared" si="13"/>
        <v>#N/A</v>
      </c>
      <c r="S18" s="143" t="e">
        <f t="shared" si="14"/>
        <v>#N/A</v>
      </c>
      <c r="T18" s="8">
        <v>1</v>
      </c>
      <c r="U18" s="49"/>
      <c r="AC18">
        <v>7</v>
      </c>
      <c r="AD18" s="136">
        <v>1</v>
      </c>
      <c r="AE18" s="136" t="e">
        <f t="shared" ca="1" si="5"/>
        <v>#DIV/0!</v>
      </c>
      <c r="AF18" s="136" t="e">
        <f t="shared" ca="1" si="6"/>
        <v>#DIV/0!</v>
      </c>
      <c r="AG18" s="136">
        <v>1</v>
      </c>
      <c r="AH18" s="136">
        <f t="shared" si="7"/>
        <v>7</v>
      </c>
      <c r="AI18" s="136" t="e">
        <f t="shared" ca="1" si="8"/>
        <v>#DIV/0!</v>
      </c>
      <c r="AJ18" s="136" t="e">
        <f t="shared" ca="1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94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 t="e">
        <f>J19*$O19*VLOOKUP(F19,Cotação!A6:F10,6,0)</f>
        <v>#N/A</v>
      </c>
      <c r="L19" s="191"/>
      <c r="M19" s="164" t="e">
        <f>L19*$O19*VLOOKUP(F19,Cotação!A6:F10,6,0)</f>
        <v>#N/A</v>
      </c>
      <c r="N19" s="191"/>
      <c r="O19" s="160">
        <v>0</v>
      </c>
      <c r="P19" s="164" t="e">
        <f>N19*O19*VLOOKUP(F19,Cotação!A6:F10,6,0)</f>
        <v>#N/A</v>
      </c>
      <c r="Q19" s="165" t="e">
        <f>SUBTOTAL(109,INDEX(P$16:P$2076,1):P19)</f>
        <v>#N/A</v>
      </c>
      <c r="R19" s="76" t="e">
        <f t="shared" si="13"/>
        <v>#N/A</v>
      </c>
      <c r="S19" s="143" t="e">
        <f t="shared" si="14"/>
        <v>#N/A</v>
      </c>
      <c r="T19" s="8">
        <v>1</v>
      </c>
      <c r="U19" s="49"/>
      <c r="AC19">
        <v>8</v>
      </c>
      <c r="AD19" s="136">
        <v>1</v>
      </c>
      <c r="AE19" s="136" t="e">
        <f t="shared" ca="1" si="5"/>
        <v>#DIV/0!</v>
      </c>
      <c r="AF19" s="136" t="e">
        <f t="shared" ca="1" si="6"/>
        <v>#DIV/0!</v>
      </c>
      <c r="AG19" s="136">
        <v>1</v>
      </c>
      <c r="AH19" s="136">
        <f t="shared" si="7"/>
        <v>8</v>
      </c>
      <c r="AI19" s="136" t="e">
        <f t="shared" ca="1" si="8"/>
        <v>#DIV/0!</v>
      </c>
      <c r="AJ19" s="136" t="e">
        <f t="shared" ca="1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94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 t="e">
        <f>J20*$O20*VLOOKUP(F20,Cotação!A7:F11,6,0)</f>
        <v>#N/A</v>
      </c>
      <c r="L20" s="191"/>
      <c r="M20" s="164" t="e">
        <f>L20*$O20*VLOOKUP(F20,Cotação!A7:F11,6,0)</f>
        <v>#N/A</v>
      </c>
      <c r="N20" s="191"/>
      <c r="O20" s="160">
        <v>0</v>
      </c>
      <c r="P20" s="164" t="e">
        <f>N20*O20*VLOOKUP(F20,Cotação!A7:F11,6,0)</f>
        <v>#N/A</v>
      </c>
      <c r="Q20" s="165" t="e">
        <f>SUBTOTAL(109,INDEX(P$16:P$2076,1):P20)</f>
        <v>#N/A</v>
      </c>
      <c r="R20" s="76" t="e">
        <f t="shared" si="13"/>
        <v>#N/A</v>
      </c>
      <c r="S20" s="143" t="e">
        <f t="shared" si="14"/>
        <v>#N/A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94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 t="e">
        <f>J21*$O21*VLOOKUP(F21,Cotação!A8:F12,6,0)</f>
        <v>#N/A</v>
      </c>
      <c r="L21" s="191"/>
      <c r="M21" s="164" t="e">
        <f>L21*$O21*VLOOKUP(F21,Cotação!A8:F12,6,0)</f>
        <v>#N/A</v>
      </c>
      <c r="N21" s="191"/>
      <c r="O21" s="160">
        <v>0</v>
      </c>
      <c r="P21" s="164" t="e">
        <f>N21*O21*VLOOKUP(F21,Cotação!A8:F12,6,0)</f>
        <v>#N/A</v>
      </c>
      <c r="Q21" s="165" t="e">
        <f>SUBTOTAL(109,INDEX(P$16:P$2076,1):P21)</f>
        <v>#N/A</v>
      </c>
      <c r="R21" s="76" t="e">
        <f t="shared" si="13"/>
        <v>#N/A</v>
      </c>
      <c r="S21" s="143" t="e">
        <f t="shared" si="14"/>
        <v>#N/A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94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 t="e">
        <f>J22*$O22*VLOOKUP(F22,Cotação!A9:F13,6,0)</f>
        <v>#N/A</v>
      </c>
      <c r="L22" s="191"/>
      <c r="M22" s="164" t="e">
        <f>L22*$O22*VLOOKUP(F22,Cotação!A9:F13,6,0)</f>
        <v>#N/A</v>
      </c>
      <c r="N22" s="191"/>
      <c r="O22" s="160">
        <v>0</v>
      </c>
      <c r="P22" s="164" t="e">
        <f>N22*O22*VLOOKUP(F22,Cotação!A9:F13,6,0)</f>
        <v>#N/A</v>
      </c>
      <c r="Q22" s="165" t="e">
        <f>SUBTOTAL(109,INDEX(P$16:P$2076,1):P22)</f>
        <v>#N/A</v>
      </c>
      <c r="R22" s="76" t="e">
        <f t="shared" si="13"/>
        <v>#N/A</v>
      </c>
      <c r="S22" s="143" t="e">
        <f t="shared" si="14"/>
        <v>#N/A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94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 t="e">
        <f>J23*$O23*VLOOKUP(F23,Cotação!A10:F14,6,0)</f>
        <v>#N/A</v>
      </c>
      <c r="L23" s="191"/>
      <c r="M23" s="164" t="e">
        <f>L23*$O23*VLOOKUP(F23,Cotação!A10:F14,6,0)</f>
        <v>#N/A</v>
      </c>
      <c r="N23" s="191"/>
      <c r="O23" s="160">
        <v>0</v>
      </c>
      <c r="P23" s="164" t="e">
        <f>N23*O23*VLOOKUP(F23,Cotação!A10:F14,6,0)</f>
        <v>#N/A</v>
      </c>
      <c r="Q23" s="165" t="e">
        <f>SUBTOTAL(109,INDEX(P$16:P$2076,1):P23)</f>
        <v>#N/A</v>
      </c>
      <c r="R23" s="76" t="e">
        <f t="shared" si="13"/>
        <v>#N/A</v>
      </c>
      <c r="S23" s="143" t="e">
        <f t="shared" si="14"/>
        <v>#N/A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94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 t="e">
        <f>J24*$O24*VLOOKUP(F24,Cotação!A11:F15,6,0)</f>
        <v>#N/A</v>
      </c>
      <c r="L24" s="191"/>
      <c r="M24" s="164" t="e">
        <f>L24*$O24*VLOOKUP(F24,Cotação!A11:F15,6,0)</f>
        <v>#N/A</v>
      </c>
      <c r="N24" s="191"/>
      <c r="O24" s="160">
        <v>0</v>
      </c>
      <c r="P24" s="164" t="e">
        <f>N24*O24*VLOOKUP(F24,Cotação!A11:F15,6,0)</f>
        <v>#N/A</v>
      </c>
      <c r="Q24" s="165" t="e">
        <f>SUBTOTAL(109,INDEX(P$16:P$2076,1):P24)</f>
        <v>#N/A</v>
      </c>
      <c r="R24" s="76" t="e">
        <f t="shared" si="13"/>
        <v>#N/A</v>
      </c>
      <c r="S24" s="143" t="e">
        <f t="shared" si="14"/>
        <v>#N/A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94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 t="e">
        <f>J25*$O25*VLOOKUP(F25,Cotação!A12:F16,6,0)</f>
        <v>#N/A</v>
      </c>
      <c r="L25" s="191"/>
      <c r="M25" s="164" t="e">
        <f>L25*$O25*VLOOKUP(F25,Cotação!A12:F16,6,0)</f>
        <v>#N/A</v>
      </c>
      <c r="N25" s="191"/>
      <c r="O25" s="160">
        <v>0</v>
      </c>
      <c r="P25" s="164" t="e">
        <f>N25*O25*VLOOKUP(F25,Cotação!A12:F16,6,0)</f>
        <v>#N/A</v>
      </c>
      <c r="Q25" s="165" t="e">
        <f>SUBTOTAL(109,INDEX(P$16:P$2076,1):P25)</f>
        <v>#N/A</v>
      </c>
      <c r="R25" s="76" t="e">
        <f t="shared" si="13"/>
        <v>#N/A</v>
      </c>
      <c r="S25" s="143" t="e">
        <f t="shared" si="14"/>
        <v>#N/A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94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 t="e">
        <f>J26*$O26*VLOOKUP(F26,Cotação!A13:F17,6,0)</f>
        <v>#N/A</v>
      </c>
      <c r="L26" s="191"/>
      <c r="M26" s="164" t="e">
        <f>L26*$O26*VLOOKUP(F26,Cotação!A13:F17,6,0)</f>
        <v>#N/A</v>
      </c>
      <c r="N26" s="191"/>
      <c r="O26" s="160">
        <v>0</v>
      </c>
      <c r="P26" s="164" t="e">
        <f>N26*O26*VLOOKUP(F26,Cotação!A13:F17,6,0)</f>
        <v>#N/A</v>
      </c>
      <c r="Q26" s="165" t="e">
        <f>SUBTOTAL(109,INDEX(P$16:P$2076,1):P26)</f>
        <v>#N/A</v>
      </c>
      <c r="R26" s="76" t="e">
        <f t="shared" si="13"/>
        <v>#N/A</v>
      </c>
      <c r="S26" s="143" t="e">
        <f t="shared" si="14"/>
        <v>#N/A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94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 t="e">
        <f>J27*$O27*VLOOKUP(F27,Cotação!A14:F18,6,0)</f>
        <v>#N/A</v>
      </c>
      <c r="L27" s="191"/>
      <c r="M27" s="164" t="e">
        <f>L27*$O27*VLOOKUP(F27,Cotação!A14:F18,6,0)</f>
        <v>#N/A</v>
      </c>
      <c r="N27" s="191"/>
      <c r="O27" s="160">
        <v>0</v>
      </c>
      <c r="P27" s="164" t="e">
        <f>N27*O27*VLOOKUP(F27,Cotação!A14:F18,6,0)</f>
        <v>#N/A</v>
      </c>
      <c r="Q27" s="165" t="e">
        <f>SUBTOTAL(109,INDEX(P$16:P$2076,1):P27)</f>
        <v>#N/A</v>
      </c>
      <c r="R27" s="76" t="e">
        <f t="shared" si="13"/>
        <v>#N/A</v>
      </c>
      <c r="S27" s="143" t="e">
        <f t="shared" si="14"/>
        <v>#N/A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94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 t="e">
        <f>J28*$O28*VLOOKUP(F28,Cotação!A15:F19,6,0)</f>
        <v>#N/A</v>
      </c>
      <c r="L28" s="191"/>
      <c r="M28" s="164" t="e">
        <f>L28*$O28*VLOOKUP(F28,Cotação!A15:F19,6,0)</f>
        <v>#N/A</v>
      </c>
      <c r="N28" s="191"/>
      <c r="O28" s="160">
        <v>0</v>
      </c>
      <c r="P28" s="164" t="e">
        <f>N28*O28*VLOOKUP(F28,Cotação!A15:F19,6,0)</f>
        <v>#N/A</v>
      </c>
      <c r="Q28" s="165" t="e">
        <f>SUBTOTAL(109,INDEX(P$16:P$2076,1):P28)</f>
        <v>#N/A</v>
      </c>
      <c r="R28" s="76" t="e">
        <f t="shared" si="13"/>
        <v>#N/A</v>
      </c>
      <c r="S28" s="143" t="e">
        <f t="shared" si="14"/>
        <v>#N/A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94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 t="e">
        <f>J29*$O29*VLOOKUP(F29,Cotação!A16:F20,6,0)</f>
        <v>#N/A</v>
      </c>
      <c r="L29" s="191"/>
      <c r="M29" s="164" t="e">
        <f>L29*$O29*VLOOKUP(F29,Cotação!A16:F20,6,0)</f>
        <v>#N/A</v>
      </c>
      <c r="N29" s="191"/>
      <c r="O29" s="160">
        <v>0</v>
      </c>
      <c r="P29" s="164" t="e">
        <f>N29*O29*VLOOKUP(F29,Cotação!A16:F20,6,0)</f>
        <v>#N/A</v>
      </c>
      <c r="Q29" s="165" t="e">
        <f>SUBTOTAL(109,INDEX(P$16:P$2076,1):P29)</f>
        <v>#N/A</v>
      </c>
      <c r="R29" s="76" t="e">
        <f t="shared" si="13"/>
        <v>#N/A</v>
      </c>
      <c r="S29" s="143" t="e">
        <f t="shared" si="14"/>
        <v>#N/A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94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 t="e">
        <f>J30*$O30*VLOOKUP(F30,Cotação!A17:F21,6,0)</f>
        <v>#N/A</v>
      </c>
      <c r="L30" s="191"/>
      <c r="M30" s="164" t="e">
        <f>L30*$O30*VLOOKUP(F30,Cotação!A17:F21,6,0)</f>
        <v>#N/A</v>
      </c>
      <c r="N30" s="191"/>
      <c r="O30" s="160">
        <v>0</v>
      </c>
      <c r="P30" s="164" t="e">
        <f>N30*O30*VLOOKUP(F30,Cotação!A17:F21,6,0)</f>
        <v>#N/A</v>
      </c>
      <c r="Q30" s="165" t="e">
        <f>SUBTOTAL(109,INDEX(P$16:P$2076,1):P30)</f>
        <v>#N/A</v>
      </c>
      <c r="R30" s="76" t="e">
        <f t="shared" si="13"/>
        <v>#N/A</v>
      </c>
      <c r="S30" s="143" t="e">
        <f t="shared" si="14"/>
        <v>#N/A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94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 t="e">
        <f>J31*$O31*VLOOKUP(F31,Cotação!A18:F22,6,0)</f>
        <v>#N/A</v>
      </c>
      <c r="L31" s="191"/>
      <c r="M31" s="164" t="e">
        <f>L31*$O31*VLOOKUP(F31,Cotação!A18:F22,6,0)</f>
        <v>#N/A</v>
      </c>
      <c r="N31" s="191"/>
      <c r="O31" s="160">
        <v>0</v>
      </c>
      <c r="P31" s="164" t="e">
        <f>N31*O31*VLOOKUP(F31,Cotação!A18:F22,6,0)</f>
        <v>#N/A</v>
      </c>
      <c r="Q31" s="165" t="e">
        <f>SUBTOTAL(109,INDEX(P$16:P$2076,1):P31)</f>
        <v>#N/A</v>
      </c>
      <c r="R31" s="76" t="e">
        <f t="shared" si="13"/>
        <v>#N/A</v>
      </c>
      <c r="S31" s="143" t="e">
        <f t="shared" si="14"/>
        <v>#N/A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94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 t="e">
        <f>J32*$O32*VLOOKUP(F32,Cotação!A19:F23,6,0)</f>
        <v>#N/A</v>
      </c>
      <c r="L32" s="191"/>
      <c r="M32" s="164" t="e">
        <f>L32*$O32*VLOOKUP(F32,Cotação!A19:F23,6,0)</f>
        <v>#N/A</v>
      </c>
      <c r="N32" s="191"/>
      <c r="O32" s="160">
        <v>0</v>
      </c>
      <c r="P32" s="164" t="e">
        <f>N32*O32*VLOOKUP(F32,Cotação!A19:F23,6,0)</f>
        <v>#N/A</v>
      </c>
      <c r="Q32" s="165" t="e">
        <f>SUBTOTAL(109,INDEX(P$16:P$2076,1):P32)</f>
        <v>#N/A</v>
      </c>
      <c r="R32" s="81" t="e">
        <f t="shared" si="13"/>
        <v>#N/A</v>
      </c>
      <c r="S32" s="142" t="e">
        <f t="shared" si="14"/>
        <v>#N/A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94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 t="e">
        <f>J33*$O33*VLOOKUP(F33,Cotação!A20:F24,6,0)</f>
        <v>#N/A</v>
      </c>
      <c r="L33" s="191"/>
      <c r="M33" s="164" t="e">
        <f>L33*$O33*VLOOKUP(F33,Cotação!A20:F24,6,0)</f>
        <v>#N/A</v>
      </c>
      <c r="N33" s="191"/>
      <c r="O33" s="160">
        <v>0</v>
      </c>
      <c r="P33" s="164" t="e">
        <f>N33*O33*VLOOKUP(F33,Cotação!A20:F24,6,0)</f>
        <v>#N/A</v>
      </c>
      <c r="Q33" s="165" t="e">
        <f>SUBTOTAL(109,INDEX(P$16:P$2076,1):P33)</f>
        <v>#N/A</v>
      </c>
      <c r="R33" s="76" t="e">
        <f t="shared" si="13"/>
        <v>#N/A</v>
      </c>
      <c r="S33" s="143" t="e">
        <f t="shared" si="14"/>
        <v>#N/A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94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 t="e">
        <f>J34*$O34*VLOOKUP(F34,Cotação!A21:F25,6,0)</f>
        <v>#N/A</v>
      </c>
      <c r="L34" s="191"/>
      <c r="M34" s="164" t="e">
        <f>L34*$O34*VLOOKUP(F34,Cotação!A21:F25,6,0)</f>
        <v>#N/A</v>
      </c>
      <c r="N34" s="191"/>
      <c r="O34" s="160">
        <v>0</v>
      </c>
      <c r="P34" s="164" t="e">
        <f>N34*O34*VLOOKUP(F34,Cotação!A21:F25,6,0)</f>
        <v>#N/A</v>
      </c>
      <c r="Q34" s="165" t="e">
        <f>SUBTOTAL(109,INDEX(P$16:P$2076,1):P34)</f>
        <v>#N/A</v>
      </c>
      <c r="R34" s="76" t="e">
        <f t="shared" si="13"/>
        <v>#N/A</v>
      </c>
      <c r="S34" s="143" t="e">
        <f t="shared" si="14"/>
        <v>#N/A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94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 t="e">
        <f>J35*$O35*VLOOKUP(F35,Cotação!A22:F26,6,0)</f>
        <v>#N/A</v>
      </c>
      <c r="L35" s="191"/>
      <c r="M35" s="164" t="e">
        <f>L35*$O35*VLOOKUP(F35,Cotação!A22:F26,6,0)</f>
        <v>#N/A</v>
      </c>
      <c r="N35" s="191"/>
      <c r="O35" s="160">
        <v>0</v>
      </c>
      <c r="P35" s="164" t="e">
        <f>N35*O35*VLOOKUP(F35,Cotação!A22:F26,6,0)</f>
        <v>#N/A</v>
      </c>
      <c r="Q35" s="165" t="e">
        <f>SUBTOTAL(109,INDEX(P$16:P$2076,1):P35)</f>
        <v>#N/A</v>
      </c>
      <c r="R35" s="76" t="e">
        <f t="shared" si="13"/>
        <v>#N/A</v>
      </c>
      <c r="S35" s="143" t="e">
        <f t="shared" si="14"/>
        <v>#N/A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94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 t="e">
        <f>J36*$O36*VLOOKUP(F36,Cotação!A23:F27,6,0)</f>
        <v>#N/A</v>
      </c>
      <c r="L36" s="191"/>
      <c r="M36" s="164" t="e">
        <f>L36*$O36*VLOOKUP(F36,Cotação!A23:F27,6,0)</f>
        <v>#N/A</v>
      </c>
      <c r="N36" s="191"/>
      <c r="O36" s="160">
        <v>0</v>
      </c>
      <c r="P36" s="164" t="e">
        <f>N36*O36*VLOOKUP(F36,Cotação!A23:F27,6,0)</f>
        <v>#N/A</v>
      </c>
      <c r="Q36" s="165" t="e">
        <f>SUBTOTAL(109,INDEX(P$16:P$2076,1):P36)</f>
        <v>#N/A</v>
      </c>
      <c r="R36" s="76" t="e">
        <f t="shared" si="13"/>
        <v>#N/A</v>
      </c>
      <c r="S36" s="143" t="e">
        <f t="shared" si="14"/>
        <v>#N/A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94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 t="e">
        <f>J37*$O37*VLOOKUP(F37,Cotação!A24:F28,6,0)</f>
        <v>#N/A</v>
      </c>
      <c r="L37" s="191"/>
      <c r="M37" s="164" t="e">
        <f>L37*$O37*VLOOKUP(F37,Cotação!A24:F28,6,0)</f>
        <v>#N/A</v>
      </c>
      <c r="N37" s="191"/>
      <c r="O37" s="160">
        <v>0</v>
      </c>
      <c r="P37" s="164" t="e">
        <f>N37*O37*VLOOKUP(F37,Cotação!A24:F28,6,0)</f>
        <v>#N/A</v>
      </c>
      <c r="Q37" s="165" t="e">
        <f>SUBTOTAL(109,INDEX(P$16:P$2076,1):P37)</f>
        <v>#N/A</v>
      </c>
      <c r="R37" s="76" t="e">
        <f t="shared" si="13"/>
        <v>#N/A</v>
      </c>
      <c r="S37" s="143" t="e">
        <f t="shared" si="14"/>
        <v>#N/A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94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 t="e">
        <f>J38*$O38*VLOOKUP(F38,Cotação!A25:F29,6,0)</f>
        <v>#N/A</v>
      </c>
      <c r="L38" s="191"/>
      <c r="M38" s="164" t="e">
        <f>L38*$O38*VLOOKUP(F38,Cotação!A25:F29,6,0)</f>
        <v>#N/A</v>
      </c>
      <c r="N38" s="191"/>
      <c r="O38" s="160">
        <v>0</v>
      </c>
      <c r="P38" s="164" t="e">
        <f>N38*O38*VLOOKUP(F38,Cotação!A25:F29,6,0)</f>
        <v>#N/A</v>
      </c>
      <c r="Q38" s="165" t="e">
        <f>SUBTOTAL(109,INDEX(P$16:P$2076,1):P38)</f>
        <v>#N/A</v>
      </c>
      <c r="R38" s="76" t="e">
        <f t="shared" si="13"/>
        <v>#N/A</v>
      </c>
      <c r="S38" s="143" t="e">
        <f t="shared" si="14"/>
        <v>#N/A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94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 t="e">
        <f>J39*$O39*VLOOKUP(F39,Cotação!A26:F30,6,0)</f>
        <v>#N/A</v>
      </c>
      <c r="L39" s="191"/>
      <c r="M39" s="164" t="e">
        <f>L39*$O39*VLOOKUP(F39,Cotação!A26:F30,6,0)</f>
        <v>#N/A</v>
      </c>
      <c r="N39" s="191"/>
      <c r="O39" s="160">
        <v>0</v>
      </c>
      <c r="P39" s="164" t="e">
        <f>N39*O39*VLOOKUP(F39,Cotação!A26:F30,6,0)</f>
        <v>#N/A</v>
      </c>
      <c r="Q39" s="165" t="e">
        <f>SUBTOTAL(109,INDEX(P$16:P$2076,1):P39)</f>
        <v>#N/A</v>
      </c>
      <c r="R39" s="76" t="e">
        <f t="shared" si="13"/>
        <v>#N/A</v>
      </c>
      <c r="S39" s="143" t="e">
        <f t="shared" si="14"/>
        <v>#N/A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94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 t="e">
        <f>J40*$O40*VLOOKUP(F40,Cotação!A27:F31,6,0)</f>
        <v>#N/A</v>
      </c>
      <c r="L40" s="191"/>
      <c r="M40" s="164" t="e">
        <f>L40*$O40*VLOOKUP(F40,Cotação!A27:F31,6,0)</f>
        <v>#N/A</v>
      </c>
      <c r="N40" s="191"/>
      <c r="O40" s="160">
        <v>0</v>
      </c>
      <c r="P40" s="164" t="e">
        <f>N40*O40*VLOOKUP(F40,Cotação!A27:F31,6,0)</f>
        <v>#N/A</v>
      </c>
      <c r="Q40" s="165" t="e">
        <f>SUBTOTAL(109,INDEX(P$16:P$2076,1):P40)</f>
        <v>#N/A</v>
      </c>
      <c r="R40" s="76" t="e">
        <f t="shared" si="13"/>
        <v>#N/A</v>
      </c>
      <c r="S40" s="143" t="e">
        <f t="shared" si="14"/>
        <v>#N/A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94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 t="e">
        <f>J41*$O41*VLOOKUP(F41,Cotação!A28:F32,6,0)</f>
        <v>#N/A</v>
      </c>
      <c r="L41" s="191"/>
      <c r="M41" s="164" t="e">
        <f>L41*$O41*VLOOKUP(F41,Cotação!A28:F32,6,0)</f>
        <v>#N/A</v>
      </c>
      <c r="N41" s="191"/>
      <c r="O41" s="160">
        <v>0</v>
      </c>
      <c r="P41" s="164" t="e">
        <f>N41*O41*VLOOKUP(F41,Cotação!A28:F32,6,0)</f>
        <v>#N/A</v>
      </c>
      <c r="Q41" s="165" t="e">
        <f>SUBTOTAL(109,INDEX(P$16:P$2076,1):P41)</f>
        <v>#N/A</v>
      </c>
      <c r="R41" s="76" t="e">
        <f t="shared" si="13"/>
        <v>#N/A</v>
      </c>
      <c r="S41" s="143" t="e">
        <f t="shared" si="14"/>
        <v>#N/A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94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 t="e">
        <f>J42*$O42*VLOOKUP(F42,Cotação!A29:F33,6,0)</f>
        <v>#N/A</v>
      </c>
      <c r="L42" s="191"/>
      <c r="M42" s="164" t="e">
        <f>L42*$O42*VLOOKUP(F42,Cotação!A29:F33,6,0)</f>
        <v>#N/A</v>
      </c>
      <c r="N42" s="191"/>
      <c r="O42" s="160">
        <v>0</v>
      </c>
      <c r="P42" s="164" t="e">
        <f>N42*O42*VLOOKUP(F42,Cotação!A29:F33,6,0)</f>
        <v>#N/A</v>
      </c>
      <c r="Q42" s="165" t="e">
        <f>SUBTOTAL(109,INDEX(P$16:P$2076,1):P42)</f>
        <v>#N/A</v>
      </c>
      <c r="R42" s="76" t="e">
        <f t="shared" si="13"/>
        <v>#N/A</v>
      </c>
      <c r="S42" s="143" t="e">
        <f t="shared" si="14"/>
        <v>#N/A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 t="e">
        <f>J43*$O43*VLOOKUP(F43,Cotação!A30:F34,6,0)</f>
        <v>#N/A</v>
      </c>
      <c r="L43" s="191"/>
      <c r="M43" s="164" t="e">
        <f>L43*$O43*VLOOKUP(F43,Cotação!A30:F34,6,0)</f>
        <v>#N/A</v>
      </c>
      <c r="N43" s="191"/>
      <c r="O43" s="160">
        <v>0</v>
      </c>
      <c r="P43" s="164" t="e">
        <f>N43*O43*VLOOKUP(F43,Cotação!A30:F34,6,0)</f>
        <v>#N/A</v>
      </c>
      <c r="Q43" s="165" t="e">
        <f>SUBTOTAL(109,INDEX(P$16:P$2076,1):P43)</f>
        <v>#N/A</v>
      </c>
      <c r="R43" s="76" t="e">
        <f t="shared" si="13"/>
        <v>#N/A</v>
      </c>
      <c r="S43" s="143" t="e">
        <f t="shared" si="14"/>
        <v>#N/A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 t="e">
        <f>J44*$O44*VLOOKUP(F44,Cotação!A31:F35,6,0)</f>
        <v>#N/A</v>
      </c>
      <c r="L44" s="191"/>
      <c r="M44" s="164" t="e">
        <f>L44*$O44*VLOOKUP(F44,Cotação!A31:F35,6,0)</f>
        <v>#N/A</v>
      </c>
      <c r="N44" s="191"/>
      <c r="O44" s="160">
        <v>0</v>
      </c>
      <c r="P44" s="164" t="e">
        <f>N44*O44*VLOOKUP(F44,Cotação!A31:F35,6,0)</f>
        <v>#N/A</v>
      </c>
      <c r="Q44" s="165" t="e">
        <f>SUBTOTAL(109,INDEX(P$16:P$2076,1):P44)</f>
        <v>#N/A</v>
      </c>
      <c r="R44" s="76" t="e">
        <f t="shared" si="13"/>
        <v>#N/A</v>
      </c>
      <c r="S44" s="143" t="e">
        <f t="shared" si="14"/>
        <v>#N/A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 t="e">
        <f>J45*$O45*VLOOKUP(F45,Cotação!A32:F36,6,0)</f>
        <v>#N/A</v>
      </c>
      <c r="L45" s="191"/>
      <c r="M45" s="164" t="e">
        <f>L45*$O45*VLOOKUP(F45,Cotação!A32:F36,6,0)</f>
        <v>#N/A</v>
      </c>
      <c r="N45" s="191"/>
      <c r="O45" s="160">
        <v>0</v>
      </c>
      <c r="P45" s="164" t="e">
        <f>N45*O45*VLOOKUP(F45,Cotação!A32:F36,6,0)</f>
        <v>#N/A</v>
      </c>
      <c r="Q45" s="165" t="e">
        <f>SUBTOTAL(109,INDEX(P$16:P$2076,1):P45)</f>
        <v>#N/A</v>
      </c>
      <c r="R45" s="76" t="e">
        <f t="shared" si="13"/>
        <v>#N/A</v>
      </c>
      <c r="S45" s="143" t="e">
        <f t="shared" si="14"/>
        <v>#N/A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 t="e">
        <f>J46*$O46*VLOOKUP(F46,Cotação!A33:F37,6,0)</f>
        <v>#N/A</v>
      </c>
      <c r="L46" s="191"/>
      <c r="M46" s="164" t="e">
        <f>L46*$O46*VLOOKUP(F46,Cotação!A33:F37,6,0)</f>
        <v>#N/A</v>
      </c>
      <c r="N46" s="191"/>
      <c r="O46" s="160">
        <v>0</v>
      </c>
      <c r="P46" s="164" t="e">
        <f>N46*O46*VLOOKUP(F46,Cotação!A33:F37,6,0)</f>
        <v>#N/A</v>
      </c>
      <c r="Q46" s="165" t="e">
        <f>SUBTOTAL(109,INDEX(P$16:P$2076,1):P46)</f>
        <v>#N/A</v>
      </c>
      <c r="R46" s="76" t="e">
        <f t="shared" si="13"/>
        <v>#N/A</v>
      </c>
      <c r="S46" s="143" t="e">
        <f t="shared" si="14"/>
        <v>#N/A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 t="e">
        <f>J47*$O47*VLOOKUP(F47,Cotação!A34:F38,6,0)</f>
        <v>#N/A</v>
      </c>
      <c r="L47" s="191"/>
      <c r="M47" s="164" t="e">
        <f>L47*$O47*VLOOKUP(F47,Cotação!A34:F38,6,0)</f>
        <v>#N/A</v>
      </c>
      <c r="N47" s="191"/>
      <c r="O47" s="160">
        <v>0</v>
      </c>
      <c r="P47" s="164" t="e">
        <f>N47*O47*VLOOKUP(F47,Cotação!A34:F38,6,0)</f>
        <v>#N/A</v>
      </c>
      <c r="Q47" s="165" t="e">
        <f>SUBTOTAL(109,INDEX(P$16:P$2076,1):P47)</f>
        <v>#N/A</v>
      </c>
      <c r="R47" s="76" t="e">
        <f t="shared" si="13"/>
        <v>#N/A</v>
      </c>
      <c r="S47" s="143" t="e">
        <f t="shared" si="14"/>
        <v>#N/A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 t="e">
        <f>J48*$O48*VLOOKUP(F48,Cotação!A35:F39,6,0)</f>
        <v>#N/A</v>
      </c>
      <c r="L48" s="191"/>
      <c r="M48" s="164" t="e">
        <f>L48*$O48*VLOOKUP(F48,Cotação!A35:F39,6,0)</f>
        <v>#N/A</v>
      </c>
      <c r="N48" s="191"/>
      <c r="O48" s="160">
        <v>0</v>
      </c>
      <c r="P48" s="164" t="e">
        <f>N48*O48*VLOOKUP(F48,Cotação!A35:F39,6,0)</f>
        <v>#N/A</v>
      </c>
      <c r="Q48" s="165" t="e">
        <f>SUBTOTAL(109,INDEX(P$16:P$2076,1):P48)</f>
        <v>#N/A</v>
      </c>
      <c r="R48" s="76" t="e">
        <f t="shared" si="13"/>
        <v>#N/A</v>
      </c>
      <c r="S48" s="143" t="e">
        <f t="shared" si="14"/>
        <v>#N/A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199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 t="e">
        <f>J49*$O49*VLOOKUP(F49,Cotação!A36:F40,6,0)</f>
        <v>#N/A</v>
      </c>
      <c r="L49" s="62"/>
      <c r="M49" s="164" t="e">
        <f>L49*$O49*VLOOKUP(F49,Cotação!A36:F40,6,0)</f>
        <v>#N/A</v>
      </c>
      <c r="N49" s="62"/>
      <c r="O49" s="163"/>
      <c r="P49" s="164" t="e">
        <f>N49*O49*VLOOKUP(F49,Cotação!A36:F40,6,0)</f>
        <v>#N/A</v>
      </c>
      <c r="Q49" s="165" t="e">
        <f>SUBTOTAL(109,INDEX(P$16:P$2076,1):P49)</f>
        <v>#N/A</v>
      </c>
      <c r="R49" s="76" t="e">
        <f t="shared" si="13"/>
        <v>#N/A</v>
      </c>
      <c r="S49" s="143" t="e">
        <f t="shared" si="14"/>
        <v>#N/A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94"/>
    </row>
    <row r="752" spans="39:42" x14ac:dyDescent="0.25">
      <c r="AM752" s="194"/>
    </row>
    <row r="753" spans="39:39" x14ac:dyDescent="0.25">
      <c r="AM753" s="194"/>
    </row>
    <row r="754" spans="39:39" x14ac:dyDescent="0.25">
      <c r="AM754" s="194"/>
    </row>
    <row r="755" spans="39:39" x14ac:dyDescent="0.25">
      <c r="AM755" s="194"/>
    </row>
    <row r="756" spans="39:39" x14ac:dyDescent="0.25">
      <c r="AM756" s="194"/>
    </row>
    <row r="757" spans="39:39" x14ac:dyDescent="0.25">
      <c r="AM757" s="194"/>
    </row>
    <row r="758" spans="39:39" x14ac:dyDescent="0.25">
      <c r="AM758" s="194"/>
    </row>
    <row r="759" spans="39:39" x14ac:dyDescent="0.25">
      <c r="AM759" s="194"/>
    </row>
    <row r="760" spans="39:39" x14ac:dyDescent="0.25">
      <c r="AM760" s="194"/>
    </row>
    <row r="761" spans="39:39" x14ac:dyDescent="0.25">
      <c r="AM761" s="194"/>
    </row>
    <row r="762" spans="39:39" x14ac:dyDescent="0.25">
      <c r="AM762" s="194"/>
    </row>
    <row r="763" spans="39:39" x14ac:dyDescent="0.25">
      <c r="AM763" s="194"/>
    </row>
    <row r="764" spans="39:39" x14ac:dyDescent="0.25">
      <c r="AM764" s="194"/>
    </row>
    <row r="765" spans="39:39" x14ac:dyDescent="0.25">
      <c r="AM765" s="194"/>
    </row>
    <row r="766" spans="39:39" x14ac:dyDescent="0.25">
      <c r="AM766" s="194"/>
    </row>
    <row r="767" spans="39:39" x14ac:dyDescent="0.25">
      <c r="AM767" s="194"/>
    </row>
    <row r="768" spans="39:39" x14ac:dyDescent="0.25">
      <c r="AM768" s="194"/>
    </row>
    <row r="769" spans="39:39" x14ac:dyDescent="0.25">
      <c r="AM769" s="194"/>
    </row>
    <row r="770" spans="39:39" x14ac:dyDescent="0.25">
      <c r="AM770" s="194"/>
    </row>
    <row r="771" spans="39:39" x14ac:dyDescent="0.25">
      <c r="AM771" s="194"/>
    </row>
    <row r="772" spans="39:39" x14ac:dyDescent="0.25">
      <c r="AM772" s="194"/>
    </row>
    <row r="773" spans="39:39" x14ac:dyDescent="0.25">
      <c r="AM773" s="194"/>
    </row>
    <row r="774" spans="39:39" x14ac:dyDescent="0.25">
      <c r="AM774" s="194"/>
    </row>
    <row r="775" spans="39:39" x14ac:dyDescent="0.25">
      <c r="AM775" s="194"/>
    </row>
    <row r="776" spans="39:39" x14ac:dyDescent="0.25">
      <c r="AM776" s="194"/>
    </row>
    <row r="777" spans="39:39" x14ac:dyDescent="0.25">
      <c r="AM777" s="194"/>
    </row>
    <row r="778" spans="39:39" x14ac:dyDescent="0.25">
      <c r="AM778" s="194"/>
    </row>
    <row r="779" spans="39:39" x14ac:dyDescent="0.25">
      <c r="AM779" s="194"/>
    </row>
    <row r="780" spans="39:39" x14ac:dyDescent="0.25">
      <c r="AM780" s="194"/>
    </row>
    <row r="781" spans="39:39" x14ac:dyDescent="0.25">
      <c r="AM781" s="194"/>
    </row>
    <row r="782" spans="39:39" x14ac:dyDescent="0.25">
      <c r="AM782" s="194"/>
    </row>
    <row r="783" spans="39:39" x14ac:dyDescent="0.25">
      <c r="AM783" s="194"/>
    </row>
    <row r="784" spans="39:39" x14ac:dyDescent="0.25">
      <c r="AM784" s="194"/>
    </row>
    <row r="785" spans="39:39" x14ac:dyDescent="0.25">
      <c r="AM785" s="194"/>
    </row>
    <row r="786" spans="39:39" x14ac:dyDescent="0.25">
      <c r="AM786" s="194"/>
    </row>
    <row r="787" spans="39:39" x14ac:dyDescent="0.25">
      <c r="AM787" s="194"/>
    </row>
    <row r="788" spans="39:39" x14ac:dyDescent="0.25">
      <c r="AM788" s="194"/>
    </row>
    <row r="789" spans="39:39" x14ac:dyDescent="0.25">
      <c r="AM789" s="194"/>
    </row>
    <row r="790" spans="39:39" x14ac:dyDescent="0.25">
      <c r="AM790" s="194"/>
    </row>
    <row r="791" spans="39:39" x14ac:dyDescent="0.25">
      <c r="AM791" s="194"/>
    </row>
    <row r="792" spans="39:39" x14ac:dyDescent="0.25">
      <c r="AM792" s="194"/>
    </row>
    <row r="793" spans="39:39" x14ac:dyDescent="0.25">
      <c r="AM793" s="194"/>
    </row>
    <row r="794" spans="39:39" x14ac:dyDescent="0.25">
      <c r="AM794" s="194"/>
    </row>
    <row r="795" spans="39:39" x14ac:dyDescent="0.25">
      <c r="AM795" s="194"/>
    </row>
    <row r="796" spans="39:39" x14ac:dyDescent="0.25">
      <c r="AM796" s="194"/>
    </row>
    <row r="797" spans="39:39" x14ac:dyDescent="0.25">
      <c r="AM797" s="194"/>
    </row>
    <row r="798" spans="39:39" x14ac:dyDescent="0.25">
      <c r="AM798" s="194"/>
    </row>
    <row r="799" spans="39:39" x14ac:dyDescent="0.25">
      <c r="AM799" s="194"/>
    </row>
    <row r="800" spans="39:39" x14ac:dyDescent="0.25">
      <c r="AM800" s="194"/>
    </row>
    <row r="801" spans="39:39" x14ac:dyDescent="0.25">
      <c r="AM801" s="194"/>
    </row>
    <row r="802" spans="39:39" x14ac:dyDescent="0.25">
      <c r="AM802" s="194"/>
    </row>
    <row r="803" spans="39:39" x14ac:dyDescent="0.25">
      <c r="AM803" s="194"/>
    </row>
    <row r="804" spans="39:39" x14ac:dyDescent="0.25">
      <c r="AM804" s="194"/>
    </row>
    <row r="805" spans="39:39" x14ac:dyDescent="0.25">
      <c r="AM805" s="194"/>
    </row>
    <row r="806" spans="39:39" x14ac:dyDescent="0.25">
      <c r="AM806" s="194"/>
    </row>
    <row r="807" spans="39:39" x14ac:dyDescent="0.25">
      <c r="AM807" s="194"/>
    </row>
    <row r="808" spans="39:39" x14ac:dyDescent="0.25">
      <c r="AM808" s="194"/>
    </row>
    <row r="809" spans="39:39" x14ac:dyDescent="0.25">
      <c r="AM809" s="194"/>
    </row>
    <row r="810" spans="39:39" x14ac:dyDescent="0.25">
      <c r="AM810" s="194"/>
    </row>
    <row r="811" spans="39:39" x14ac:dyDescent="0.25">
      <c r="AM811" s="194"/>
    </row>
    <row r="812" spans="39:39" x14ac:dyDescent="0.25">
      <c r="AM812" s="194"/>
    </row>
    <row r="813" spans="39:39" x14ac:dyDescent="0.25">
      <c r="AM813" s="194"/>
    </row>
    <row r="814" spans="39:39" x14ac:dyDescent="0.25">
      <c r="AM814" s="194"/>
    </row>
    <row r="815" spans="39:39" x14ac:dyDescent="0.25">
      <c r="AM815" s="194"/>
    </row>
    <row r="816" spans="39:39" x14ac:dyDescent="0.25">
      <c r="AM816" s="194"/>
    </row>
    <row r="817" spans="39:39" x14ac:dyDescent="0.25">
      <c r="AM817" s="194"/>
    </row>
    <row r="818" spans="39:39" x14ac:dyDescent="0.25">
      <c r="AM818" s="194"/>
    </row>
    <row r="819" spans="39:39" x14ac:dyDescent="0.25">
      <c r="AM819" s="194"/>
    </row>
    <row r="820" spans="39:39" x14ac:dyDescent="0.25">
      <c r="AM820" s="194"/>
    </row>
    <row r="821" spans="39:39" x14ac:dyDescent="0.25">
      <c r="AM821" s="194"/>
    </row>
    <row r="822" spans="39:39" x14ac:dyDescent="0.25">
      <c r="AM822" s="194"/>
    </row>
    <row r="823" spans="39:39" x14ac:dyDescent="0.25">
      <c r="AM823" s="194"/>
    </row>
    <row r="824" spans="39:39" x14ac:dyDescent="0.25">
      <c r="AM824" s="194"/>
    </row>
    <row r="825" spans="39:39" x14ac:dyDescent="0.25">
      <c r="AM825" s="194"/>
    </row>
    <row r="826" spans="39:39" x14ac:dyDescent="0.25">
      <c r="AM826" s="194"/>
    </row>
    <row r="827" spans="39:39" x14ac:dyDescent="0.25">
      <c r="AM827" s="194"/>
    </row>
    <row r="828" spans="39:39" x14ac:dyDescent="0.25">
      <c r="AM828" s="194"/>
    </row>
    <row r="829" spans="39:39" x14ac:dyDescent="0.25">
      <c r="AM829" s="194"/>
    </row>
    <row r="830" spans="39:39" x14ac:dyDescent="0.25">
      <c r="AM830" s="194"/>
    </row>
    <row r="831" spans="39:39" x14ac:dyDescent="0.25">
      <c r="AM831" s="194"/>
    </row>
    <row r="832" spans="39:39" x14ac:dyDescent="0.25">
      <c r="AM832" s="194"/>
    </row>
    <row r="833" spans="39:39" x14ac:dyDescent="0.25">
      <c r="AM833" s="194"/>
    </row>
    <row r="834" spans="39:39" x14ac:dyDescent="0.25">
      <c r="AM834" s="194"/>
    </row>
    <row r="835" spans="39:39" x14ac:dyDescent="0.25">
      <c r="AM835" s="194"/>
    </row>
    <row r="836" spans="39:39" x14ac:dyDescent="0.25">
      <c r="AM836" s="194"/>
    </row>
    <row r="837" spans="39:39" x14ac:dyDescent="0.25">
      <c r="AM837" s="194"/>
    </row>
    <row r="838" spans="39:39" x14ac:dyDescent="0.25">
      <c r="AM838" s="194"/>
    </row>
    <row r="839" spans="39:39" x14ac:dyDescent="0.25">
      <c r="AM839" s="194"/>
    </row>
    <row r="840" spans="39:39" x14ac:dyDescent="0.25">
      <c r="AM840" s="194"/>
    </row>
    <row r="841" spans="39:39" x14ac:dyDescent="0.25">
      <c r="AM841" s="194"/>
    </row>
    <row r="842" spans="39:39" x14ac:dyDescent="0.25">
      <c r="AM842" s="194"/>
    </row>
    <row r="843" spans="39:39" x14ac:dyDescent="0.25">
      <c r="AM843" s="194"/>
    </row>
    <row r="844" spans="39:39" x14ac:dyDescent="0.25">
      <c r="AM844" s="194"/>
    </row>
    <row r="845" spans="39:39" x14ac:dyDescent="0.25">
      <c r="AM845" s="194"/>
    </row>
    <row r="846" spans="39:39" x14ac:dyDescent="0.25">
      <c r="AM846" s="194"/>
    </row>
    <row r="847" spans="39:39" x14ac:dyDescent="0.25">
      <c r="AM847" s="194"/>
    </row>
    <row r="848" spans="39:39" x14ac:dyDescent="0.25">
      <c r="AM848" s="194"/>
    </row>
    <row r="849" spans="39:39" x14ac:dyDescent="0.25">
      <c r="AM849" s="194"/>
    </row>
    <row r="850" spans="39:39" x14ac:dyDescent="0.25">
      <c r="AM850" s="194"/>
    </row>
    <row r="851" spans="39:39" x14ac:dyDescent="0.25">
      <c r="AM851" s="194"/>
    </row>
    <row r="852" spans="39:39" x14ac:dyDescent="0.25">
      <c r="AM852" s="194"/>
    </row>
    <row r="853" spans="39:39" x14ac:dyDescent="0.25">
      <c r="AM853" s="194"/>
    </row>
    <row r="854" spans="39:39" x14ac:dyDescent="0.25">
      <c r="AM854" s="194"/>
    </row>
    <row r="855" spans="39:39" x14ac:dyDescent="0.25">
      <c r="AM855" s="194"/>
    </row>
    <row r="856" spans="39:39" x14ac:dyDescent="0.25">
      <c r="AM856" s="194"/>
    </row>
    <row r="857" spans="39:39" x14ac:dyDescent="0.25">
      <c r="AM857" s="194"/>
    </row>
    <row r="858" spans="39:39" x14ac:dyDescent="0.25">
      <c r="AM858" s="194"/>
    </row>
    <row r="859" spans="39:39" x14ac:dyDescent="0.25">
      <c r="AM859" s="194"/>
    </row>
    <row r="860" spans="39:39" x14ac:dyDescent="0.25">
      <c r="AM860" s="194"/>
    </row>
    <row r="861" spans="39:39" x14ac:dyDescent="0.25">
      <c r="AM861" s="194"/>
    </row>
    <row r="862" spans="39:39" x14ac:dyDescent="0.25">
      <c r="AM862" s="194"/>
    </row>
    <row r="863" spans="39:39" x14ac:dyDescent="0.25">
      <c r="AM863" s="194"/>
    </row>
    <row r="864" spans="39:39" x14ac:dyDescent="0.25">
      <c r="AM864" s="194"/>
    </row>
    <row r="865" spans="39:39" x14ac:dyDescent="0.25">
      <c r="AM865" s="194"/>
    </row>
    <row r="866" spans="39:39" x14ac:dyDescent="0.25">
      <c r="AM866" s="194"/>
    </row>
    <row r="867" spans="39:39" x14ac:dyDescent="0.25">
      <c r="AM867" s="194"/>
    </row>
    <row r="868" spans="39:39" x14ac:dyDescent="0.25">
      <c r="AM868" s="194"/>
    </row>
    <row r="869" spans="39:39" x14ac:dyDescent="0.25">
      <c r="AM869" s="194"/>
    </row>
    <row r="870" spans="39:39" x14ac:dyDescent="0.25">
      <c r="AM870" s="194"/>
    </row>
    <row r="871" spans="39:39" x14ac:dyDescent="0.25">
      <c r="AM871" s="194"/>
    </row>
    <row r="872" spans="39:39" x14ac:dyDescent="0.25">
      <c r="AM872" s="194"/>
    </row>
    <row r="873" spans="39:39" x14ac:dyDescent="0.25">
      <c r="AM873" s="194"/>
    </row>
    <row r="874" spans="39:39" x14ac:dyDescent="0.25">
      <c r="AM874" s="194"/>
    </row>
    <row r="875" spans="39:39" x14ac:dyDescent="0.25">
      <c r="AM875" s="194"/>
    </row>
    <row r="876" spans="39:39" x14ac:dyDescent="0.25">
      <c r="AM876" s="194"/>
    </row>
    <row r="877" spans="39:39" x14ac:dyDescent="0.25">
      <c r="AM877" s="194"/>
    </row>
    <row r="878" spans="39:39" x14ac:dyDescent="0.25">
      <c r="AM878" s="194"/>
    </row>
    <row r="879" spans="39:39" x14ac:dyDescent="0.25">
      <c r="AM879" s="194"/>
    </row>
    <row r="880" spans="39:39" x14ac:dyDescent="0.25">
      <c r="AM880" s="194"/>
    </row>
    <row r="881" spans="39:39" x14ac:dyDescent="0.25">
      <c r="AM881" s="194"/>
    </row>
    <row r="882" spans="39:39" x14ac:dyDescent="0.25">
      <c r="AM882" s="194"/>
    </row>
    <row r="883" spans="39:39" x14ac:dyDescent="0.25">
      <c r="AM883" s="194"/>
    </row>
    <row r="884" spans="39:39" x14ac:dyDescent="0.25">
      <c r="AM884" s="194"/>
    </row>
    <row r="885" spans="39:39" x14ac:dyDescent="0.25">
      <c r="AM885" s="194"/>
    </row>
    <row r="886" spans="39:39" x14ac:dyDescent="0.25">
      <c r="AM886" s="194"/>
    </row>
    <row r="887" spans="39:39" x14ac:dyDescent="0.25">
      <c r="AM887" s="194"/>
    </row>
    <row r="888" spans="39:39" x14ac:dyDescent="0.25">
      <c r="AM888" s="194"/>
    </row>
    <row r="889" spans="39:39" x14ac:dyDescent="0.25">
      <c r="AM889" s="194"/>
    </row>
    <row r="890" spans="39:39" x14ac:dyDescent="0.25">
      <c r="AM890" s="194"/>
    </row>
    <row r="891" spans="39:39" x14ac:dyDescent="0.25">
      <c r="AM891" s="194"/>
    </row>
    <row r="892" spans="39:39" x14ac:dyDescent="0.25">
      <c r="AM892" s="194"/>
    </row>
    <row r="893" spans="39:39" x14ac:dyDescent="0.25">
      <c r="AM893" s="194"/>
    </row>
    <row r="894" spans="39:39" x14ac:dyDescent="0.25">
      <c r="AM894" s="194"/>
    </row>
    <row r="895" spans="39:39" x14ac:dyDescent="0.25">
      <c r="AM895" s="194"/>
    </row>
    <row r="896" spans="39:39" x14ac:dyDescent="0.25">
      <c r="AM896" s="194"/>
    </row>
    <row r="897" spans="39:39" x14ac:dyDescent="0.25">
      <c r="AM897" s="194"/>
    </row>
    <row r="898" spans="39:39" x14ac:dyDescent="0.25">
      <c r="AM898" s="194"/>
    </row>
    <row r="899" spans="39:39" x14ac:dyDescent="0.25">
      <c r="AM899" s="194"/>
    </row>
    <row r="900" spans="39:39" x14ac:dyDescent="0.25">
      <c r="AM900" s="194"/>
    </row>
    <row r="901" spans="39:39" x14ac:dyDescent="0.25">
      <c r="AM901" s="194"/>
    </row>
    <row r="902" spans="39:39" x14ac:dyDescent="0.25">
      <c r="AM902" s="194"/>
    </row>
    <row r="903" spans="39:39" x14ac:dyDescent="0.25">
      <c r="AM903" s="194"/>
    </row>
    <row r="904" spans="39:39" x14ac:dyDescent="0.25">
      <c r="AM904" s="194"/>
    </row>
    <row r="905" spans="39:39" x14ac:dyDescent="0.25">
      <c r="AM905" s="194"/>
    </row>
    <row r="906" spans="39:39" x14ac:dyDescent="0.25">
      <c r="AM906" s="194"/>
    </row>
    <row r="907" spans="39:39" x14ac:dyDescent="0.25">
      <c r="AM907" s="194"/>
    </row>
    <row r="908" spans="39:39" x14ac:dyDescent="0.25">
      <c r="AM908" s="194"/>
    </row>
    <row r="909" spans="39:39" x14ac:dyDescent="0.25">
      <c r="AM909" s="194"/>
    </row>
    <row r="910" spans="39:39" x14ac:dyDescent="0.25">
      <c r="AM910" s="194"/>
    </row>
    <row r="911" spans="39:39" x14ac:dyDescent="0.25">
      <c r="AM911" s="194"/>
    </row>
    <row r="912" spans="39:39" x14ac:dyDescent="0.25">
      <c r="AM912" s="194"/>
    </row>
    <row r="913" spans="39:39" x14ac:dyDescent="0.25">
      <c r="AM913" s="194"/>
    </row>
    <row r="914" spans="39:39" x14ac:dyDescent="0.25">
      <c r="AM914" s="194"/>
    </row>
    <row r="915" spans="39:39" x14ac:dyDescent="0.25">
      <c r="AM915" s="194"/>
    </row>
    <row r="916" spans="39:39" x14ac:dyDescent="0.25">
      <c r="AM916" s="194"/>
    </row>
    <row r="917" spans="39:39" x14ac:dyDescent="0.25">
      <c r="AM917" s="194"/>
    </row>
    <row r="918" spans="39:39" x14ac:dyDescent="0.25">
      <c r="AM918" s="194"/>
    </row>
    <row r="919" spans="39:39" x14ac:dyDescent="0.25">
      <c r="AM919" s="194"/>
    </row>
    <row r="920" spans="39:39" x14ac:dyDescent="0.25">
      <c r="AM920" s="194"/>
    </row>
    <row r="921" spans="39:39" x14ac:dyDescent="0.25">
      <c r="AM921" s="194"/>
    </row>
    <row r="922" spans="39:39" x14ac:dyDescent="0.25">
      <c r="AM922" s="194"/>
    </row>
    <row r="923" spans="39:39" x14ac:dyDescent="0.25">
      <c r="AM923" s="194"/>
    </row>
    <row r="924" spans="39:39" x14ac:dyDescent="0.25">
      <c r="AM924" s="194"/>
    </row>
    <row r="925" spans="39:39" x14ac:dyDescent="0.25">
      <c r="AM925" s="194"/>
    </row>
    <row r="926" spans="39:39" x14ac:dyDescent="0.25">
      <c r="AM926" s="194"/>
    </row>
    <row r="927" spans="39:39" x14ac:dyDescent="0.25">
      <c r="AM927" s="194"/>
    </row>
    <row r="928" spans="39:39" x14ac:dyDescent="0.25">
      <c r="AM928" s="194"/>
    </row>
    <row r="929" spans="39:39" x14ac:dyDescent="0.25">
      <c r="AM929" s="194"/>
    </row>
    <row r="930" spans="39:39" x14ac:dyDescent="0.25">
      <c r="AM930" s="194"/>
    </row>
    <row r="931" spans="39:39" x14ac:dyDescent="0.25">
      <c r="AM931" s="194"/>
    </row>
    <row r="932" spans="39:39" x14ac:dyDescent="0.25">
      <c r="AM932" s="194"/>
    </row>
    <row r="933" spans="39:39" x14ac:dyDescent="0.25">
      <c r="AM933" s="194"/>
    </row>
    <row r="934" spans="39:39" x14ac:dyDescent="0.25">
      <c r="AM934" s="194"/>
    </row>
    <row r="935" spans="39:39" x14ac:dyDescent="0.25">
      <c r="AM935" s="194"/>
    </row>
    <row r="936" spans="39:39" x14ac:dyDescent="0.25">
      <c r="AM936" s="194"/>
    </row>
    <row r="937" spans="39:39" x14ac:dyDescent="0.25">
      <c r="AM937" s="194"/>
    </row>
    <row r="938" spans="39:39" x14ac:dyDescent="0.25">
      <c r="AM938" s="194"/>
    </row>
    <row r="939" spans="39:39" x14ac:dyDescent="0.25">
      <c r="AM939" s="194"/>
    </row>
    <row r="940" spans="39:39" x14ac:dyDescent="0.25">
      <c r="AM940" s="194"/>
    </row>
    <row r="941" spans="39:39" x14ac:dyDescent="0.25">
      <c r="AM941" s="194"/>
    </row>
    <row r="942" spans="39:39" x14ac:dyDescent="0.25">
      <c r="AM942" s="194"/>
    </row>
    <row r="943" spans="39:39" x14ac:dyDescent="0.25">
      <c r="AM943" s="194"/>
    </row>
    <row r="944" spans="39:39" x14ac:dyDescent="0.25">
      <c r="AM944" s="194"/>
    </row>
    <row r="945" spans="39:39" x14ac:dyDescent="0.25">
      <c r="AM945" s="194"/>
    </row>
    <row r="946" spans="39:39" x14ac:dyDescent="0.25">
      <c r="AM946" s="194"/>
    </row>
    <row r="947" spans="39:39" x14ac:dyDescent="0.25">
      <c r="AM947" s="194"/>
    </row>
    <row r="948" spans="39:39" x14ac:dyDescent="0.25">
      <c r="AM948" s="194"/>
    </row>
    <row r="949" spans="39:39" x14ac:dyDescent="0.25">
      <c r="AM949" s="194"/>
    </row>
    <row r="950" spans="39:39" x14ac:dyDescent="0.25">
      <c r="AM950" s="194"/>
    </row>
    <row r="951" spans="39:39" x14ac:dyDescent="0.25">
      <c r="AM951" s="194"/>
    </row>
    <row r="952" spans="39:39" x14ac:dyDescent="0.25">
      <c r="AM952" s="194"/>
    </row>
    <row r="953" spans="39:39" x14ac:dyDescent="0.25">
      <c r="AM953" s="194"/>
    </row>
    <row r="954" spans="39:39" x14ac:dyDescent="0.25">
      <c r="AM954" s="194"/>
    </row>
    <row r="955" spans="39:39" x14ac:dyDescent="0.25">
      <c r="AM955" s="194"/>
    </row>
    <row r="956" spans="39:39" x14ac:dyDescent="0.25">
      <c r="AM956" s="194"/>
    </row>
    <row r="957" spans="39:39" x14ac:dyDescent="0.25">
      <c r="AM957" s="194"/>
    </row>
    <row r="958" spans="39:39" x14ac:dyDescent="0.25">
      <c r="AM958" s="194"/>
    </row>
    <row r="959" spans="39:39" x14ac:dyDescent="0.25">
      <c r="AM959" s="194"/>
    </row>
    <row r="960" spans="39:39" x14ac:dyDescent="0.25">
      <c r="AM960" s="194"/>
    </row>
    <row r="961" spans="39:39" x14ac:dyDescent="0.25">
      <c r="AM961" s="194"/>
    </row>
    <row r="962" spans="39:39" x14ac:dyDescent="0.25">
      <c r="AM962" s="194"/>
    </row>
    <row r="963" spans="39:39" x14ac:dyDescent="0.25">
      <c r="AM963" s="194"/>
    </row>
    <row r="964" spans="39:39" x14ac:dyDescent="0.25">
      <c r="AM964" s="194"/>
    </row>
    <row r="965" spans="39:39" x14ac:dyDescent="0.25">
      <c r="AM965" s="194"/>
    </row>
    <row r="966" spans="39:39" x14ac:dyDescent="0.25">
      <c r="AM966" s="194"/>
    </row>
    <row r="967" spans="39:39" x14ac:dyDescent="0.25">
      <c r="AM967" s="194"/>
    </row>
    <row r="968" spans="39:39" x14ac:dyDescent="0.25">
      <c r="AM968" s="194"/>
    </row>
    <row r="969" spans="39:39" x14ac:dyDescent="0.25">
      <c r="AM969" s="194"/>
    </row>
    <row r="970" spans="39:39" x14ac:dyDescent="0.25">
      <c r="AM970" s="194"/>
    </row>
    <row r="971" spans="39:39" x14ac:dyDescent="0.25">
      <c r="AM971" s="194"/>
    </row>
    <row r="972" spans="39:39" x14ac:dyDescent="0.25">
      <c r="AM972" s="194"/>
    </row>
    <row r="973" spans="39:39" x14ac:dyDescent="0.25">
      <c r="AM973" s="194"/>
    </row>
    <row r="974" spans="39:39" x14ac:dyDescent="0.25">
      <c r="AM974" s="194"/>
    </row>
    <row r="975" spans="39:39" x14ac:dyDescent="0.25">
      <c r="AM975" s="194"/>
    </row>
    <row r="976" spans="39:39" x14ac:dyDescent="0.25">
      <c r="AM976" s="194"/>
    </row>
    <row r="977" spans="39:39" x14ac:dyDescent="0.25">
      <c r="AM977" s="194"/>
    </row>
    <row r="978" spans="39:39" x14ac:dyDescent="0.25">
      <c r="AM978" s="194"/>
    </row>
    <row r="979" spans="39:39" x14ac:dyDescent="0.25">
      <c r="AM979" s="194"/>
    </row>
    <row r="980" spans="39:39" x14ac:dyDescent="0.25">
      <c r="AM980" s="194"/>
    </row>
    <row r="981" spans="39:39" x14ac:dyDescent="0.25">
      <c r="AM981" s="194"/>
    </row>
    <row r="982" spans="39:39" x14ac:dyDescent="0.25">
      <c r="AM982" s="194"/>
    </row>
    <row r="983" spans="39:39" x14ac:dyDescent="0.25">
      <c r="AM983" s="194"/>
    </row>
    <row r="984" spans="39:39" x14ac:dyDescent="0.25">
      <c r="AM984" s="194"/>
    </row>
    <row r="985" spans="39:39" x14ac:dyDescent="0.25">
      <c r="AM985" s="194"/>
    </row>
    <row r="986" spans="39:39" x14ac:dyDescent="0.25">
      <c r="AM986" s="194"/>
    </row>
    <row r="987" spans="39:39" x14ac:dyDescent="0.25">
      <c r="AM987" s="194"/>
    </row>
    <row r="988" spans="39:39" x14ac:dyDescent="0.25">
      <c r="AM988" s="194"/>
    </row>
    <row r="989" spans="39:39" x14ac:dyDescent="0.25">
      <c r="AM989" s="194"/>
    </row>
    <row r="990" spans="39:39" x14ac:dyDescent="0.25">
      <c r="AM990" s="194"/>
    </row>
    <row r="991" spans="39:39" x14ac:dyDescent="0.25">
      <c r="AM991" s="194"/>
    </row>
    <row r="992" spans="39:39" x14ac:dyDescent="0.25">
      <c r="AM992" s="194"/>
    </row>
    <row r="993" spans="39:39" x14ac:dyDescent="0.25">
      <c r="AM993" s="194"/>
    </row>
    <row r="994" spans="39:39" x14ac:dyDescent="0.25">
      <c r="AM994" s="194"/>
    </row>
    <row r="995" spans="39:39" x14ac:dyDescent="0.25">
      <c r="AM995" s="194"/>
    </row>
    <row r="996" spans="39:39" x14ac:dyDescent="0.25">
      <c r="AM996" s="194"/>
    </row>
    <row r="997" spans="39:39" x14ac:dyDescent="0.25">
      <c r="AM997" s="194"/>
    </row>
    <row r="998" spans="39:39" x14ac:dyDescent="0.25">
      <c r="AM998" s="194"/>
    </row>
    <row r="999" spans="39:39" x14ac:dyDescent="0.25">
      <c r="AM999" s="194"/>
    </row>
    <row r="1000" spans="39:39" x14ac:dyDescent="0.25">
      <c r="AM1000" s="194"/>
    </row>
    <row r="1001" spans="39:39" x14ac:dyDescent="0.25">
      <c r="AM1001" s="194"/>
    </row>
    <row r="1002" spans="39:39" x14ac:dyDescent="0.25">
      <c r="AM1002" s="194"/>
    </row>
    <row r="1003" spans="39:39" x14ac:dyDescent="0.25">
      <c r="AM1003" s="194"/>
    </row>
    <row r="1004" spans="39:39" x14ac:dyDescent="0.25">
      <c r="AM1004" s="194"/>
    </row>
    <row r="1005" spans="39:39" x14ac:dyDescent="0.25">
      <c r="AM1005" s="194"/>
    </row>
    <row r="1006" spans="39:39" x14ac:dyDescent="0.25">
      <c r="AM1006" s="194"/>
    </row>
    <row r="1007" spans="39:39" x14ac:dyDescent="0.25">
      <c r="AM1007" s="194"/>
    </row>
    <row r="1008" spans="39:39" x14ac:dyDescent="0.25">
      <c r="AM1008" s="194"/>
    </row>
    <row r="1009" spans="39:39" x14ac:dyDescent="0.25">
      <c r="AM1009" s="194"/>
    </row>
    <row r="1010" spans="39:39" x14ac:dyDescent="0.25">
      <c r="AM1010" s="194"/>
    </row>
    <row r="1011" spans="39:39" x14ac:dyDescent="0.25">
      <c r="AM1011" s="194"/>
    </row>
    <row r="1012" spans="39:39" x14ac:dyDescent="0.25">
      <c r="AM1012" s="194"/>
    </row>
    <row r="1013" spans="39:39" x14ac:dyDescent="0.25">
      <c r="AM1013" s="194"/>
    </row>
    <row r="1014" spans="39:39" x14ac:dyDescent="0.25">
      <c r="AM1014" s="194"/>
    </row>
    <row r="1015" spans="39:39" x14ac:dyDescent="0.25">
      <c r="AM1015" s="194"/>
    </row>
    <row r="1016" spans="39:39" x14ac:dyDescent="0.25">
      <c r="AM1016" s="194"/>
    </row>
    <row r="1017" spans="39:39" x14ac:dyDescent="0.25">
      <c r="AM1017" s="194"/>
    </row>
    <row r="1018" spans="39:39" x14ac:dyDescent="0.25">
      <c r="AM1018" s="194"/>
    </row>
    <row r="1019" spans="39:39" x14ac:dyDescent="0.25">
      <c r="AM1019" s="194"/>
    </row>
    <row r="1020" spans="39:39" x14ac:dyDescent="0.25">
      <c r="AM1020" s="194"/>
    </row>
    <row r="1021" spans="39:39" x14ac:dyDescent="0.25">
      <c r="AM1021" s="194"/>
    </row>
    <row r="1022" spans="39:39" x14ac:dyDescent="0.25">
      <c r="AM1022" s="194"/>
    </row>
    <row r="1023" spans="39:39" x14ac:dyDescent="0.25">
      <c r="AM1023" s="194"/>
    </row>
    <row r="1024" spans="39:39" x14ac:dyDescent="0.25">
      <c r="AM1024" s="194"/>
    </row>
    <row r="1025" spans="39:39" x14ac:dyDescent="0.25">
      <c r="AM1025" s="194"/>
    </row>
    <row r="1026" spans="39:39" x14ac:dyDescent="0.25">
      <c r="AM1026" s="194"/>
    </row>
    <row r="1027" spans="39:39" x14ac:dyDescent="0.25">
      <c r="AM1027" s="194"/>
    </row>
    <row r="1028" spans="39:39" x14ac:dyDescent="0.25">
      <c r="AM1028" s="194"/>
    </row>
    <row r="1029" spans="39:39" x14ac:dyDescent="0.25">
      <c r="AM1029" s="194"/>
    </row>
    <row r="1030" spans="39:39" x14ac:dyDescent="0.25">
      <c r="AM1030" s="194"/>
    </row>
    <row r="1031" spans="39:39" x14ac:dyDescent="0.25">
      <c r="AM1031" s="194"/>
    </row>
    <row r="1032" spans="39:39" x14ac:dyDescent="0.25">
      <c r="AM1032" s="194"/>
    </row>
    <row r="1033" spans="39:39" x14ac:dyDescent="0.25">
      <c r="AM1033" s="194"/>
    </row>
    <row r="1034" spans="39:39" x14ac:dyDescent="0.25">
      <c r="AM1034" s="194"/>
    </row>
    <row r="1035" spans="39:39" x14ac:dyDescent="0.25">
      <c r="AM1035" s="194"/>
    </row>
    <row r="1036" spans="39:39" x14ac:dyDescent="0.25">
      <c r="AM1036" s="194"/>
    </row>
    <row r="1037" spans="39:39" x14ac:dyDescent="0.25">
      <c r="AM1037" s="194"/>
    </row>
    <row r="1038" spans="39:39" x14ac:dyDescent="0.25">
      <c r="AM1038" s="194"/>
    </row>
    <row r="1039" spans="39:39" x14ac:dyDescent="0.25">
      <c r="AM1039" s="194"/>
    </row>
    <row r="1040" spans="39:39" x14ac:dyDescent="0.25">
      <c r="AM1040" s="194"/>
    </row>
    <row r="1041" spans="39:39" x14ac:dyDescent="0.25">
      <c r="AM1041" s="194"/>
    </row>
    <row r="1042" spans="39:39" x14ac:dyDescent="0.25">
      <c r="AM1042" s="194"/>
    </row>
    <row r="1043" spans="39:39" x14ac:dyDescent="0.25">
      <c r="AM1043" s="194"/>
    </row>
    <row r="1044" spans="39:39" x14ac:dyDescent="0.25">
      <c r="AM1044" s="194"/>
    </row>
    <row r="1045" spans="39:39" x14ac:dyDescent="0.25">
      <c r="AM1045" s="194"/>
    </row>
    <row r="1046" spans="39:39" x14ac:dyDescent="0.25">
      <c r="AM1046" s="194"/>
    </row>
    <row r="1047" spans="39:39" x14ac:dyDescent="0.25">
      <c r="AM1047" s="194"/>
    </row>
    <row r="1048" spans="39:39" x14ac:dyDescent="0.25">
      <c r="AM1048" s="194"/>
    </row>
    <row r="1049" spans="39:39" x14ac:dyDescent="0.25">
      <c r="AM1049" s="194"/>
    </row>
    <row r="1050" spans="39:39" x14ac:dyDescent="0.25">
      <c r="AM1050" s="194"/>
    </row>
    <row r="1051" spans="39:39" x14ac:dyDescent="0.25">
      <c r="AM1051" s="194"/>
    </row>
    <row r="1052" spans="39:39" x14ac:dyDescent="0.25">
      <c r="AM1052" s="194"/>
    </row>
    <row r="1053" spans="39:39" x14ac:dyDescent="0.25">
      <c r="AM1053" s="194"/>
    </row>
    <row r="1054" spans="39:39" x14ac:dyDescent="0.25">
      <c r="AM1054" s="194"/>
    </row>
    <row r="1055" spans="39:39" x14ac:dyDescent="0.25">
      <c r="AM1055" s="194"/>
    </row>
    <row r="1056" spans="39:39" x14ac:dyDescent="0.25">
      <c r="AM1056" s="194"/>
    </row>
    <row r="1057" spans="39:39" x14ac:dyDescent="0.25">
      <c r="AM1057" s="194"/>
    </row>
    <row r="1058" spans="39:39" x14ac:dyDescent="0.25">
      <c r="AM1058" s="194"/>
    </row>
    <row r="1059" spans="39:39" x14ac:dyDescent="0.25">
      <c r="AM1059" s="194"/>
    </row>
    <row r="1060" spans="39:39" x14ac:dyDescent="0.25">
      <c r="AM1060" s="194"/>
    </row>
    <row r="1061" spans="39:39" x14ac:dyDescent="0.25">
      <c r="AM1061" s="194"/>
    </row>
    <row r="1062" spans="39:39" x14ac:dyDescent="0.25">
      <c r="AM1062" s="194"/>
    </row>
    <row r="1063" spans="39:39" x14ac:dyDescent="0.25">
      <c r="AM1063" s="194"/>
    </row>
    <row r="1064" spans="39:39" x14ac:dyDescent="0.25">
      <c r="AM1064" s="194"/>
    </row>
    <row r="1065" spans="39:39" x14ac:dyDescent="0.25">
      <c r="AM1065" s="194"/>
    </row>
    <row r="1066" spans="39:39" x14ac:dyDescent="0.25">
      <c r="AM1066" s="194"/>
    </row>
    <row r="1067" spans="39:39" x14ac:dyDescent="0.25">
      <c r="AM1067" s="194"/>
    </row>
    <row r="1068" spans="39:39" x14ac:dyDescent="0.25">
      <c r="AM1068" s="194"/>
    </row>
    <row r="1069" spans="39:39" x14ac:dyDescent="0.25">
      <c r="AM1069" s="194"/>
    </row>
    <row r="1070" spans="39:39" x14ac:dyDescent="0.25">
      <c r="AM1070" s="194"/>
    </row>
    <row r="1071" spans="39:39" x14ac:dyDescent="0.25">
      <c r="AM1071" s="194"/>
    </row>
    <row r="1072" spans="39:39" x14ac:dyDescent="0.25">
      <c r="AM1072" s="194"/>
    </row>
    <row r="1073" spans="39:39" x14ac:dyDescent="0.25">
      <c r="AM1073" s="194"/>
    </row>
    <row r="1074" spans="39:39" x14ac:dyDescent="0.25">
      <c r="AM1074" s="194"/>
    </row>
    <row r="1075" spans="39:39" x14ac:dyDescent="0.25">
      <c r="AM1075" s="194"/>
    </row>
    <row r="1076" spans="39:39" x14ac:dyDescent="0.25">
      <c r="AM1076" s="194"/>
    </row>
    <row r="1077" spans="39:39" x14ac:dyDescent="0.25">
      <c r="AM1077" s="194"/>
    </row>
    <row r="1078" spans="39:39" x14ac:dyDescent="0.25">
      <c r="AM1078" s="194"/>
    </row>
    <row r="1079" spans="39:39" x14ac:dyDescent="0.25">
      <c r="AM1079" s="194"/>
    </row>
    <row r="1080" spans="39:39" x14ac:dyDescent="0.25">
      <c r="AM1080" s="194"/>
    </row>
    <row r="1081" spans="39:39" x14ac:dyDescent="0.25">
      <c r="AM1081" s="194"/>
    </row>
    <row r="1082" spans="39:39" x14ac:dyDescent="0.25">
      <c r="AM1082" s="194"/>
    </row>
    <row r="1083" spans="39:39" x14ac:dyDescent="0.25">
      <c r="AM1083" s="194"/>
    </row>
    <row r="1084" spans="39:39" x14ac:dyDescent="0.25">
      <c r="AM1084" s="194"/>
    </row>
    <row r="1085" spans="39:39" x14ac:dyDescent="0.25">
      <c r="AM1085" s="194"/>
    </row>
    <row r="1086" spans="39:39" x14ac:dyDescent="0.25">
      <c r="AM1086" s="194"/>
    </row>
    <row r="1087" spans="39:39" x14ac:dyDescent="0.25">
      <c r="AM1087" s="194"/>
    </row>
    <row r="1088" spans="39:39" x14ac:dyDescent="0.25">
      <c r="AM1088" s="194"/>
    </row>
    <row r="1089" spans="39:39" x14ac:dyDescent="0.25">
      <c r="AM1089" s="194"/>
    </row>
    <row r="1090" spans="39:39" x14ac:dyDescent="0.25">
      <c r="AM1090" s="194"/>
    </row>
    <row r="1091" spans="39:39" x14ac:dyDescent="0.25">
      <c r="AM1091" s="194"/>
    </row>
    <row r="1092" spans="39:39" x14ac:dyDescent="0.25">
      <c r="AM1092" s="194"/>
    </row>
    <row r="1093" spans="39:39" x14ac:dyDescent="0.25">
      <c r="AM1093" s="194"/>
    </row>
    <row r="1094" spans="39:39" x14ac:dyDescent="0.25">
      <c r="AM1094" s="194"/>
    </row>
    <row r="1095" spans="39:39" x14ac:dyDescent="0.25">
      <c r="AM1095" s="194"/>
    </row>
    <row r="1096" spans="39:39" x14ac:dyDescent="0.25">
      <c r="AM1096" s="194"/>
    </row>
    <row r="1097" spans="39:39" x14ac:dyDescent="0.25">
      <c r="AM1097" s="194"/>
    </row>
    <row r="1098" spans="39:39" x14ac:dyDescent="0.25">
      <c r="AM1098" s="194"/>
    </row>
    <row r="1099" spans="39:39" x14ac:dyDescent="0.25">
      <c r="AM1099" s="194"/>
    </row>
    <row r="1100" spans="39:39" x14ac:dyDescent="0.25">
      <c r="AM1100" s="194"/>
    </row>
    <row r="1101" spans="39:39" x14ac:dyDescent="0.25">
      <c r="AM1101" s="194"/>
    </row>
    <row r="1102" spans="39:39" x14ac:dyDescent="0.25">
      <c r="AM1102" s="194"/>
    </row>
    <row r="1103" spans="39:39" x14ac:dyDescent="0.25">
      <c r="AM1103" s="194"/>
    </row>
    <row r="1104" spans="39:39" x14ac:dyDescent="0.25">
      <c r="AM1104" s="194"/>
    </row>
    <row r="1105" spans="39:39" x14ac:dyDescent="0.25">
      <c r="AM1105" s="194"/>
    </row>
    <row r="1106" spans="39:39" x14ac:dyDescent="0.25">
      <c r="AM1106" s="194"/>
    </row>
    <row r="1107" spans="39:39" x14ac:dyDescent="0.25">
      <c r="AM1107" s="194"/>
    </row>
    <row r="1108" spans="39:39" x14ac:dyDescent="0.25">
      <c r="AM1108" s="194"/>
    </row>
    <row r="1109" spans="39:39" x14ac:dyDescent="0.25">
      <c r="AM1109" s="194"/>
    </row>
    <row r="1110" spans="39:39" x14ac:dyDescent="0.25">
      <c r="AM1110" s="194"/>
    </row>
    <row r="1111" spans="39:39" x14ac:dyDescent="0.25">
      <c r="AM1111" s="194"/>
    </row>
    <row r="1112" spans="39:39" x14ac:dyDescent="0.25">
      <c r="AM1112" s="194"/>
    </row>
    <row r="1113" spans="39:39" x14ac:dyDescent="0.25">
      <c r="AM1113" s="194"/>
    </row>
    <row r="1114" spans="39:39" x14ac:dyDescent="0.25">
      <c r="AM1114" s="194"/>
    </row>
    <row r="1115" spans="39:39" x14ac:dyDescent="0.25">
      <c r="AM1115" s="194"/>
    </row>
    <row r="1116" spans="39:39" x14ac:dyDescent="0.25">
      <c r="AM1116" s="194"/>
    </row>
    <row r="1117" spans="39:39" x14ac:dyDescent="0.25">
      <c r="AM1117" s="194"/>
    </row>
    <row r="1118" spans="39:39" x14ac:dyDescent="0.25">
      <c r="AM1118" s="194"/>
    </row>
    <row r="1119" spans="39:39" x14ac:dyDescent="0.25">
      <c r="AM1119" s="194"/>
    </row>
    <row r="1120" spans="39:39" x14ac:dyDescent="0.25">
      <c r="AM1120" s="194"/>
    </row>
    <row r="1121" spans="39:39" x14ac:dyDescent="0.25">
      <c r="AM1121" s="194"/>
    </row>
    <row r="1122" spans="39:39" x14ac:dyDescent="0.25">
      <c r="AM1122" s="194"/>
    </row>
    <row r="1123" spans="39:39" x14ac:dyDescent="0.25">
      <c r="AM1123" s="194"/>
    </row>
    <row r="1124" spans="39:39" x14ac:dyDescent="0.25">
      <c r="AM1124" s="194"/>
    </row>
    <row r="1125" spans="39:39" x14ac:dyDescent="0.25">
      <c r="AM1125" s="194"/>
    </row>
    <row r="1126" spans="39:39" x14ac:dyDescent="0.25">
      <c r="AM1126" s="194"/>
    </row>
    <row r="1127" spans="39:39" x14ac:dyDescent="0.25">
      <c r="AM1127" s="194"/>
    </row>
    <row r="1128" spans="39:39" x14ac:dyDescent="0.25">
      <c r="AM1128" s="194"/>
    </row>
    <row r="1129" spans="39:39" x14ac:dyDescent="0.25">
      <c r="AM1129" s="194"/>
    </row>
    <row r="1130" spans="39:39" x14ac:dyDescent="0.25">
      <c r="AM1130" s="194"/>
    </row>
    <row r="1131" spans="39:39" x14ac:dyDescent="0.25">
      <c r="AM1131" s="194"/>
    </row>
    <row r="1132" spans="39:39" x14ac:dyDescent="0.25">
      <c r="AM1132" s="194"/>
    </row>
    <row r="1133" spans="39:39" x14ac:dyDescent="0.25">
      <c r="AM1133" s="194"/>
    </row>
    <row r="1134" spans="39:39" x14ac:dyDescent="0.25">
      <c r="AM1134" s="194"/>
    </row>
    <row r="1135" spans="39:39" x14ac:dyDescent="0.25">
      <c r="AM1135" s="194"/>
    </row>
    <row r="1136" spans="39:39" x14ac:dyDescent="0.25">
      <c r="AM1136" s="194"/>
    </row>
    <row r="1137" spans="39:39" x14ac:dyDescent="0.25">
      <c r="AM1137" s="194"/>
    </row>
    <row r="1138" spans="39:39" x14ac:dyDescent="0.25">
      <c r="AM1138" s="194"/>
    </row>
    <row r="1139" spans="39:39" x14ac:dyDescent="0.25">
      <c r="AM1139" s="194"/>
    </row>
    <row r="1140" spans="39:39" x14ac:dyDescent="0.25">
      <c r="AM1140" s="194"/>
    </row>
    <row r="1141" spans="39:39" x14ac:dyDescent="0.25">
      <c r="AM1141" s="194"/>
    </row>
    <row r="1142" spans="39:39" x14ac:dyDescent="0.25">
      <c r="AM1142" s="194"/>
    </row>
    <row r="1143" spans="39:39" x14ac:dyDescent="0.25">
      <c r="AM1143" s="194"/>
    </row>
    <row r="1144" spans="39:39" x14ac:dyDescent="0.25">
      <c r="AM1144" s="194"/>
    </row>
    <row r="1145" spans="39:39" x14ac:dyDescent="0.25">
      <c r="AM1145" s="194"/>
    </row>
    <row r="1146" spans="39:39" x14ac:dyDescent="0.25">
      <c r="AM1146" s="194"/>
    </row>
    <row r="1147" spans="39:39" x14ac:dyDescent="0.25">
      <c r="AM1147" s="194"/>
    </row>
    <row r="1148" spans="39:39" x14ac:dyDescent="0.25">
      <c r="AM1148" s="194"/>
    </row>
    <row r="1149" spans="39:39" x14ac:dyDescent="0.25">
      <c r="AM1149" s="194"/>
    </row>
    <row r="1150" spans="39:39" x14ac:dyDescent="0.25">
      <c r="AM1150" s="194"/>
    </row>
    <row r="1151" spans="39:39" x14ac:dyDescent="0.25">
      <c r="AM1151" s="194"/>
    </row>
    <row r="1152" spans="39:39" x14ac:dyDescent="0.25">
      <c r="AM1152" s="194"/>
    </row>
    <row r="1153" spans="39:39" x14ac:dyDescent="0.25">
      <c r="AM1153" s="194"/>
    </row>
    <row r="1154" spans="39:39" x14ac:dyDescent="0.25">
      <c r="AM1154" s="194"/>
    </row>
    <row r="1155" spans="39:39" x14ac:dyDescent="0.25">
      <c r="AM1155" s="194"/>
    </row>
    <row r="1156" spans="39:39" x14ac:dyDescent="0.25">
      <c r="AM1156" s="194"/>
    </row>
    <row r="1157" spans="39:39" x14ac:dyDescent="0.25">
      <c r="AM1157" s="194"/>
    </row>
    <row r="1158" spans="39:39" x14ac:dyDescent="0.25">
      <c r="AM1158" s="194"/>
    </row>
    <row r="1159" spans="39:39" x14ac:dyDescent="0.25">
      <c r="AM1159" s="194"/>
    </row>
    <row r="1160" spans="39:39" x14ac:dyDescent="0.25">
      <c r="AM1160" s="194"/>
    </row>
    <row r="1161" spans="39:39" x14ac:dyDescent="0.25">
      <c r="AM1161" s="194"/>
    </row>
    <row r="1162" spans="39:39" x14ac:dyDescent="0.25">
      <c r="AM1162" s="194"/>
    </row>
    <row r="1163" spans="39:39" x14ac:dyDescent="0.25">
      <c r="AM1163" s="194"/>
    </row>
    <row r="1164" spans="39:39" x14ac:dyDescent="0.25">
      <c r="AM1164" s="194"/>
    </row>
    <row r="1165" spans="39:39" x14ac:dyDescent="0.25">
      <c r="AM1165" s="194"/>
    </row>
    <row r="1166" spans="39:39" x14ac:dyDescent="0.25">
      <c r="AM1166" s="194"/>
    </row>
    <row r="1167" spans="39:39" x14ac:dyDescent="0.25">
      <c r="AM1167" s="194"/>
    </row>
    <row r="1168" spans="39:39" x14ac:dyDescent="0.25">
      <c r="AM1168" s="194"/>
    </row>
    <row r="1169" spans="39:39" x14ac:dyDescent="0.25">
      <c r="AM1169" s="194"/>
    </row>
    <row r="1170" spans="39:39" x14ac:dyDescent="0.25">
      <c r="AM1170" s="194"/>
    </row>
    <row r="1171" spans="39:39" x14ac:dyDescent="0.25">
      <c r="AM1171" s="194"/>
    </row>
    <row r="1172" spans="39:39" x14ac:dyDescent="0.25">
      <c r="AM1172" s="194"/>
    </row>
    <row r="1173" spans="39:39" x14ac:dyDescent="0.25">
      <c r="AM1173" s="194"/>
    </row>
    <row r="1174" spans="39:39" x14ac:dyDescent="0.25">
      <c r="AM1174" s="194"/>
    </row>
    <row r="1175" spans="39:39" x14ac:dyDescent="0.25">
      <c r="AM1175" s="194"/>
    </row>
    <row r="1176" spans="39:39" x14ac:dyDescent="0.25">
      <c r="AM1176" s="194"/>
    </row>
    <row r="1177" spans="39:39" x14ac:dyDescent="0.25">
      <c r="AM1177" s="194"/>
    </row>
    <row r="1178" spans="39:39" x14ac:dyDescent="0.25">
      <c r="AM1178" s="194"/>
    </row>
    <row r="1179" spans="39:39" x14ac:dyDescent="0.25">
      <c r="AM1179" s="194"/>
    </row>
    <row r="1180" spans="39:39" x14ac:dyDescent="0.25">
      <c r="AM1180" s="194"/>
    </row>
    <row r="1181" spans="39:39" x14ac:dyDescent="0.25">
      <c r="AM1181" s="194"/>
    </row>
    <row r="1182" spans="39:39" x14ac:dyDescent="0.25">
      <c r="AM1182" s="194"/>
    </row>
    <row r="1183" spans="39:39" x14ac:dyDescent="0.25">
      <c r="AM1183" s="194"/>
    </row>
    <row r="1184" spans="39:39" x14ac:dyDescent="0.25">
      <c r="AM1184" s="194"/>
    </row>
    <row r="1185" spans="39:39" x14ac:dyDescent="0.25">
      <c r="AM1185" s="194"/>
    </row>
    <row r="1186" spans="39:39" x14ac:dyDescent="0.25">
      <c r="AM1186" s="194"/>
    </row>
    <row r="1187" spans="39:39" x14ac:dyDescent="0.25">
      <c r="AM1187" s="194"/>
    </row>
    <row r="1188" spans="39:39" x14ac:dyDescent="0.25">
      <c r="AM1188" s="194"/>
    </row>
    <row r="1189" spans="39:39" x14ac:dyDescent="0.25">
      <c r="AM1189" s="194"/>
    </row>
    <row r="1190" spans="39:39" x14ac:dyDescent="0.25">
      <c r="AM1190" s="194"/>
    </row>
    <row r="1191" spans="39:39" x14ac:dyDescent="0.25">
      <c r="AM1191" s="194"/>
    </row>
    <row r="1192" spans="39:39" x14ac:dyDescent="0.25">
      <c r="AM1192" s="194"/>
    </row>
    <row r="1193" spans="39:39" x14ac:dyDescent="0.25">
      <c r="AM1193" s="194"/>
    </row>
    <row r="1194" spans="39:39" x14ac:dyDescent="0.25">
      <c r="AM1194" s="194"/>
    </row>
    <row r="1195" spans="39:39" x14ac:dyDescent="0.25">
      <c r="AM1195" s="194"/>
    </row>
    <row r="1196" spans="39:39" x14ac:dyDescent="0.25">
      <c r="AM1196" s="194"/>
    </row>
    <row r="1197" spans="39:39" x14ac:dyDescent="0.25">
      <c r="AM1197" s="194"/>
    </row>
    <row r="1198" spans="39:39" x14ac:dyDescent="0.25">
      <c r="AM1198" s="194"/>
    </row>
    <row r="1199" spans="39:39" x14ac:dyDescent="0.25">
      <c r="AM1199" s="194"/>
    </row>
    <row r="1200" spans="39:39" x14ac:dyDescent="0.25">
      <c r="AM1200" s="194"/>
    </row>
    <row r="1201" spans="39:39" x14ac:dyDescent="0.25">
      <c r="AM1201" s="194"/>
    </row>
    <row r="1202" spans="39:39" x14ac:dyDescent="0.25">
      <c r="AM1202" s="194"/>
    </row>
    <row r="1203" spans="39:39" x14ac:dyDescent="0.25">
      <c r="AM1203" s="194"/>
    </row>
    <row r="1204" spans="39:39" x14ac:dyDescent="0.25">
      <c r="AM1204" s="194"/>
    </row>
    <row r="1205" spans="39:39" x14ac:dyDescent="0.25">
      <c r="AM1205" s="194"/>
    </row>
    <row r="1206" spans="39:39" x14ac:dyDescent="0.25">
      <c r="AM1206" s="194"/>
    </row>
    <row r="1207" spans="39:39" x14ac:dyDescent="0.25">
      <c r="AM1207" s="194"/>
    </row>
    <row r="1208" spans="39:39" x14ac:dyDescent="0.25">
      <c r="AM1208" s="194"/>
    </row>
    <row r="1209" spans="39:39" x14ac:dyDescent="0.25">
      <c r="AM1209" s="194"/>
    </row>
    <row r="1210" spans="39:39" x14ac:dyDescent="0.25">
      <c r="AM1210" s="194"/>
    </row>
    <row r="1211" spans="39:39" x14ac:dyDescent="0.25">
      <c r="AM1211" s="194"/>
    </row>
    <row r="1212" spans="39:39" x14ac:dyDescent="0.25">
      <c r="AM1212" s="194"/>
    </row>
    <row r="1213" spans="39:39" x14ac:dyDescent="0.25">
      <c r="AM1213" s="194"/>
    </row>
    <row r="1214" spans="39:39" x14ac:dyDescent="0.25">
      <c r="AM1214" s="194"/>
    </row>
    <row r="1215" spans="39:39" x14ac:dyDescent="0.25">
      <c r="AM1215" s="194"/>
    </row>
    <row r="1216" spans="39:39" x14ac:dyDescent="0.25">
      <c r="AM1216" s="194"/>
    </row>
    <row r="1217" spans="39:39" x14ac:dyDescent="0.25">
      <c r="AM1217" s="194"/>
    </row>
    <row r="1218" spans="39:39" x14ac:dyDescent="0.25">
      <c r="AM1218" s="194"/>
    </row>
    <row r="1219" spans="39:39" x14ac:dyDescent="0.25">
      <c r="AM1219" s="194"/>
    </row>
    <row r="1220" spans="39:39" x14ac:dyDescent="0.25">
      <c r="AM1220" s="194"/>
    </row>
    <row r="1221" spans="39:39" x14ac:dyDescent="0.25">
      <c r="AM1221" s="194"/>
    </row>
    <row r="1222" spans="39:39" x14ac:dyDescent="0.25">
      <c r="AM1222" s="194"/>
    </row>
    <row r="1223" spans="39:39" x14ac:dyDescent="0.25">
      <c r="AM1223" s="194"/>
    </row>
    <row r="1224" spans="39:39" x14ac:dyDescent="0.25">
      <c r="AM1224" s="194"/>
    </row>
    <row r="1225" spans="39:39" x14ac:dyDescent="0.25">
      <c r="AM1225" s="194"/>
    </row>
    <row r="1226" spans="39:39" x14ac:dyDescent="0.25">
      <c r="AM1226" s="194"/>
    </row>
    <row r="1227" spans="39:39" x14ac:dyDescent="0.25">
      <c r="AM1227" s="194"/>
    </row>
    <row r="1228" spans="39:39" x14ac:dyDescent="0.25">
      <c r="AM1228" s="194"/>
    </row>
    <row r="1229" spans="39:39" x14ac:dyDescent="0.25">
      <c r="AM1229" s="194"/>
    </row>
    <row r="1230" spans="39:39" x14ac:dyDescent="0.25">
      <c r="AM1230" s="194"/>
    </row>
    <row r="1231" spans="39:39" x14ac:dyDescent="0.25">
      <c r="AM1231" s="194"/>
    </row>
    <row r="1232" spans="39:39" x14ac:dyDescent="0.25">
      <c r="AM1232" s="194"/>
    </row>
    <row r="1233" spans="39:39" x14ac:dyDescent="0.25">
      <c r="AM1233" s="194"/>
    </row>
    <row r="1234" spans="39:39" x14ac:dyDescent="0.25">
      <c r="AM1234" s="194"/>
    </row>
    <row r="1235" spans="39:39" x14ac:dyDescent="0.25">
      <c r="AM1235" s="194"/>
    </row>
    <row r="1236" spans="39:39" x14ac:dyDescent="0.25">
      <c r="AM1236" s="194"/>
    </row>
    <row r="1237" spans="39:39" x14ac:dyDescent="0.25">
      <c r="AM1237" s="194"/>
    </row>
    <row r="1238" spans="39:39" x14ac:dyDescent="0.25">
      <c r="AM1238" s="194"/>
    </row>
    <row r="1239" spans="39:39" x14ac:dyDescent="0.25">
      <c r="AM1239" s="194"/>
    </row>
    <row r="1240" spans="39:39" x14ac:dyDescent="0.25">
      <c r="AM1240" s="194"/>
    </row>
    <row r="1241" spans="39:39" x14ac:dyDescent="0.25">
      <c r="AM1241" s="194"/>
    </row>
    <row r="1242" spans="39:39" x14ac:dyDescent="0.25">
      <c r="AM1242" s="194"/>
    </row>
    <row r="1243" spans="39:39" x14ac:dyDescent="0.25">
      <c r="AM1243" s="194"/>
    </row>
    <row r="1244" spans="39:39" x14ac:dyDescent="0.25">
      <c r="AM1244" s="194"/>
    </row>
    <row r="1245" spans="39:39" x14ac:dyDescent="0.25">
      <c r="AM1245" s="194"/>
    </row>
    <row r="1246" spans="39:39" x14ac:dyDescent="0.25">
      <c r="AM1246" s="194"/>
    </row>
    <row r="1247" spans="39:39" x14ac:dyDescent="0.25">
      <c r="AM1247" s="194"/>
    </row>
    <row r="1248" spans="39:39" x14ac:dyDescent="0.25">
      <c r="AM1248" s="194"/>
    </row>
    <row r="1249" spans="39:39" x14ac:dyDescent="0.25">
      <c r="AM1249" s="194"/>
    </row>
    <row r="1250" spans="39:39" x14ac:dyDescent="0.25">
      <c r="AM1250" s="194"/>
    </row>
    <row r="1251" spans="39:39" x14ac:dyDescent="0.25">
      <c r="AM1251" s="194"/>
    </row>
    <row r="1252" spans="39:39" x14ac:dyDescent="0.25">
      <c r="AM1252" s="194"/>
    </row>
    <row r="1253" spans="39:39" x14ac:dyDescent="0.25">
      <c r="AM1253" s="194"/>
    </row>
    <row r="1254" spans="39:39" x14ac:dyDescent="0.25">
      <c r="AM1254" s="194"/>
    </row>
    <row r="1255" spans="39:39" x14ac:dyDescent="0.25">
      <c r="AM1255" s="194"/>
    </row>
    <row r="1256" spans="39:39" x14ac:dyDescent="0.25">
      <c r="AM1256" s="194"/>
    </row>
    <row r="1257" spans="39:39" x14ac:dyDescent="0.25">
      <c r="AM1257" s="194"/>
    </row>
    <row r="1258" spans="39:39" x14ac:dyDescent="0.25">
      <c r="AM1258" s="194"/>
    </row>
    <row r="1259" spans="39:39" x14ac:dyDescent="0.25">
      <c r="AM1259" s="194"/>
    </row>
    <row r="1260" spans="39:39" x14ac:dyDescent="0.25">
      <c r="AM1260" s="194"/>
    </row>
    <row r="1261" spans="39:39" x14ac:dyDescent="0.25">
      <c r="AM1261" s="194"/>
    </row>
    <row r="1262" spans="39:39" x14ac:dyDescent="0.25">
      <c r="AM1262" s="194"/>
    </row>
    <row r="1263" spans="39:39" x14ac:dyDescent="0.25">
      <c r="AM1263" s="194"/>
    </row>
    <row r="1264" spans="39:39" x14ac:dyDescent="0.25">
      <c r="AM1264" s="194"/>
    </row>
    <row r="1265" spans="39:39" x14ac:dyDescent="0.25">
      <c r="AM1265" s="194"/>
    </row>
    <row r="1266" spans="39:39" x14ac:dyDescent="0.25">
      <c r="AM1266" s="194"/>
    </row>
    <row r="1267" spans="39:39" x14ac:dyDescent="0.25">
      <c r="AM1267" s="194"/>
    </row>
    <row r="1268" spans="39:39" x14ac:dyDescent="0.25">
      <c r="AM1268" s="194"/>
    </row>
    <row r="1269" spans="39:39" x14ac:dyDescent="0.25">
      <c r="AM1269" s="194"/>
    </row>
    <row r="1270" spans="39:39" x14ac:dyDescent="0.25">
      <c r="AM1270" s="194"/>
    </row>
    <row r="1271" spans="39:39" x14ac:dyDescent="0.25">
      <c r="AM1271" s="194"/>
    </row>
    <row r="1272" spans="39:39" x14ac:dyDescent="0.25">
      <c r="AM1272" s="194"/>
    </row>
    <row r="1273" spans="39:39" x14ac:dyDescent="0.25">
      <c r="AM1273" s="194"/>
    </row>
    <row r="1274" spans="39:39" x14ac:dyDescent="0.25">
      <c r="AM1274" s="194"/>
    </row>
    <row r="1275" spans="39:39" x14ac:dyDescent="0.25">
      <c r="AM1275" s="194"/>
    </row>
    <row r="1276" spans="39:39" x14ac:dyDescent="0.25">
      <c r="AM1276" s="194"/>
    </row>
    <row r="1277" spans="39:39" x14ac:dyDescent="0.25">
      <c r="AM1277" s="194"/>
    </row>
    <row r="1278" spans="39:39" x14ac:dyDescent="0.25">
      <c r="AM1278" s="194"/>
    </row>
    <row r="1279" spans="39:39" x14ac:dyDescent="0.25">
      <c r="AM1279" s="194"/>
    </row>
    <row r="1280" spans="39:39" x14ac:dyDescent="0.25">
      <c r="AM1280" s="194"/>
    </row>
    <row r="1281" spans="39:39" x14ac:dyDescent="0.25">
      <c r="AM1281" s="194"/>
    </row>
    <row r="1282" spans="39:39" x14ac:dyDescent="0.25">
      <c r="AM1282" s="194"/>
    </row>
    <row r="1283" spans="39:39" x14ac:dyDescent="0.25">
      <c r="AM1283" s="194"/>
    </row>
    <row r="1284" spans="39:39" x14ac:dyDescent="0.25">
      <c r="AM1284" s="194"/>
    </row>
    <row r="1285" spans="39:39" x14ac:dyDescent="0.25">
      <c r="AM1285" s="194"/>
    </row>
    <row r="1286" spans="39:39" x14ac:dyDescent="0.25">
      <c r="AM1286" s="194"/>
    </row>
    <row r="1287" spans="39:39" x14ac:dyDescent="0.25">
      <c r="AM1287" s="194"/>
    </row>
    <row r="1288" spans="39:39" x14ac:dyDescent="0.25">
      <c r="AM1288" s="194"/>
    </row>
    <row r="1289" spans="39:39" x14ac:dyDescent="0.25">
      <c r="AM1289" s="194"/>
    </row>
    <row r="1290" spans="39:39" x14ac:dyDescent="0.25">
      <c r="AM1290" s="194"/>
    </row>
    <row r="1291" spans="39:39" x14ac:dyDescent="0.25">
      <c r="AM1291" s="194"/>
    </row>
    <row r="1292" spans="39:39" x14ac:dyDescent="0.25">
      <c r="AM1292" s="194"/>
    </row>
    <row r="1293" spans="39:39" x14ac:dyDescent="0.25">
      <c r="AM1293" s="194"/>
    </row>
    <row r="1294" spans="39:39" x14ac:dyDescent="0.25">
      <c r="AM1294" s="194"/>
    </row>
    <row r="1295" spans="39:39" x14ac:dyDescent="0.25">
      <c r="AM1295" s="194"/>
    </row>
    <row r="1296" spans="39:39" x14ac:dyDescent="0.25">
      <c r="AM1296" s="194"/>
    </row>
    <row r="1297" spans="39:39" x14ac:dyDescent="0.25">
      <c r="AM1297" s="194"/>
    </row>
    <row r="1298" spans="39:39" x14ac:dyDescent="0.25">
      <c r="AM1298" s="194"/>
    </row>
    <row r="1299" spans="39:39" x14ac:dyDescent="0.25">
      <c r="AM1299" s="194"/>
    </row>
    <row r="1300" spans="39:39" x14ac:dyDescent="0.25">
      <c r="AM1300" s="194"/>
    </row>
    <row r="1301" spans="39:39" x14ac:dyDescent="0.25">
      <c r="AM1301" s="194"/>
    </row>
    <row r="1302" spans="39:39" x14ac:dyDescent="0.25">
      <c r="AM1302" s="194"/>
    </row>
    <row r="1303" spans="39:39" x14ac:dyDescent="0.25">
      <c r="AM1303" s="194"/>
    </row>
    <row r="1304" spans="39:39" x14ac:dyDescent="0.25">
      <c r="AM1304" s="194"/>
    </row>
    <row r="1305" spans="39:39" x14ac:dyDescent="0.25">
      <c r="AM1305" s="194"/>
    </row>
    <row r="1306" spans="39:39" x14ac:dyDescent="0.25">
      <c r="AM1306" s="194"/>
    </row>
    <row r="1307" spans="39:39" x14ac:dyDescent="0.25">
      <c r="AM1307" s="194"/>
    </row>
    <row r="1308" spans="39:39" x14ac:dyDescent="0.25">
      <c r="AM1308" s="194"/>
    </row>
    <row r="1309" spans="39:39" x14ac:dyDescent="0.25">
      <c r="AM1309" s="194"/>
    </row>
    <row r="1310" spans="39:39" x14ac:dyDescent="0.25">
      <c r="AM1310" s="194"/>
    </row>
    <row r="1311" spans="39:39" x14ac:dyDescent="0.25">
      <c r="AM1311" s="194"/>
    </row>
    <row r="1312" spans="39:39" x14ac:dyDescent="0.25">
      <c r="AM1312" s="194"/>
    </row>
    <row r="1313" spans="39:39" x14ac:dyDescent="0.25">
      <c r="AM1313" s="194"/>
    </row>
    <row r="1314" spans="39:39" x14ac:dyDescent="0.25">
      <c r="AM1314" s="194"/>
    </row>
    <row r="1315" spans="39:39" x14ac:dyDescent="0.25">
      <c r="AM1315" s="194"/>
    </row>
    <row r="1316" spans="39:39" x14ac:dyDescent="0.25">
      <c r="AM1316" s="194"/>
    </row>
    <row r="1317" spans="39:39" x14ac:dyDescent="0.25">
      <c r="AM1317" s="194"/>
    </row>
    <row r="1318" spans="39:39" x14ac:dyDescent="0.25">
      <c r="AM1318" s="194"/>
    </row>
    <row r="1319" spans="39:39" x14ac:dyDescent="0.25">
      <c r="AM1319" s="194"/>
    </row>
    <row r="1320" spans="39:39" x14ac:dyDescent="0.25">
      <c r="AM1320" s="194"/>
    </row>
    <row r="1321" spans="39:39" x14ac:dyDescent="0.25">
      <c r="AM1321" s="194"/>
    </row>
    <row r="1322" spans="39:39" x14ac:dyDescent="0.25">
      <c r="AM1322" s="194"/>
    </row>
    <row r="1323" spans="39:39" x14ac:dyDescent="0.25">
      <c r="AM1323" s="194"/>
    </row>
    <row r="1324" spans="39:39" x14ac:dyDescent="0.25">
      <c r="AM1324" s="194"/>
    </row>
    <row r="1325" spans="39:39" x14ac:dyDescent="0.25">
      <c r="AM1325" s="194"/>
    </row>
    <row r="1326" spans="39:39" x14ac:dyDescent="0.25">
      <c r="AM1326" s="194"/>
    </row>
    <row r="1327" spans="39:39" x14ac:dyDescent="0.25">
      <c r="AM1327" s="194"/>
    </row>
    <row r="1328" spans="39:39" x14ac:dyDescent="0.25">
      <c r="AM1328" s="194"/>
    </row>
    <row r="1329" spans="39:39" x14ac:dyDescent="0.25">
      <c r="AM1329" s="194"/>
    </row>
    <row r="1330" spans="39:39" x14ac:dyDescent="0.25">
      <c r="AM1330" s="194"/>
    </row>
    <row r="1331" spans="39:39" x14ac:dyDescent="0.25">
      <c r="AM1331" s="194"/>
    </row>
    <row r="1332" spans="39:39" x14ac:dyDescent="0.25">
      <c r="AM1332" s="194"/>
    </row>
    <row r="1333" spans="39:39" x14ac:dyDescent="0.25">
      <c r="AM1333" s="194"/>
    </row>
    <row r="1334" spans="39:39" x14ac:dyDescent="0.25">
      <c r="AM1334" s="194"/>
    </row>
    <row r="1335" spans="39:39" x14ac:dyDescent="0.25">
      <c r="AM1335" s="194"/>
    </row>
    <row r="1336" spans="39:39" x14ac:dyDescent="0.25">
      <c r="AM1336" s="194"/>
    </row>
    <row r="1337" spans="39:39" x14ac:dyDescent="0.25">
      <c r="AM1337" s="194"/>
    </row>
    <row r="1338" spans="39:39" x14ac:dyDescent="0.25">
      <c r="AM1338" s="194"/>
    </row>
    <row r="1339" spans="39:39" x14ac:dyDescent="0.25">
      <c r="AM1339" s="194"/>
    </row>
    <row r="1340" spans="39:39" x14ac:dyDescent="0.25">
      <c r="AM1340" s="194"/>
    </row>
    <row r="1341" spans="39:39" x14ac:dyDescent="0.25">
      <c r="AM1341" s="194"/>
    </row>
    <row r="1342" spans="39:39" x14ac:dyDescent="0.25">
      <c r="AM1342" s="194"/>
    </row>
    <row r="1343" spans="39:39" x14ac:dyDescent="0.25">
      <c r="AM1343" s="194"/>
    </row>
    <row r="1344" spans="39:39" x14ac:dyDescent="0.25">
      <c r="AM1344" s="194"/>
    </row>
    <row r="1345" spans="39:39" x14ac:dyDescent="0.25">
      <c r="AM1345" s="194"/>
    </row>
    <row r="1346" spans="39:39" x14ac:dyDescent="0.25">
      <c r="AM1346" s="194"/>
    </row>
    <row r="1347" spans="39:39" x14ac:dyDescent="0.25">
      <c r="AM1347" s="194"/>
    </row>
    <row r="1348" spans="39:39" x14ac:dyDescent="0.25">
      <c r="AM1348" s="194"/>
    </row>
    <row r="1349" spans="39:39" x14ac:dyDescent="0.25">
      <c r="AM1349" s="194"/>
    </row>
    <row r="1350" spans="39:39" x14ac:dyDescent="0.25">
      <c r="AM1350" s="194"/>
    </row>
    <row r="1351" spans="39:39" x14ac:dyDescent="0.25">
      <c r="AM1351" s="194"/>
    </row>
    <row r="1352" spans="39:39" x14ac:dyDescent="0.25">
      <c r="AM1352" s="194"/>
    </row>
    <row r="1353" spans="39:39" x14ac:dyDescent="0.25">
      <c r="AM1353" s="194"/>
    </row>
    <row r="1354" spans="39:39" x14ac:dyDescent="0.25">
      <c r="AM1354" s="194"/>
    </row>
    <row r="1355" spans="39:39" x14ac:dyDescent="0.25">
      <c r="AM1355" s="194"/>
    </row>
    <row r="1356" spans="39:39" x14ac:dyDescent="0.25">
      <c r="AM1356" s="194"/>
    </row>
    <row r="1357" spans="39:39" x14ac:dyDescent="0.25">
      <c r="AM1357" s="194"/>
    </row>
    <row r="1358" spans="39:39" x14ac:dyDescent="0.25">
      <c r="AM1358" s="194"/>
    </row>
    <row r="1359" spans="39:39" x14ac:dyDescent="0.25">
      <c r="AM1359" s="194"/>
    </row>
    <row r="1360" spans="39:39" x14ac:dyDescent="0.25">
      <c r="AM1360" s="194"/>
    </row>
    <row r="1361" spans="39:39" x14ac:dyDescent="0.25">
      <c r="AM1361" s="194"/>
    </row>
    <row r="1362" spans="39:39" x14ac:dyDescent="0.25">
      <c r="AM1362" s="194"/>
    </row>
    <row r="1363" spans="39:39" x14ac:dyDescent="0.25">
      <c r="AM1363" s="194"/>
    </row>
    <row r="1364" spans="39:39" x14ac:dyDescent="0.25">
      <c r="AM1364" s="194"/>
    </row>
    <row r="1365" spans="39:39" x14ac:dyDescent="0.25">
      <c r="AM1365" s="194"/>
    </row>
    <row r="1366" spans="39:39" x14ac:dyDescent="0.25">
      <c r="AM1366" s="194"/>
    </row>
    <row r="1367" spans="39:39" x14ac:dyDescent="0.25">
      <c r="AM1367" s="194"/>
    </row>
    <row r="1368" spans="39:39" x14ac:dyDescent="0.25">
      <c r="AM1368" s="194"/>
    </row>
    <row r="1369" spans="39:39" x14ac:dyDescent="0.25">
      <c r="AM1369" s="194"/>
    </row>
    <row r="1370" spans="39:39" x14ac:dyDescent="0.25">
      <c r="AM1370" s="194"/>
    </row>
    <row r="1371" spans="39:39" x14ac:dyDescent="0.25">
      <c r="AM1371" s="194"/>
    </row>
    <row r="1372" spans="39:39" x14ac:dyDescent="0.25">
      <c r="AM1372" s="194"/>
    </row>
    <row r="1373" spans="39:39" x14ac:dyDescent="0.25">
      <c r="AM1373" s="194"/>
    </row>
    <row r="1374" spans="39:39" x14ac:dyDescent="0.25">
      <c r="AM1374" s="194"/>
    </row>
    <row r="1375" spans="39:39" x14ac:dyDescent="0.25">
      <c r="AM1375" s="194"/>
    </row>
    <row r="1376" spans="39:39" x14ac:dyDescent="0.25">
      <c r="AM1376" s="194"/>
    </row>
    <row r="1377" spans="39:39" x14ac:dyDescent="0.25">
      <c r="AM1377" s="194"/>
    </row>
    <row r="1378" spans="39:39" x14ac:dyDescent="0.25">
      <c r="AM1378" s="194"/>
    </row>
    <row r="1379" spans="39:39" x14ac:dyDescent="0.25">
      <c r="AM1379" s="194"/>
    </row>
    <row r="1380" spans="39:39" x14ac:dyDescent="0.25">
      <c r="AM1380" s="194"/>
    </row>
    <row r="1381" spans="39:39" x14ac:dyDescent="0.25">
      <c r="AM1381" s="194"/>
    </row>
    <row r="1382" spans="39:39" x14ac:dyDescent="0.25">
      <c r="AM1382" s="194"/>
    </row>
    <row r="1383" spans="39:39" x14ac:dyDescent="0.25">
      <c r="AM1383" s="194"/>
    </row>
    <row r="1384" spans="39:39" x14ac:dyDescent="0.25">
      <c r="AM1384" s="194"/>
    </row>
    <row r="1385" spans="39:39" x14ac:dyDescent="0.25">
      <c r="AM1385" s="194"/>
    </row>
    <row r="1386" spans="39:39" x14ac:dyDescent="0.25">
      <c r="AM1386" s="194"/>
    </row>
    <row r="1387" spans="39:39" x14ac:dyDescent="0.25">
      <c r="AM1387" s="194"/>
    </row>
    <row r="1388" spans="39:39" x14ac:dyDescent="0.25">
      <c r="AM1388" s="194"/>
    </row>
    <row r="1389" spans="39:39" x14ac:dyDescent="0.25">
      <c r="AM1389" s="194"/>
    </row>
    <row r="1390" spans="39:39" x14ac:dyDescent="0.25">
      <c r="AM1390" s="194"/>
    </row>
    <row r="1391" spans="39:39" x14ac:dyDescent="0.25">
      <c r="AM1391" s="194"/>
    </row>
    <row r="1392" spans="39:39" x14ac:dyDescent="0.25">
      <c r="AM1392" s="194"/>
    </row>
    <row r="1393" spans="39:39" x14ac:dyDescent="0.25">
      <c r="AM1393" s="194"/>
    </row>
    <row r="1394" spans="39:39" x14ac:dyDescent="0.25">
      <c r="AM1394" s="194"/>
    </row>
    <row r="1395" spans="39:39" x14ac:dyDescent="0.25">
      <c r="AM1395" s="194"/>
    </row>
    <row r="1396" spans="39:39" x14ac:dyDescent="0.25">
      <c r="AM1396" s="194"/>
    </row>
    <row r="1397" spans="39:39" x14ac:dyDescent="0.25">
      <c r="AM1397" s="194"/>
    </row>
    <row r="1398" spans="39:39" x14ac:dyDescent="0.25">
      <c r="AM1398" s="194"/>
    </row>
    <row r="1399" spans="39:39" x14ac:dyDescent="0.25">
      <c r="AM1399" s="194"/>
    </row>
    <row r="1400" spans="39:39" x14ac:dyDescent="0.25">
      <c r="AM1400" s="194"/>
    </row>
    <row r="1401" spans="39:39" x14ac:dyDescent="0.25">
      <c r="AM1401" s="194"/>
    </row>
    <row r="1402" spans="39:39" x14ac:dyDescent="0.25">
      <c r="AM1402" s="194"/>
    </row>
    <row r="1403" spans="39:39" x14ac:dyDescent="0.25">
      <c r="AM1403" s="194"/>
    </row>
    <row r="1404" spans="39:39" x14ac:dyDescent="0.25">
      <c r="AM1404" s="194"/>
    </row>
    <row r="1405" spans="39:39" x14ac:dyDescent="0.25">
      <c r="AM1405" s="194"/>
    </row>
    <row r="1406" spans="39:39" x14ac:dyDescent="0.25">
      <c r="AM1406" s="194"/>
    </row>
    <row r="1407" spans="39:39" x14ac:dyDescent="0.25">
      <c r="AM1407" s="194"/>
    </row>
    <row r="1408" spans="39:39" x14ac:dyDescent="0.25">
      <c r="AM1408" s="194"/>
    </row>
    <row r="1409" spans="39:39" x14ac:dyDescent="0.25">
      <c r="AM1409" s="194"/>
    </row>
    <row r="1410" spans="39:39" x14ac:dyDescent="0.25">
      <c r="AM1410" s="194"/>
    </row>
    <row r="1411" spans="39:39" x14ac:dyDescent="0.25">
      <c r="AM1411" s="194"/>
    </row>
    <row r="1412" spans="39:39" x14ac:dyDescent="0.25">
      <c r="AM1412" s="194"/>
    </row>
    <row r="1413" spans="39:39" x14ac:dyDescent="0.25">
      <c r="AM1413" s="194"/>
    </row>
    <row r="1414" spans="39:39" x14ac:dyDescent="0.25">
      <c r="AM1414" s="194"/>
    </row>
    <row r="1415" spans="39:39" x14ac:dyDescent="0.25">
      <c r="AM1415" s="194"/>
    </row>
    <row r="1416" spans="39:39" x14ac:dyDescent="0.25">
      <c r="AM1416" s="194"/>
    </row>
    <row r="1417" spans="39:39" x14ac:dyDescent="0.25">
      <c r="AM1417" s="194"/>
    </row>
    <row r="1418" spans="39:39" x14ac:dyDescent="0.25">
      <c r="AM1418" s="194"/>
    </row>
    <row r="1419" spans="39:39" x14ac:dyDescent="0.25">
      <c r="AM1419" s="194"/>
    </row>
    <row r="1420" spans="39:39" x14ac:dyDescent="0.25">
      <c r="AM1420" s="194"/>
    </row>
    <row r="1421" spans="39:39" x14ac:dyDescent="0.25">
      <c r="AM1421" s="194"/>
    </row>
    <row r="1422" spans="39:39" x14ac:dyDescent="0.25">
      <c r="AM1422" s="194"/>
    </row>
    <row r="1423" spans="39:39" x14ac:dyDescent="0.25">
      <c r="AM1423" s="194"/>
    </row>
    <row r="1424" spans="39:39" x14ac:dyDescent="0.25">
      <c r="AM1424" s="194"/>
    </row>
    <row r="1425" spans="39:39" x14ac:dyDescent="0.25">
      <c r="AM1425" s="194"/>
    </row>
    <row r="1426" spans="39:39" x14ac:dyDescent="0.25">
      <c r="AM1426" s="194"/>
    </row>
    <row r="1427" spans="39:39" x14ac:dyDescent="0.25">
      <c r="AM1427" s="194"/>
    </row>
    <row r="1428" spans="39:39" x14ac:dyDescent="0.25">
      <c r="AM1428" s="194"/>
    </row>
    <row r="1429" spans="39:39" x14ac:dyDescent="0.25">
      <c r="AM1429" s="194"/>
    </row>
    <row r="1430" spans="39:39" x14ac:dyDescent="0.25">
      <c r="AM1430" s="194"/>
    </row>
    <row r="1431" spans="39:39" x14ac:dyDescent="0.25">
      <c r="AM1431" s="194"/>
    </row>
    <row r="1432" spans="39:39" x14ac:dyDescent="0.25">
      <c r="AM1432" s="194"/>
    </row>
    <row r="1433" spans="39:39" x14ac:dyDescent="0.25">
      <c r="AM1433" s="194"/>
    </row>
    <row r="1434" spans="39:39" x14ac:dyDescent="0.25">
      <c r="AM1434" s="194"/>
    </row>
    <row r="1435" spans="39:39" x14ac:dyDescent="0.25">
      <c r="AM1435" s="194"/>
    </row>
    <row r="1436" spans="39:39" x14ac:dyDescent="0.25">
      <c r="AM1436" s="194"/>
    </row>
    <row r="1437" spans="39:39" x14ac:dyDescent="0.25">
      <c r="AM1437" s="194"/>
    </row>
    <row r="1438" spans="39:39" x14ac:dyDescent="0.25">
      <c r="AM1438" s="194"/>
    </row>
    <row r="1439" spans="39:39" x14ac:dyDescent="0.25">
      <c r="AM1439" s="194"/>
    </row>
    <row r="1440" spans="39:39" x14ac:dyDescent="0.25">
      <c r="AM1440" s="194"/>
    </row>
    <row r="1441" spans="39:39" x14ac:dyDescent="0.25">
      <c r="AM1441" s="194"/>
    </row>
    <row r="1442" spans="39:39" x14ac:dyDescent="0.25">
      <c r="AM1442" s="194"/>
    </row>
    <row r="1443" spans="39:39" x14ac:dyDescent="0.25">
      <c r="AM1443" s="194"/>
    </row>
    <row r="1444" spans="39:39" x14ac:dyDescent="0.25">
      <c r="AM1444" s="194"/>
    </row>
    <row r="1445" spans="39:39" x14ac:dyDescent="0.25">
      <c r="AM1445" s="194"/>
    </row>
    <row r="1446" spans="39:39" x14ac:dyDescent="0.25">
      <c r="AM1446" s="194"/>
    </row>
    <row r="1447" spans="39:39" x14ac:dyDescent="0.25">
      <c r="AM1447" s="194"/>
    </row>
    <row r="1448" spans="39:39" x14ac:dyDescent="0.25">
      <c r="AM1448" s="194"/>
    </row>
    <row r="1449" spans="39:39" x14ac:dyDescent="0.25">
      <c r="AM1449" s="194"/>
    </row>
    <row r="1450" spans="39:39" x14ac:dyDescent="0.25">
      <c r="AM1450" s="194"/>
    </row>
    <row r="1451" spans="39:39" x14ac:dyDescent="0.25">
      <c r="AM1451" s="194"/>
    </row>
    <row r="1452" spans="39:39" x14ac:dyDescent="0.25">
      <c r="AM1452" s="194"/>
    </row>
    <row r="1453" spans="39:39" x14ac:dyDescent="0.25">
      <c r="AM1453" s="194"/>
    </row>
    <row r="1454" spans="39:39" x14ac:dyDescent="0.25">
      <c r="AM1454" s="194"/>
    </row>
    <row r="1455" spans="39:39" x14ac:dyDescent="0.25">
      <c r="AM1455" s="194"/>
    </row>
    <row r="1456" spans="39:39" x14ac:dyDescent="0.25">
      <c r="AM1456" s="194"/>
    </row>
    <row r="1457" spans="39:39" x14ac:dyDescent="0.25">
      <c r="AM1457" s="194"/>
    </row>
    <row r="1458" spans="39:39" x14ac:dyDescent="0.25">
      <c r="AM1458" s="194"/>
    </row>
    <row r="1459" spans="39:39" x14ac:dyDescent="0.25">
      <c r="AM1459" s="194"/>
    </row>
    <row r="1460" spans="39:39" x14ac:dyDescent="0.25">
      <c r="AM1460" s="194"/>
    </row>
    <row r="1461" spans="39:39" x14ac:dyDescent="0.25">
      <c r="AM1461" s="194"/>
    </row>
    <row r="1462" spans="39:39" x14ac:dyDescent="0.25">
      <c r="AM1462" s="194"/>
    </row>
    <row r="1463" spans="39:39" x14ac:dyDescent="0.25">
      <c r="AM1463" s="194"/>
    </row>
    <row r="1464" spans="39:39" x14ac:dyDescent="0.25">
      <c r="AM1464" s="194"/>
    </row>
    <row r="1465" spans="39:39" x14ac:dyDescent="0.25">
      <c r="AM1465" s="194"/>
    </row>
    <row r="1466" spans="39:39" x14ac:dyDescent="0.25">
      <c r="AM1466" s="194"/>
    </row>
    <row r="1467" spans="39:39" x14ac:dyDescent="0.25">
      <c r="AM1467" s="194"/>
    </row>
    <row r="1468" spans="39:39" x14ac:dyDescent="0.25">
      <c r="AM1468" s="194"/>
    </row>
    <row r="1469" spans="39:39" x14ac:dyDescent="0.25">
      <c r="AM1469" s="194"/>
    </row>
    <row r="1470" spans="39:39" x14ac:dyDescent="0.25">
      <c r="AM1470" s="194"/>
    </row>
    <row r="1471" spans="39:39" x14ac:dyDescent="0.25">
      <c r="AM1471" s="194"/>
    </row>
    <row r="1472" spans="39:39" x14ac:dyDescent="0.25">
      <c r="AM1472" s="194"/>
    </row>
    <row r="1473" spans="39:39" x14ac:dyDescent="0.25">
      <c r="AM1473" s="194"/>
    </row>
    <row r="1474" spans="39:39" x14ac:dyDescent="0.25">
      <c r="AM1474" s="194"/>
    </row>
    <row r="1475" spans="39:39" x14ac:dyDescent="0.25">
      <c r="AM1475" s="194"/>
    </row>
    <row r="1476" spans="39:39" x14ac:dyDescent="0.25">
      <c r="AM1476" s="194"/>
    </row>
    <row r="1477" spans="39:39" x14ac:dyDescent="0.25">
      <c r="AM1477" s="194"/>
    </row>
    <row r="1478" spans="39:39" x14ac:dyDescent="0.25">
      <c r="AM1478" s="194"/>
    </row>
    <row r="1479" spans="39:39" x14ac:dyDescent="0.25">
      <c r="AM1479" s="194"/>
    </row>
    <row r="1480" spans="39:39" x14ac:dyDescent="0.25">
      <c r="AM1480" s="194"/>
    </row>
  </sheetData>
  <mergeCells count="29">
    <mergeCell ref="S1:T1"/>
    <mergeCell ref="B2:M2"/>
    <mergeCell ref="O2:O4"/>
    <mergeCell ref="B3:M3"/>
    <mergeCell ref="I5:J5"/>
    <mergeCell ref="L5:M5"/>
    <mergeCell ref="O5:P5"/>
    <mergeCell ref="B1:M1"/>
    <mergeCell ref="N1:R1"/>
    <mergeCell ref="AM4:AN4"/>
    <mergeCell ref="AO4:AP4"/>
    <mergeCell ref="AQ4:AR4"/>
    <mergeCell ref="AS4:AT4"/>
    <mergeCell ref="AU4:AV4"/>
    <mergeCell ref="O6:P6"/>
    <mergeCell ref="O7:P7"/>
    <mergeCell ref="O8:P8"/>
    <mergeCell ref="O10:P10"/>
    <mergeCell ref="B9:F9"/>
    <mergeCell ref="L9:M9"/>
    <mergeCell ref="O9:P9"/>
    <mergeCell ref="AC10:AJ10"/>
    <mergeCell ref="O11:P11"/>
    <mergeCell ref="O12:P12"/>
    <mergeCell ref="O13:P13"/>
    <mergeCell ref="H14:I14"/>
    <mergeCell ref="J14:K14"/>
    <mergeCell ref="L14:M14"/>
    <mergeCell ref="R14:S14"/>
  </mergeCells>
  <conditionalFormatting sqref="G16 G18:G31 G33:G44 G49">
    <cfRule type="cellIs" dxfId="117" priority="11" operator="lessThan">
      <formula>0.000694444444444444</formula>
    </cfRule>
    <cfRule type="cellIs" dxfId="116" priority="12" operator="lessThan">
      <formula>0.0416666666666667</formula>
    </cfRule>
  </conditionalFormatting>
  <conditionalFormatting sqref="J10:J12">
    <cfRule type="cellIs" dxfId="115" priority="9" operator="lessThan">
      <formula>0.000694444444444444</formula>
    </cfRule>
    <cfRule type="cellIs" dxfId="114" priority="10" operator="lessThan">
      <formula>0.0416666666666667</formula>
    </cfRule>
  </conditionalFormatting>
  <conditionalFormatting sqref="G17">
    <cfRule type="cellIs" dxfId="113" priority="7" operator="lessThan">
      <formula>0.000694444444444444</formula>
    </cfRule>
    <cfRule type="cellIs" dxfId="112" priority="8" operator="lessThan">
      <formula>0.0416666666666667</formula>
    </cfRule>
  </conditionalFormatting>
  <conditionalFormatting sqref="G45:G47">
    <cfRule type="cellIs" dxfId="111" priority="5" operator="lessThan">
      <formula>0.000694444444444444</formula>
    </cfRule>
    <cfRule type="cellIs" dxfId="110" priority="6" operator="lessThan">
      <formula>0.0416666666666667</formula>
    </cfRule>
  </conditionalFormatting>
  <conditionalFormatting sqref="G32">
    <cfRule type="cellIs" dxfId="109" priority="3" operator="lessThan">
      <formula>0.000694444444444444</formula>
    </cfRule>
    <cfRule type="cellIs" dxfId="108" priority="4" operator="lessThan">
      <formula>0.0416666666666667</formula>
    </cfRule>
  </conditionalFormatting>
  <conditionalFormatting sqref="G48">
    <cfRule type="cellIs" dxfId="107" priority="1" operator="lessThan">
      <formula>0.000694444444444444</formula>
    </cfRule>
    <cfRule type="cellIs" dxfId="10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9"/>
  <dimension ref="A1:AV1480"/>
  <sheetViews>
    <sheetView tabSelected="1"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05" t="s">
        <v>132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40"/>
      <c r="N1" s="241" t="s">
        <v>130</v>
      </c>
      <c r="O1" s="242"/>
      <c r="P1" s="242"/>
      <c r="Q1" s="242"/>
      <c r="R1" s="243"/>
      <c r="S1" s="241" t="s">
        <v>131</v>
      </c>
      <c r="T1" s="243"/>
    </row>
    <row r="2" spans="1:48" ht="32.25" customHeight="1" thickBot="1" x14ac:dyDescent="0.3">
      <c r="A2" s="44" t="s">
        <v>2</v>
      </c>
      <c r="B2" s="244" t="s">
        <v>154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5"/>
      <c r="N2" s="120" t="s">
        <v>129</v>
      </c>
      <c r="O2" s="246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44" t="s">
        <v>134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5"/>
      <c r="N3" s="120" t="s">
        <v>94</v>
      </c>
      <c r="O3" s="246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47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21" t="s">
        <v>62</v>
      </c>
      <c r="AN4" s="222"/>
      <c r="AO4" s="207" t="s">
        <v>8</v>
      </c>
      <c r="AP4" s="208"/>
      <c r="AQ4" s="209" t="s">
        <v>42</v>
      </c>
      <c r="AR4" s="208"/>
      <c r="AS4" s="220" t="s">
        <v>43</v>
      </c>
      <c r="AT4" s="208"/>
      <c r="AU4" s="223" t="s">
        <v>51</v>
      </c>
      <c r="AV4" s="224"/>
    </row>
    <row r="5" spans="1:48" ht="15.75" thickBot="1" x14ac:dyDescent="0.3">
      <c r="A5" s="43" t="s">
        <v>13</v>
      </c>
      <c r="B5" s="171" t="e">
        <f>MIN(M16:M2056)</f>
        <v>#N/A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238" t="s">
        <v>135</v>
      </c>
      <c r="P5" s="239"/>
      <c r="Q5" s="168" t="e">
        <f>-MIN(K16:K49)</f>
        <v>#N/A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 t="e">
        <f>SUMIF(D$16:D$49,AQ5,P$16:P$49)</f>
        <v>#N/A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>(SUMIF(P16:P2095,"&gt;0",P16:P2095)/SUMIF(P16:P2095,"&gt;0",T16:T2095))/(SUMIF(P16:P2095,"&lt;0",P16:P2095)/SUMIF(P16:P2095,"&lt;0",T16:T2095))*-1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28" t="s">
        <v>136</v>
      </c>
      <c r="P6" s="229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18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28" t="s">
        <v>138</v>
      </c>
      <c r="P7" s="229"/>
      <c r="Q7" s="133">
        <f>Q6+2</f>
        <v>5</v>
      </c>
      <c r="R7" s="153"/>
      <c r="S7" s="41">
        <v>5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4" t="s">
        <v>139</v>
      </c>
      <c r="P8" s="235"/>
      <c r="Q8" s="169" t="e">
        <f>Q7*Q5</f>
        <v>#N/A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234" t="s">
        <v>140</v>
      </c>
      <c r="P9" s="235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 t="e">
        <f>MAX($R$16:$R$49)</f>
        <v>#N/A</v>
      </c>
      <c r="N10" s="109"/>
      <c r="O10" s="236" t="s">
        <v>141</v>
      </c>
      <c r="P10" s="237"/>
      <c r="Q10" s="169">
        <f>(MAX(O16:O98)*120000*0.2*2)/Q9</f>
        <v>17.142857142857142</v>
      </c>
      <c r="R10" s="154"/>
      <c r="S10" s="109"/>
      <c r="T10" s="109"/>
      <c r="U10" s="16"/>
      <c r="AC10" s="225" t="s">
        <v>142</v>
      </c>
      <c r="AD10" s="225"/>
      <c r="AE10" s="225"/>
      <c r="AF10" s="225"/>
      <c r="AG10" s="225"/>
      <c r="AH10" s="225"/>
      <c r="AI10" s="225"/>
      <c r="AJ10" s="225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e">
        <f>INDEX($AQ$5:$AQ$3951,MATCH(LARGE($AR$5:$AR$3984,1),$AR$5:$AR$3984,0))</f>
        <v>#N/A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 t="e">
        <f>MAX($S$16:$S$47)</f>
        <v>#N/A</v>
      </c>
      <c r="N11" s="109"/>
      <c r="O11" s="226" t="s">
        <v>143</v>
      </c>
      <c r="P11" s="227"/>
      <c r="Q11" s="169" t="e">
        <f>Q10+Q8</f>
        <v>#N/A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 t="e">
        <f t="shared" si="0"/>
        <v>#N/A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e">
        <f>INDEX($AQ$5:$AQ$3951,MATCH(SMALL($AR$5:$AR$3984,1),$AR$5:$AR$3984,0))</f>
        <v>#N/A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28" t="s">
        <v>149</v>
      </c>
      <c r="P12" s="229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>AD12/$D$6</f>
        <v>#DIV/0!</v>
      </c>
      <c r="AF12" s="136" t="e">
        <f>AE12*AC12</f>
        <v>#DIV/0!</v>
      </c>
      <c r="AG12" s="136">
        <v>1</v>
      </c>
      <c r="AH12" s="136">
        <f>AG12*AC12</f>
        <v>1</v>
      </c>
      <c r="AI12" s="136" t="e">
        <f>AH12-AF12</f>
        <v>#DIV/0!</v>
      </c>
      <c r="AJ12" s="136" t="e">
        <f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30" t="s">
        <v>150</v>
      </c>
      <c r="P13" s="231"/>
      <c r="Q13" s="170" t="e">
        <f>Q11/(100%-Q12)</f>
        <v>#N/A</v>
      </c>
      <c r="R13" s="16"/>
      <c r="AC13">
        <v>2</v>
      </c>
      <c r="AD13" s="136">
        <v>1</v>
      </c>
      <c r="AE13" s="136" t="e">
        <f t="shared" ref="AE13:AE19" si="5">AD13/$D$6</f>
        <v>#DIV/0!</v>
      </c>
      <c r="AF13" s="136" t="e">
        <f t="shared" ref="AF13:AF19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si="8">AH13-AF13</f>
        <v>#DIV/0!</v>
      </c>
      <c r="AJ13" s="136" t="e">
        <f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16" t="s">
        <v>90</v>
      </c>
      <c r="I14" s="217"/>
      <c r="J14" s="232" t="s">
        <v>107</v>
      </c>
      <c r="K14" s="233"/>
      <c r="L14" s="232" t="s">
        <v>151</v>
      </c>
      <c r="M14" s="233"/>
      <c r="N14" s="84"/>
      <c r="O14" s="137" t="s">
        <v>152</v>
      </c>
      <c r="P14" s="138">
        <f>SUMIF(L16:L49,"&lt;&gt;",T16:T49)</f>
        <v>0</v>
      </c>
      <c r="Q14" s="84"/>
      <c r="R14" s="201" t="s">
        <v>65</v>
      </c>
      <c r="S14" s="202"/>
      <c r="T14" s="156"/>
      <c r="AC14">
        <v>3</v>
      </c>
      <c r="AD14" s="136">
        <v>1</v>
      </c>
      <c r="AE14" s="136" t="e">
        <f t="shared" si="5"/>
        <v>#DIV/0!</v>
      </c>
      <c r="AF14" s="136" t="e">
        <f t="shared" si="6"/>
        <v>#DIV/0!</v>
      </c>
      <c r="AG14" s="136">
        <v>1</v>
      </c>
      <c r="AH14" s="136">
        <f t="shared" si="7"/>
        <v>3</v>
      </c>
      <c r="AI14" s="136" t="e">
        <f t="shared" si="8"/>
        <v>#DIV/0!</v>
      </c>
      <c r="AJ14" s="136" t="e">
        <f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19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si="5"/>
        <v>#DIV/0!</v>
      </c>
      <c r="AF15" s="136" t="e">
        <f t="shared" si="6"/>
        <v>#DIV/0!</v>
      </c>
      <c r="AG15" s="136">
        <v>1</v>
      </c>
      <c r="AH15" s="136">
        <f t="shared" si="7"/>
        <v>4</v>
      </c>
      <c r="AI15" s="136" t="e">
        <f t="shared" si="8"/>
        <v>#DIV/0!</v>
      </c>
      <c r="AJ15" s="136" t="e">
        <f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 t="e">
        <f>J16*$O16*VLOOKUP(F16,Cotação!A3:F7,6,0)</f>
        <v>#N/A</v>
      </c>
      <c r="L16" s="190"/>
      <c r="M16" s="164" t="e">
        <f>L16*$O16*VLOOKUP(F16,Cotação!A3:F7,6,0)</f>
        <v>#N/A</v>
      </c>
      <c r="N16" s="190"/>
      <c r="O16" s="160">
        <v>0.01</v>
      </c>
      <c r="P16" s="164" t="e">
        <f>N16*O16*VLOOKUP(F16,Cotação!A3:F7,6,0)</f>
        <v>#N/A</v>
      </c>
      <c r="Q16" s="165" t="e">
        <f>SUBTOTAL(109,INDEX(P$16:P$2076,1):P16)</f>
        <v>#N/A</v>
      </c>
      <c r="R16" s="81" t="e">
        <f>IF($P16&gt;0,1,0)</f>
        <v>#N/A</v>
      </c>
      <c r="S16" s="142" t="e">
        <f>IF($P16&lt;0,1,0)</f>
        <v>#N/A</v>
      </c>
      <c r="T16" s="7">
        <v>1</v>
      </c>
      <c r="U16" s="49"/>
      <c r="AC16">
        <v>5</v>
      </c>
      <c r="AD16" s="136">
        <v>1</v>
      </c>
      <c r="AE16" s="136" t="e">
        <f t="shared" si="5"/>
        <v>#DIV/0!</v>
      </c>
      <c r="AF16" s="136" t="e">
        <f t="shared" si="6"/>
        <v>#DIV/0!</v>
      </c>
      <c r="AG16" s="136">
        <v>1</v>
      </c>
      <c r="AH16" s="136">
        <f t="shared" si="7"/>
        <v>5</v>
      </c>
      <c r="AI16" s="136" t="e">
        <f t="shared" si="8"/>
        <v>#DIV/0!</v>
      </c>
      <c r="AJ16" s="136" t="e">
        <f t="shared" ref="AJ16:AJ19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 t="e">
        <f>J17*$O17*VLOOKUP(F17,Cotação!A4:F8,6,0)</f>
        <v>#N/A</v>
      </c>
      <c r="L17" s="190"/>
      <c r="M17" s="164" t="e">
        <f>L17*$O17*VLOOKUP(F17,Cotação!A4:F8,6,0)</f>
        <v>#N/A</v>
      </c>
      <c r="N17" s="190"/>
      <c r="O17" s="160">
        <v>0.01</v>
      </c>
      <c r="P17" s="164" t="e">
        <f>N17*O17*VLOOKUP(F17,Cotação!A4:F8,6,0)</f>
        <v>#N/A</v>
      </c>
      <c r="Q17" s="165" t="e">
        <f>SUBTOTAL(109,INDEX(P$16:P$2076,1):P17)</f>
        <v>#N/A</v>
      </c>
      <c r="R17" s="76" t="e">
        <f t="shared" ref="R17:R49" si="13">IF($P17&gt;0,R16+1,0)</f>
        <v>#N/A</v>
      </c>
      <c r="S17" s="143" t="e">
        <f t="shared" ref="S17:S49" si="14">IF($P17&lt;0,S16+1,0)</f>
        <v>#N/A</v>
      </c>
      <c r="T17" s="8">
        <v>1</v>
      </c>
      <c r="U17" s="49"/>
      <c r="AC17">
        <v>6</v>
      </c>
      <c r="AD17" s="136">
        <v>1</v>
      </c>
      <c r="AE17" s="136" t="e">
        <f t="shared" si="5"/>
        <v>#DIV/0!</v>
      </c>
      <c r="AF17" s="136" t="e">
        <f t="shared" si="6"/>
        <v>#DIV/0!</v>
      </c>
      <c r="AG17" s="136">
        <v>1</v>
      </c>
      <c r="AH17" s="136">
        <f t="shared" si="7"/>
        <v>6</v>
      </c>
      <c r="AI17" s="136" t="e">
        <f t="shared" si="8"/>
        <v>#DIV/0!</v>
      </c>
      <c r="AJ17" s="136" t="e">
        <f t="shared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 t="e">
        <f>J18*$O18*VLOOKUP(F18,Cotação!A5:F9,6,0)</f>
        <v>#N/A</v>
      </c>
      <c r="L18" s="191"/>
      <c r="M18" s="164" t="e">
        <f>L18*$O18*VLOOKUP(F18,Cotação!A5:F9,6,0)</f>
        <v>#N/A</v>
      </c>
      <c r="N18" s="191"/>
      <c r="O18" s="160">
        <v>0.05</v>
      </c>
      <c r="P18" s="164" t="e">
        <f>N18*O18*VLOOKUP(F18,Cotação!A5:F9,6,0)</f>
        <v>#N/A</v>
      </c>
      <c r="Q18" s="165" t="e">
        <f>SUBTOTAL(109,INDEX(P$16:P$2076,1):P18)</f>
        <v>#N/A</v>
      </c>
      <c r="R18" s="76" t="e">
        <f t="shared" si="13"/>
        <v>#N/A</v>
      </c>
      <c r="S18" s="143" t="e">
        <f t="shared" si="14"/>
        <v>#N/A</v>
      </c>
      <c r="T18" s="8">
        <v>1</v>
      </c>
      <c r="U18" s="49"/>
      <c r="AC18">
        <v>7</v>
      </c>
      <c r="AD18" s="136">
        <v>1</v>
      </c>
      <c r="AE18" s="136" t="e">
        <f t="shared" si="5"/>
        <v>#DIV/0!</v>
      </c>
      <c r="AF18" s="136" t="e">
        <f t="shared" si="6"/>
        <v>#DIV/0!</v>
      </c>
      <c r="AG18" s="136">
        <v>1</v>
      </c>
      <c r="AH18" s="136">
        <f t="shared" si="7"/>
        <v>7</v>
      </c>
      <c r="AI18" s="136" t="e">
        <f t="shared" si="8"/>
        <v>#DIV/0!</v>
      </c>
      <c r="AJ18" s="136" t="e">
        <f t="shared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17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 t="e">
        <f>J19*$O19*VLOOKUP(F19,Cotação!A6:F10,6,0)</f>
        <v>#N/A</v>
      </c>
      <c r="L19" s="191"/>
      <c r="M19" s="164" t="e">
        <f>L19*$O19*VLOOKUP(F19,Cotação!A6:F10,6,0)</f>
        <v>#N/A</v>
      </c>
      <c r="N19" s="191"/>
      <c r="O19" s="160">
        <v>0</v>
      </c>
      <c r="P19" s="164" t="e">
        <f>N19*O19*VLOOKUP(F19,Cotação!A6:F10,6,0)</f>
        <v>#N/A</v>
      </c>
      <c r="Q19" s="165" t="e">
        <f>SUBTOTAL(109,INDEX(P$16:P$2076,1):P19)</f>
        <v>#N/A</v>
      </c>
      <c r="R19" s="76" t="e">
        <f t="shared" si="13"/>
        <v>#N/A</v>
      </c>
      <c r="S19" s="143" t="e">
        <f t="shared" si="14"/>
        <v>#N/A</v>
      </c>
      <c r="T19" s="8">
        <v>1</v>
      </c>
      <c r="U19" s="49"/>
      <c r="AC19">
        <v>8</v>
      </c>
      <c r="AD19" s="136">
        <v>1</v>
      </c>
      <c r="AE19" s="136" t="e">
        <f t="shared" si="5"/>
        <v>#DIV/0!</v>
      </c>
      <c r="AF19" s="136" t="e">
        <f t="shared" si="6"/>
        <v>#DIV/0!</v>
      </c>
      <c r="AG19" s="136">
        <v>1</v>
      </c>
      <c r="AH19" s="136">
        <f t="shared" si="7"/>
        <v>8</v>
      </c>
      <c r="AI19" s="136" t="e">
        <f t="shared" si="8"/>
        <v>#DIV/0!</v>
      </c>
      <c r="AJ19" s="136" t="e">
        <f t="shared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17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 t="e">
        <f>J20*$O20*VLOOKUP(F20,Cotação!A7:F11,6,0)</f>
        <v>#N/A</v>
      </c>
      <c r="L20" s="191"/>
      <c r="M20" s="164" t="e">
        <f>L20*$O20*VLOOKUP(F20,Cotação!A7:F11,6,0)</f>
        <v>#N/A</v>
      </c>
      <c r="N20" s="191"/>
      <c r="O20" s="160">
        <v>0</v>
      </c>
      <c r="P20" s="164" t="e">
        <f>N20*O20*VLOOKUP(F20,Cotação!A7:F11,6,0)</f>
        <v>#N/A</v>
      </c>
      <c r="Q20" s="165" t="e">
        <f>SUBTOTAL(109,INDEX(P$16:P$2076,1):P20)</f>
        <v>#N/A</v>
      </c>
      <c r="R20" s="76" t="e">
        <f t="shared" si="13"/>
        <v>#N/A</v>
      </c>
      <c r="S20" s="143" t="e">
        <f t="shared" si="14"/>
        <v>#N/A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17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 t="e">
        <f>J21*$O21*VLOOKUP(F21,Cotação!A8:F12,6,0)</f>
        <v>#N/A</v>
      </c>
      <c r="L21" s="191"/>
      <c r="M21" s="164" t="e">
        <f>L21*$O21*VLOOKUP(F21,Cotação!A8:F12,6,0)</f>
        <v>#N/A</v>
      </c>
      <c r="N21" s="191"/>
      <c r="O21" s="160">
        <v>0</v>
      </c>
      <c r="P21" s="164" t="e">
        <f>N21*O21*VLOOKUP(F21,Cotação!A8:F12,6,0)</f>
        <v>#N/A</v>
      </c>
      <c r="Q21" s="165" t="e">
        <f>SUBTOTAL(109,INDEX(P$16:P$2076,1):P21)</f>
        <v>#N/A</v>
      </c>
      <c r="R21" s="76" t="e">
        <f t="shared" si="13"/>
        <v>#N/A</v>
      </c>
      <c r="S21" s="143" t="e">
        <f t="shared" si="14"/>
        <v>#N/A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17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 t="e">
        <f>J22*$O22*VLOOKUP(F22,Cotação!A9:F13,6,0)</f>
        <v>#N/A</v>
      </c>
      <c r="L22" s="191"/>
      <c r="M22" s="164" t="e">
        <f>L22*$O22*VLOOKUP(F22,Cotação!A9:F13,6,0)</f>
        <v>#N/A</v>
      </c>
      <c r="N22" s="191"/>
      <c r="O22" s="160">
        <v>0</v>
      </c>
      <c r="P22" s="164" t="e">
        <f>N22*O22*VLOOKUP(F22,Cotação!A9:F13,6,0)</f>
        <v>#N/A</v>
      </c>
      <c r="Q22" s="165" t="e">
        <f>SUBTOTAL(109,INDEX(P$16:P$2076,1):P22)</f>
        <v>#N/A</v>
      </c>
      <c r="R22" s="76" t="e">
        <f t="shared" si="13"/>
        <v>#N/A</v>
      </c>
      <c r="S22" s="143" t="e">
        <f t="shared" si="14"/>
        <v>#N/A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17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 t="e">
        <f>J23*$O23*VLOOKUP(F23,Cotação!A10:F14,6,0)</f>
        <v>#N/A</v>
      </c>
      <c r="L23" s="191"/>
      <c r="M23" s="164" t="e">
        <f>L23*$O23*VLOOKUP(F23,Cotação!A10:F14,6,0)</f>
        <v>#N/A</v>
      </c>
      <c r="N23" s="191"/>
      <c r="O23" s="160">
        <v>0</v>
      </c>
      <c r="P23" s="164" t="e">
        <f>N23*O23*VLOOKUP(F23,Cotação!A10:F14,6,0)</f>
        <v>#N/A</v>
      </c>
      <c r="Q23" s="165" t="e">
        <f>SUBTOTAL(109,INDEX(P$16:P$2076,1):P23)</f>
        <v>#N/A</v>
      </c>
      <c r="R23" s="76" t="e">
        <f t="shared" si="13"/>
        <v>#N/A</v>
      </c>
      <c r="S23" s="143" t="e">
        <f t="shared" si="14"/>
        <v>#N/A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17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 t="e">
        <f>J24*$O24*VLOOKUP(F24,Cotação!A11:F15,6,0)</f>
        <v>#N/A</v>
      </c>
      <c r="L24" s="191"/>
      <c r="M24" s="164" t="e">
        <f>L24*$O24*VLOOKUP(F24,Cotação!A11:F15,6,0)</f>
        <v>#N/A</v>
      </c>
      <c r="N24" s="191"/>
      <c r="O24" s="160">
        <v>0</v>
      </c>
      <c r="P24" s="164" t="e">
        <f>N24*O24*VLOOKUP(F24,Cotação!A11:F15,6,0)</f>
        <v>#N/A</v>
      </c>
      <c r="Q24" s="165" t="e">
        <f>SUBTOTAL(109,INDEX(P$16:P$2076,1):P24)</f>
        <v>#N/A</v>
      </c>
      <c r="R24" s="76" t="e">
        <f t="shared" si="13"/>
        <v>#N/A</v>
      </c>
      <c r="S24" s="143" t="e">
        <f t="shared" si="14"/>
        <v>#N/A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17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 t="e">
        <f>J25*$O25*VLOOKUP(F25,Cotação!A12:F16,6,0)</f>
        <v>#N/A</v>
      </c>
      <c r="L25" s="191"/>
      <c r="M25" s="164" t="e">
        <f>L25*$O25*VLOOKUP(F25,Cotação!A12:F16,6,0)</f>
        <v>#N/A</v>
      </c>
      <c r="N25" s="191"/>
      <c r="O25" s="160">
        <v>0</v>
      </c>
      <c r="P25" s="164" t="e">
        <f>N25*O25*VLOOKUP(F25,Cotação!A12:F16,6,0)</f>
        <v>#N/A</v>
      </c>
      <c r="Q25" s="165" t="e">
        <f>SUBTOTAL(109,INDEX(P$16:P$2076,1):P25)</f>
        <v>#N/A</v>
      </c>
      <c r="R25" s="76" t="e">
        <f t="shared" si="13"/>
        <v>#N/A</v>
      </c>
      <c r="S25" s="143" t="e">
        <f t="shared" si="14"/>
        <v>#N/A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17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 t="e">
        <f>J26*$O26*VLOOKUP(F26,Cotação!A13:F17,6,0)</f>
        <v>#N/A</v>
      </c>
      <c r="L26" s="191"/>
      <c r="M26" s="164" t="e">
        <f>L26*$O26*VLOOKUP(F26,Cotação!A13:F17,6,0)</f>
        <v>#N/A</v>
      </c>
      <c r="N26" s="191"/>
      <c r="O26" s="160">
        <v>0</v>
      </c>
      <c r="P26" s="164" t="e">
        <f>N26*O26*VLOOKUP(F26,Cotação!A13:F17,6,0)</f>
        <v>#N/A</v>
      </c>
      <c r="Q26" s="165" t="e">
        <f>SUBTOTAL(109,INDEX(P$16:P$2076,1):P26)</f>
        <v>#N/A</v>
      </c>
      <c r="R26" s="76" t="e">
        <f t="shared" si="13"/>
        <v>#N/A</v>
      </c>
      <c r="S26" s="143" t="e">
        <f t="shared" si="14"/>
        <v>#N/A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17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 t="e">
        <f>J27*$O27*VLOOKUP(F27,Cotação!A14:F18,6,0)</f>
        <v>#N/A</v>
      </c>
      <c r="L27" s="191"/>
      <c r="M27" s="164" t="e">
        <f>L27*$O27*VLOOKUP(F27,Cotação!A14:F18,6,0)</f>
        <v>#N/A</v>
      </c>
      <c r="N27" s="191"/>
      <c r="O27" s="160">
        <v>0</v>
      </c>
      <c r="P27" s="164" t="e">
        <f>N27*O27*VLOOKUP(F27,Cotação!A14:F18,6,0)</f>
        <v>#N/A</v>
      </c>
      <c r="Q27" s="165" t="e">
        <f>SUBTOTAL(109,INDEX(P$16:P$2076,1):P27)</f>
        <v>#N/A</v>
      </c>
      <c r="R27" s="76" t="e">
        <f t="shared" si="13"/>
        <v>#N/A</v>
      </c>
      <c r="S27" s="143" t="e">
        <f t="shared" si="14"/>
        <v>#N/A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17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 t="e">
        <f>J28*$O28*VLOOKUP(F28,Cotação!A15:F19,6,0)</f>
        <v>#N/A</v>
      </c>
      <c r="L28" s="191"/>
      <c r="M28" s="164" t="e">
        <f>L28*$O28*VLOOKUP(F28,Cotação!A15:F19,6,0)</f>
        <v>#N/A</v>
      </c>
      <c r="N28" s="191"/>
      <c r="O28" s="160">
        <v>0</v>
      </c>
      <c r="P28" s="164" t="e">
        <f>N28*O28*VLOOKUP(F28,Cotação!A15:F19,6,0)</f>
        <v>#N/A</v>
      </c>
      <c r="Q28" s="165" t="e">
        <f>SUBTOTAL(109,INDEX(P$16:P$2076,1):P28)</f>
        <v>#N/A</v>
      </c>
      <c r="R28" s="76" t="e">
        <f t="shared" si="13"/>
        <v>#N/A</v>
      </c>
      <c r="S28" s="143" t="e">
        <f t="shared" si="14"/>
        <v>#N/A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17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 t="e">
        <f>J29*$O29*VLOOKUP(F29,Cotação!A16:F20,6,0)</f>
        <v>#N/A</v>
      </c>
      <c r="L29" s="191"/>
      <c r="M29" s="164" t="e">
        <f>L29*$O29*VLOOKUP(F29,Cotação!A16:F20,6,0)</f>
        <v>#N/A</v>
      </c>
      <c r="N29" s="191"/>
      <c r="O29" s="160">
        <v>0</v>
      </c>
      <c r="P29" s="164" t="e">
        <f>N29*O29*VLOOKUP(F29,Cotação!A16:F20,6,0)</f>
        <v>#N/A</v>
      </c>
      <c r="Q29" s="165" t="e">
        <f>SUBTOTAL(109,INDEX(P$16:P$2076,1):P29)</f>
        <v>#N/A</v>
      </c>
      <c r="R29" s="76" t="e">
        <f t="shared" si="13"/>
        <v>#N/A</v>
      </c>
      <c r="S29" s="143" t="e">
        <f t="shared" si="14"/>
        <v>#N/A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17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 t="e">
        <f>J30*$O30*VLOOKUP(F30,Cotação!A17:F21,6,0)</f>
        <v>#N/A</v>
      </c>
      <c r="L30" s="191"/>
      <c r="M30" s="164" t="e">
        <f>L30*$O30*VLOOKUP(F30,Cotação!A17:F21,6,0)</f>
        <v>#N/A</v>
      </c>
      <c r="N30" s="191"/>
      <c r="O30" s="160">
        <v>0</v>
      </c>
      <c r="P30" s="164" t="e">
        <f>N30*O30*VLOOKUP(F30,Cotação!A17:F21,6,0)</f>
        <v>#N/A</v>
      </c>
      <c r="Q30" s="165" t="e">
        <f>SUBTOTAL(109,INDEX(P$16:P$2076,1):P30)</f>
        <v>#N/A</v>
      </c>
      <c r="R30" s="76" t="e">
        <f t="shared" si="13"/>
        <v>#N/A</v>
      </c>
      <c r="S30" s="143" t="e">
        <f t="shared" si="14"/>
        <v>#N/A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17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 t="e">
        <f>J31*$O31*VLOOKUP(F31,Cotação!A18:F22,6,0)</f>
        <v>#N/A</v>
      </c>
      <c r="L31" s="191"/>
      <c r="M31" s="164" t="e">
        <f>L31*$O31*VLOOKUP(F31,Cotação!A18:F22,6,0)</f>
        <v>#N/A</v>
      </c>
      <c r="N31" s="191"/>
      <c r="O31" s="160">
        <v>0</v>
      </c>
      <c r="P31" s="164" t="e">
        <f>N31*O31*VLOOKUP(F31,Cotação!A18:F22,6,0)</f>
        <v>#N/A</v>
      </c>
      <c r="Q31" s="165" t="e">
        <f>SUBTOTAL(109,INDEX(P$16:P$2076,1):P31)</f>
        <v>#N/A</v>
      </c>
      <c r="R31" s="76" t="e">
        <f t="shared" si="13"/>
        <v>#N/A</v>
      </c>
      <c r="S31" s="143" t="e">
        <f t="shared" si="14"/>
        <v>#N/A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17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 t="e">
        <f>J32*$O32*VLOOKUP(F32,Cotação!A19:F23,6,0)</f>
        <v>#N/A</v>
      </c>
      <c r="L32" s="191"/>
      <c r="M32" s="164" t="e">
        <f>L32*$O32*VLOOKUP(F32,Cotação!A19:F23,6,0)</f>
        <v>#N/A</v>
      </c>
      <c r="N32" s="191"/>
      <c r="O32" s="160">
        <v>0</v>
      </c>
      <c r="P32" s="164" t="e">
        <f>N32*O32*VLOOKUP(F32,Cotação!A19:F23,6,0)</f>
        <v>#N/A</v>
      </c>
      <c r="Q32" s="165" t="e">
        <f>SUBTOTAL(109,INDEX(P$16:P$2076,1):P32)</f>
        <v>#N/A</v>
      </c>
      <c r="R32" s="81" t="e">
        <f t="shared" si="13"/>
        <v>#N/A</v>
      </c>
      <c r="S32" s="142" t="e">
        <f t="shared" si="14"/>
        <v>#N/A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17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 t="e">
        <f>J33*$O33*VLOOKUP(F33,Cotação!A20:F24,6,0)</f>
        <v>#N/A</v>
      </c>
      <c r="L33" s="191"/>
      <c r="M33" s="164" t="e">
        <f>L33*$O33*VLOOKUP(F33,Cotação!A20:F24,6,0)</f>
        <v>#N/A</v>
      </c>
      <c r="N33" s="191"/>
      <c r="O33" s="160">
        <v>0</v>
      </c>
      <c r="P33" s="164" t="e">
        <f>N33*O33*VLOOKUP(F33,Cotação!A20:F24,6,0)</f>
        <v>#N/A</v>
      </c>
      <c r="Q33" s="165" t="e">
        <f>SUBTOTAL(109,INDEX(P$16:P$2076,1):P33)</f>
        <v>#N/A</v>
      </c>
      <c r="R33" s="76" t="e">
        <f t="shared" si="13"/>
        <v>#N/A</v>
      </c>
      <c r="S33" s="143" t="e">
        <f t="shared" si="14"/>
        <v>#N/A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17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 t="e">
        <f>J34*$O34*VLOOKUP(F34,Cotação!A21:F25,6,0)</f>
        <v>#N/A</v>
      </c>
      <c r="L34" s="191"/>
      <c r="M34" s="164" t="e">
        <f>L34*$O34*VLOOKUP(F34,Cotação!A21:F25,6,0)</f>
        <v>#N/A</v>
      </c>
      <c r="N34" s="191"/>
      <c r="O34" s="160">
        <v>0</v>
      </c>
      <c r="P34" s="164" t="e">
        <f>N34*O34*VLOOKUP(F34,Cotação!A21:F25,6,0)</f>
        <v>#N/A</v>
      </c>
      <c r="Q34" s="165" t="e">
        <f>SUBTOTAL(109,INDEX(P$16:P$2076,1):P34)</f>
        <v>#N/A</v>
      </c>
      <c r="R34" s="76" t="e">
        <f t="shared" si="13"/>
        <v>#N/A</v>
      </c>
      <c r="S34" s="143" t="e">
        <f t="shared" si="14"/>
        <v>#N/A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17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 t="e">
        <f>J35*$O35*VLOOKUP(F35,Cotação!A22:F26,6,0)</f>
        <v>#N/A</v>
      </c>
      <c r="L35" s="191"/>
      <c r="M35" s="164" t="e">
        <f>L35*$O35*VLOOKUP(F35,Cotação!A22:F26,6,0)</f>
        <v>#N/A</v>
      </c>
      <c r="N35" s="191"/>
      <c r="O35" s="160">
        <v>0</v>
      </c>
      <c r="P35" s="164" t="e">
        <f>N35*O35*VLOOKUP(F35,Cotação!A22:F26,6,0)</f>
        <v>#N/A</v>
      </c>
      <c r="Q35" s="165" t="e">
        <f>SUBTOTAL(109,INDEX(P$16:P$2076,1):P35)</f>
        <v>#N/A</v>
      </c>
      <c r="R35" s="76" t="e">
        <f t="shared" si="13"/>
        <v>#N/A</v>
      </c>
      <c r="S35" s="143" t="e">
        <f t="shared" si="14"/>
        <v>#N/A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17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 t="e">
        <f>J36*$O36*VLOOKUP(F36,Cotação!A23:F27,6,0)</f>
        <v>#N/A</v>
      </c>
      <c r="L36" s="191"/>
      <c r="M36" s="164" t="e">
        <f>L36*$O36*VLOOKUP(F36,Cotação!A23:F27,6,0)</f>
        <v>#N/A</v>
      </c>
      <c r="N36" s="191"/>
      <c r="O36" s="160">
        <v>0</v>
      </c>
      <c r="P36" s="164" t="e">
        <f>N36*O36*VLOOKUP(F36,Cotação!A23:F27,6,0)</f>
        <v>#N/A</v>
      </c>
      <c r="Q36" s="165" t="e">
        <f>SUBTOTAL(109,INDEX(P$16:P$2076,1):P36)</f>
        <v>#N/A</v>
      </c>
      <c r="R36" s="76" t="e">
        <f t="shared" si="13"/>
        <v>#N/A</v>
      </c>
      <c r="S36" s="143" t="e">
        <f t="shared" si="14"/>
        <v>#N/A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17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 t="e">
        <f>J37*$O37*VLOOKUP(F37,Cotação!A24:F28,6,0)</f>
        <v>#N/A</v>
      </c>
      <c r="L37" s="191"/>
      <c r="M37" s="164" t="e">
        <f>L37*$O37*VLOOKUP(F37,Cotação!A24:F28,6,0)</f>
        <v>#N/A</v>
      </c>
      <c r="N37" s="191"/>
      <c r="O37" s="160">
        <v>0</v>
      </c>
      <c r="P37" s="164" t="e">
        <f>N37*O37*VLOOKUP(F37,Cotação!A24:F28,6,0)</f>
        <v>#N/A</v>
      </c>
      <c r="Q37" s="165" t="e">
        <f>SUBTOTAL(109,INDEX(P$16:P$2076,1):P37)</f>
        <v>#N/A</v>
      </c>
      <c r="R37" s="76" t="e">
        <f t="shared" si="13"/>
        <v>#N/A</v>
      </c>
      <c r="S37" s="143" t="e">
        <f t="shared" si="14"/>
        <v>#N/A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17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 t="e">
        <f>J38*$O38*VLOOKUP(F38,Cotação!A25:F29,6,0)</f>
        <v>#N/A</v>
      </c>
      <c r="L38" s="191"/>
      <c r="M38" s="164" t="e">
        <f>L38*$O38*VLOOKUP(F38,Cotação!A25:F29,6,0)</f>
        <v>#N/A</v>
      </c>
      <c r="N38" s="191"/>
      <c r="O38" s="160">
        <v>0</v>
      </c>
      <c r="P38" s="164" t="e">
        <f>N38*O38*VLOOKUP(F38,Cotação!A25:F29,6,0)</f>
        <v>#N/A</v>
      </c>
      <c r="Q38" s="165" t="e">
        <f>SUBTOTAL(109,INDEX(P$16:P$2076,1):P38)</f>
        <v>#N/A</v>
      </c>
      <c r="R38" s="76" t="e">
        <f t="shared" si="13"/>
        <v>#N/A</v>
      </c>
      <c r="S38" s="143" t="e">
        <f t="shared" si="14"/>
        <v>#N/A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17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 t="e">
        <f>J39*$O39*VLOOKUP(F39,Cotação!A26:F30,6,0)</f>
        <v>#N/A</v>
      </c>
      <c r="L39" s="191"/>
      <c r="M39" s="164" t="e">
        <f>L39*$O39*VLOOKUP(F39,Cotação!A26:F30,6,0)</f>
        <v>#N/A</v>
      </c>
      <c r="N39" s="191"/>
      <c r="O39" s="160">
        <v>0</v>
      </c>
      <c r="P39" s="164" t="e">
        <f>N39*O39*VLOOKUP(F39,Cotação!A26:F30,6,0)</f>
        <v>#N/A</v>
      </c>
      <c r="Q39" s="165" t="e">
        <f>SUBTOTAL(109,INDEX(P$16:P$2076,1):P39)</f>
        <v>#N/A</v>
      </c>
      <c r="R39" s="76" t="e">
        <f t="shared" si="13"/>
        <v>#N/A</v>
      </c>
      <c r="S39" s="143" t="e">
        <f t="shared" si="14"/>
        <v>#N/A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17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 t="e">
        <f>J40*$O40*VLOOKUP(F40,Cotação!A27:F31,6,0)</f>
        <v>#N/A</v>
      </c>
      <c r="L40" s="191"/>
      <c r="M40" s="164" t="e">
        <f>L40*$O40*VLOOKUP(F40,Cotação!A27:F31,6,0)</f>
        <v>#N/A</v>
      </c>
      <c r="N40" s="191"/>
      <c r="O40" s="160">
        <v>0</v>
      </c>
      <c r="P40" s="164" t="e">
        <f>N40*O40*VLOOKUP(F40,Cotação!A27:F31,6,0)</f>
        <v>#N/A</v>
      </c>
      <c r="Q40" s="165" t="e">
        <f>SUBTOTAL(109,INDEX(P$16:P$2076,1):P40)</f>
        <v>#N/A</v>
      </c>
      <c r="R40" s="76" t="e">
        <f t="shared" si="13"/>
        <v>#N/A</v>
      </c>
      <c r="S40" s="143" t="e">
        <f t="shared" si="14"/>
        <v>#N/A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17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 t="e">
        <f>J41*$O41*VLOOKUP(F41,Cotação!A28:F32,6,0)</f>
        <v>#N/A</v>
      </c>
      <c r="L41" s="191"/>
      <c r="M41" s="164" t="e">
        <f>L41*$O41*VLOOKUP(F41,Cotação!A28:F32,6,0)</f>
        <v>#N/A</v>
      </c>
      <c r="N41" s="191"/>
      <c r="O41" s="160">
        <v>0</v>
      </c>
      <c r="P41" s="164" t="e">
        <f>N41*O41*VLOOKUP(F41,Cotação!A28:F32,6,0)</f>
        <v>#N/A</v>
      </c>
      <c r="Q41" s="165" t="e">
        <f>SUBTOTAL(109,INDEX(P$16:P$2076,1):P41)</f>
        <v>#N/A</v>
      </c>
      <c r="R41" s="76" t="e">
        <f t="shared" si="13"/>
        <v>#N/A</v>
      </c>
      <c r="S41" s="143" t="e">
        <f t="shared" si="14"/>
        <v>#N/A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17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 t="e">
        <f>J42*$O42*VLOOKUP(F42,Cotação!A29:F33,6,0)</f>
        <v>#N/A</v>
      </c>
      <c r="L42" s="191"/>
      <c r="M42" s="164" t="e">
        <f>L42*$O42*VLOOKUP(F42,Cotação!A29:F33,6,0)</f>
        <v>#N/A</v>
      </c>
      <c r="N42" s="191"/>
      <c r="O42" s="160">
        <v>0</v>
      </c>
      <c r="P42" s="164" t="e">
        <f>N42*O42*VLOOKUP(F42,Cotação!A29:F33,6,0)</f>
        <v>#N/A</v>
      </c>
      <c r="Q42" s="165" t="e">
        <f>SUBTOTAL(109,INDEX(P$16:P$2076,1):P42)</f>
        <v>#N/A</v>
      </c>
      <c r="R42" s="76" t="e">
        <f t="shared" si="13"/>
        <v>#N/A</v>
      </c>
      <c r="S42" s="143" t="e">
        <f t="shared" si="14"/>
        <v>#N/A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 t="e">
        <f>J43*$O43*VLOOKUP(F43,Cotação!A30:F34,6,0)</f>
        <v>#N/A</v>
      </c>
      <c r="L43" s="191"/>
      <c r="M43" s="164" t="e">
        <f>L43*$O43*VLOOKUP(F43,Cotação!A30:F34,6,0)</f>
        <v>#N/A</v>
      </c>
      <c r="N43" s="191"/>
      <c r="O43" s="160">
        <v>0</v>
      </c>
      <c r="P43" s="164" t="e">
        <f>N43*O43*VLOOKUP(F43,Cotação!A30:F34,6,0)</f>
        <v>#N/A</v>
      </c>
      <c r="Q43" s="165" t="e">
        <f>SUBTOTAL(109,INDEX(P$16:P$2076,1):P43)</f>
        <v>#N/A</v>
      </c>
      <c r="R43" s="76" t="e">
        <f t="shared" si="13"/>
        <v>#N/A</v>
      </c>
      <c r="S43" s="143" t="e">
        <f t="shared" si="14"/>
        <v>#N/A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 t="e">
        <f>J44*$O44*VLOOKUP(F44,Cotação!A31:F35,6,0)</f>
        <v>#N/A</v>
      </c>
      <c r="L44" s="191"/>
      <c r="M44" s="164" t="e">
        <f>L44*$O44*VLOOKUP(F44,Cotação!A31:F35,6,0)</f>
        <v>#N/A</v>
      </c>
      <c r="N44" s="191"/>
      <c r="O44" s="160">
        <v>0</v>
      </c>
      <c r="P44" s="164" t="e">
        <f>N44*O44*VLOOKUP(F44,Cotação!A31:F35,6,0)</f>
        <v>#N/A</v>
      </c>
      <c r="Q44" s="165" t="e">
        <f>SUBTOTAL(109,INDEX(P$16:P$2076,1):P44)</f>
        <v>#N/A</v>
      </c>
      <c r="R44" s="76" t="e">
        <f t="shared" si="13"/>
        <v>#N/A</v>
      </c>
      <c r="S44" s="143" t="e">
        <f t="shared" si="14"/>
        <v>#N/A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 t="e">
        <f>J45*$O45*VLOOKUP(F45,Cotação!A32:F36,6,0)</f>
        <v>#N/A</v>
      </c>
      <c r="L45" s="191"/>
      <c r="M45" s="164" t="e">
        <f>L45*$O45*VLOOKUP(F45,Cotação!A32:F36,6,0)</f>
        <v>#N/A</v>
      </c>
      <c r="N45" s="191"/>
      <c r="O45" s="160">
        <v>0</v>
      </c>
      <c r="P45" s="164" t="e">
        <f>N45*O45*VLOOKUP(F45,Cotação!A32:F36,6,0)</f>
        <v>#N/A</v>
      </c>
      <c r="Q45" s="165" t="e">
        <f>SUBTOTAL(109,INDEX(P$16:P$2076,1):P45)</f>
        <v>#N/A</v>
      </c>
      <c r="R45" s="76" t="e">
        <f t="shared" si="13"/>
        <v>#N/A</v>
      </c>
      <c r="S45" s="143" t="e">
        <f t="shared" si="14"/>
        <v>#N/A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 t="e">
        <f>J46*$O46*VLOOKUP(F46,Cotação!A33:F37,6,0)</f>
        <v>#N/A</v>
      </c>
      <c r="L46" s="191"/>
      <c r="M46" s="164" t="e">
        <f>L46*$O46*VLOOKUP(F46,Cotação!A33:F37,6,0)</f>
        <v>#N/A</v>
      </c>
      <c r="N46" s="191"/>
      <c r="O46" s="160">
        <v>0</v>
      </c>
      <c r="P46" s="164" t="e">
        <f>N46*O46*VLOOKUP(F46,Cotação!A33:F37,6,0)</f>
        <v>#N/A</v>
      </c>
      <c r="Q46" s="165" t="e">
        <f>SUBTOTAL(109,INDEX(P$16:P$2076,1):P46)</f>
        <v>#N/A</v>
      </c>
      <c r="R46" s="76" t="e">
        <f t="shared" si="13"/>
        <v>#N/A</v>
      </c>
      <c r="S46" s="143" t="e">
        <f t="shared" si="14"/>
        <v>#N/A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 t="e">
        <f>J47*$O47*VLOOKUP(F47,Cotação!A34:F38,6,0)</f>
        <v>#N/A</v>
      </c>
      <c r="L47" s="191"/>
      <c r="M47" s="164" t="e">
        <f>L47*$O47*VLOOKUP(F47,Cotação!A34:F38,6,0)</f>
        <v>#N/A</v>
      </c>
      <c r="N47" s="191"/>
      <c r="O47" s="160">
        <v>0</v>
      </c>
      <c r="P47" s="164" t="e">
        <f>N47*O47*VLOOKUP(F47,Cotação!A34:F38,6,0)</f>
        <v>#N/A</v>
      </c>
      <c r="Q47" s="165" t="e">
        <f>SUBTOTAL(109,INDEX(P$16:P$2076,1):P47)</f>
        <v>#N/A</v>
      </c>
      <c r="R47" s="76" t="e">
        <f t="shared" si="13"/>
        <v>#N/A</v>
      </c>
      <c r="S47" s="143" t="e">
        <f t="shared" si="14"/>
        <v>#N/A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 t="e">
        <f>J48*$O48*VLOOKUP(F48,Cotação!A35:F39,6,0)</f>
        <v>#N/A</v>
      </c>
      <c r="L48" s="191"/>
      <c r="M48" s="164" t="e">
        <f>L48*$O48*VLOOKUP(F48,Cotação!A35:F39,6,0)</f>
        <v>#N/A</v>
      </c>
      <c r="N48" s="191"/>
      <c r="O48" s="160">
        <v>0</v>
      </c>
      <c r="P48" s="164" t="e">
        <f>N48*O48*VLOOKUP(F48,Cotação!A35:F39,6,0)</f>
        <v>#N/A</v>
      </c>
      <c r="Q48" s="165" t="e">
        <f>SUBTOTAL(109,INDEX(P$16:P$2076,1):P48)</f>
        <v>#N/A</v>
      </c>
      <c r="R48" s="76" t="e">
        <f t="shared" si="13"/>
        <v>#N/A</v>
      </c>
      <c r="S48" s="143" t="e">
        <f t="shared" si="14"/>
        <v>#N/A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41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 t="e">
        <f>J49*$O49*VLOOKUP(F49,Cotação!A36:F40,6,0)</f>
        <v>#N/A</v>
      </c>
      <c r="L49" s="62"/>
      <c r="M49" s="164" t="e">
        <f>L49*$O49*VLOOKUP(F49,Cotação!A36:F40,6,0)</f>
        <v>#N/A</v>
      </c>
      <c r="N49" s="62"/>
      <c r="O49" s="163"/>
      <c r="P49" s="164" t="e">
        <f>N49*O49*VLOOKUP(F49,Cotação!A36:F40,6,0)</f>
        <v>#N/A</v>
      </c>
      <c r="Q49" s="165" t="e">
        <f>SUBTOTAL(109,INDEX(P$16:P$2076,1):P49)</f>
        <v>#N/A</v>
      </c>
      <c r="R49" s="76" t="e">
        <f t="shared" si="13"/>
        <v>#N/A</v>
      </c>
      <c r="S49" s="143" t="e">
        <f t="shared" si="14"/>
        <v>#N/A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17"/>
    </row>
    <row r="752" spans="39:42" x14ac:dyDescent="0.25">
      <c r="AM752" s="117"/>
    </row>
    <row r="753" spans="39:39" x14ac:dyDescent="0.25">
      <c r="AM753" s="117"/>
    </row>
    <row r="754" spans="39:39" x14ac:dyDescent="0.25">
      <c r="AM754" s="117"/>
    </row>
    <row r="755" spans="39:39" x14ac:dyDescent="0.25">
      <c r="AM755" s="117"/>
    </row>
    <row r="756" spans="39:39" x14ac:dyDescent="0.25">
      <c r="AM756" s="117"/>
    </row>
    <row r="757" spans="39:39" x14ac:dyDescent="0.25">
      <c r="AM757" s="117"/>
    </row>
    <row r="758" spans="39:39" x14ac:dyDescent="0.25">
      <c r="AM758" s="117"/>
    </row>
    <row r="759" spans="39:39" x14ac:dyDescent="0.25">
      <c r="AM759" s="117"/>
    </row>
    <row r="760" spans="39:39" x14ac:dyDescent="0.25">
      <c r="AM760" s="117"/>
    </row>
    <row r="761" spans="39:39" x14ac:dyDescent="0.25">
      <c r="AM761" s="117"/>
    </row>
    <row r="762" spans="39:39" x14ac:dyDescent="0.25">
      <c r="AM762" s="117"/>
    </row>
    <row r="763" spans="39:39" x14ac:dyDescent="0.25">
      <c r="AM763" s="117"/>
    </row>
    <row r="764" spans="39:39" x14ac:dyDescent="0.25">
      <c r="AM764" s="117"/>
    </row>
    <row r="765" spans="39:39" x14ac:dyDescent="0.25">
      <c r="AM765" s="117"/>
    </row>
    <row r="766" spans="39:39" x14ac:dyDescent="0.25">
      <c r="AM766" s="117"/>
    </row>
    <row r="767" spans="39:39" x14ac:dyDescent="0.25">
      <c r="AM767" s="117"/>
    </row>
    <row r="768" spans="39:39" x14ac:dyDescent="0.25">
      <c r="AM768" s="117"/>
    </row>
    <row r="769" spans="39:39" x14ac:dyDescent="0.25">
      <c r="AM769" s="117"/>
    </row>
    <row r="770" spans="39:39" x14ac:dyDescent="0.25">
      <c r="AM770" s="117"/>
    </row>
    <row r="771" spans="39:39" x14ac:dyDescent="0.25">
      <c r="AM771" s="117"/>
    </row>
    <row r="772" spans="39:39" x14ac:dyDescent="0.25">
      <c r="AM772" s="117"/>
    </row>
    <row r="773" spans="39:39" x14ac:dyDescent="0.25">
      <c r="AM773" s="117"/>
    </row>
    <row r="774" spans="39:39" x14ac:dyDescent="0.25">
      <c r="AM774" s="117"/>
    </row>
    <row r="775" spans="39:39" x14ac:dyDescent="0.25">
      <c r="AM775" s="117"/>
    </row>
    <row r="776" spans="39:39" x14ac:dyDescent="0.25">
      <c r="AM776" s="117"/>
    </row>
    <row r="777" spans="39:39" x14ac:dyDescent="0.25">
      <c r="AM777" s="117"/>
    </row>
    <row r="778" spans="39:39" x14ac:dyDescent="0.25">
      <c r="AM778" s="117"/>
    </row>
    <row r="779" spans="39:39" x14ac:dyDescent="0.25">
      <c r="AM779" s="117"/>
    </row>
    <row r="780" spans="39:39" x14ac:dyDescent="0.25">
      <c r="AM780" s="117"/>
    </row>
    <row r="781" spans="39:39" x14ac:dyDescent="0.25">
      <c r="AM781" s="117"/>
    </row>
    <row r="782" spans="39:39" x14ac:dyDescent="0.25">
      <c r="AM782" s="117"/>
    </row>
    <row r="783" spans="39:39" x14ac:dyDescent="0.25">
      <c r="AM783" s="117"/>
    </row>
    <row r="784" spans="39:39" x14ac:dyDescent="0.25">
      <c r="AM784" s="117"/>
    </row>
    <row r="785" spans="39:39" x14ac:dyDescent="0.25">
      <c r="AM785" s="117"/>
    </row>
    <row r="786" spans="39:39" x14ac:dyDescent="0.25">
      <c r="AM786" s="117"/>
    </row>
    <row r="787" spans="39:39" x14ac:dyDescent="0.25">
      <c r="AM787" s="117"/>
    </row>
    <row r="788" spans="39:39" x14ac:dyDescent="0.25">
      <c r="AM788" s="117"/>
    </row>
    <row r="789" spans="39:39" x14ac:dyDescent="0.25">
      <c r="AM789" s="117"/>
    </row>
    <row r="790" spans="39:39" x14ac:dyDescent="0.25">
      <c r="AM790" s="117"/>
    </row>
    <row r="791" spans="39:39" x14ac:dyDescent="0.25">
      <c r="AM791" s="117"/>
    </row>
    <row r="792" spans="39:39" x14ac:dyDescent="0.25">
      <c r="AM792" s="117"/>
    </row>
    <row r="793" spans="39:39" x14ac:dyDescent="0.25">
      <c r="AM793" s="117"/>
    </row>
    <row r="794" spans="39:39" x14ac:dyDescent="0.25">
      <c r="AM794" s="117"/>
    </row>
    <row r="795" spans="39:39" x14ac:dyDescent="0.25">
      <c r="AM795" s="117"/>
    </row>
    <row r="796" spans="39:39" x14ac:dyDescent="0.25">
      <c r="AM796" s="117"/>
    </row>
    <row r="797" spans="39:39" x14ac:dyDescent="0.25">
      <c r="AM797" s="117"/>
    </row>
    <row r="798" spans="39:39" x14ac:dyDescent="0.25">
      <c r="AM798" s="117"/>
    </row>
    <row r="799" spans="39:39" x14ac:dyDescent="0.25">
      <c r="AM799" s="117"/>
    </row>
    <row r="800" spans="39:39" x14ac:dyDescent="0.25">
      <c r="AM800" s="117"/>
    </row>
    <row r="801" spans="39:39" x14ac:dyDescent="0.25">
      <c r="AM801" s="117"/>
    </row>
    <row r="802" spans="39:39" x14ac:dyDescent="0.25">
      <c r="AM802" s="117"/>
    </row>
    <row r="803" spans="39:39" x14ac:dyDescent="0.25">
      <c r="AM803" s="117"/>
    </row>
    <row r="804" spans="39:39" x14ac:dyDescent="0.25">
      <c r="AM804" s="117"/>
    </row>
    <row r="805" spans="39:39" x14ac:dyDescent="0.25">
      <c r="AM805" s="117"/>
    </row>
    <row r="806" spans="39:39" x14ac:dyDescent="0.25">
      <c r="AM806" s="117"/>
    </row>
    <row r="807" spans="39:39" x14ac:dyDescent="0.25">
      <c r="AM807" s="117"/>
    </row>
    <row r="808" spans="39:39" x14ac:dyDescent="0.25">
      <c r="AM808" s="117"/>
    </row>
    <row r="809" spans="39:39" x14ac:dyDescent="0.25">
      <c r="AM809" s="117"/>
    </row>
    <row r="810" spans="39:39" x14ac:dyDescent="0.25">
      <c r="AM810" s="117"/>
    </row>
    <row r="811" spans="39:39" x14ac:dyDescent="0.25">
      <c r="AM811" s="117"/>
    </row>
    <row r="812" spans="39:39" x14ac:dyDescent="0.25">
      <c r="AM812" s="117"/>
    </row>
    <row r="813" spans="39:39" x14ac:dyDescent="0.25">
      <c r="AM813" s="117"/>
    </row>
    <row r="814" spans="39:39" x14ac:dyDescent="0.25">
      <c r="AM814" s="117"/>
    </row>
    <row r="815" spans="39:39" x14ac:dyDescent="0.25">
      <c r="AM815" s="117"/>
    </row>
    <row r="816" spans="39:39" x14ac:dyDescent="0.25">
      <c r="AM816" s="117"/>
    </row>
    <row r="817" spans="39:39" x14ac:dyDescent="0.25">
      <c r="AM817" s="117"/>
    </row>
    <row r="818" spans="39:39" x14ac:dyDescent="0.25">
      <c r="AM818" s="117"/>
    </row>
    <row r="819" spans="39:39" x14ac:dyDescent="0.25">
      <c r="AM819" s="117"/>
    </row>
    <row r="820" spans="39:39" x14ac:dyDescent="0.25">
      <c r="AM820" s="117"/>
    </row>
    <row r="821" spans="39:39" x14ac:dyDescent="0.25">
      <c r="AM821" s="117"/>
    </row>
    <row r="822" spans="39:39" x14ac:dyDescent="0.25">
      <c r="AM822" s="117"/>
    </row>
    <row r="823" spans="39:39" x14ac:dyDescent="0.25">
      <c r="AM823" s="117"/>
    </row>
    <row r="824" spans="39:39" x14ac:dyDescent="0.25">
      <c r="AM824" s="117"/>
    </row>
    <row r="825" spans="39:39" x14ac:dyDescent="0.25">
      <c r="AM825" s="117"/>
    </row>
    <row r="826" spans="39:39" x14ac:dyDescent="0.25">
      <c r="AM826" s="117"/>
    </row>
    <row r="827" spans="39:39" x14ac:dyDescent="0.25">
      <c r="AM827" s="117"/>
    </row>
    <row r="828" spans="39:39" x14ac:dyDescent="0.25">
      <c r="AM828" s="117"/>
    </row>
    <row r="829" spans="39:39" x14ac:dyDescent="0.25">
      <c r="AM829" s="117"/>
    </row>
    <row r="830" spans="39:39" x14ac:dyDescent="0.25">
      <c r="AM830" s="117"/>
    </row>
    <row r="831" spans="39:39" x14ac:dyDescent="0.25">
      <c r="AM831" s="117"/>
    </row>
    <row r="832" spans="39:39" x14ac:dyDescent="0.25">
      <c r="AM832" s="117"/>
    </row>
    <row r="833" spans="39:39" x14ac:dyDescent="0.25">
      <c r="AM833" s="117"/>
    </row>
    <row r="834" spans="39:39" x14ac:dyDescent="0.25">
      <c r="AM834" s="117"/>
    </row>
    <row r="835" spans="39:39" x14ac:dyDescent="0.25">
      <c r="AM835" s="117"/>
    </row>
    <row r="836" spans="39:39" x14ac:dyDescent="0.25">
      <c r="AM836" s="117"/>
    </row>
    <row r="837" spans="39:39" x14ac:dyDescent="0.25">
      <c r="AM837" s="117"/>
    </row>
    <row r="838" spans="39:39" x14ac:dyDescent="0.25">
      <c r="AM838" s="117"/>
    </row>
    <row r="839" spans="39:39" x14ac:dyDescent="0.25">
      <c r="AM839" s="117"/>
    </row>
    <row r="840" spans="39:39" x14ac:dyDescent="0.25">
      <c r="AM840" s="117"/>
    </row>
    <row r="841" spans="39:39" x14ac:dyDescent="0.25">
      <c r="AM841" s="117"/>
    </row>
    <row r="842" spans="39:39" x14ac:dyDescent="0.25">
      <c r="AM842" s="117"/>
    </row>
    <row r="843" spans="39:39" x14ac:dyDescent="0.25">
      <c r="AM843" s="117"/>
    </row>
    <row r="844" spans="39:39" x14ac:dyDescent="0.25">
      <c r="AM844" s="117"/>
    </row>
    <row r="845" spans="39:39" x14ac:dyDescent="0.25">
      <c r="AM845" s="117"/>
    </row>
    <row r="846" spans="39:39" x14ac:dyDescent="0.25">
      <c r="AM846" s="117"/>
    </row>
    <row r="847" spans="39:39" x14ac:dyDescent="0.25">
      <c r="AM847" s="117"/>
    </row>
    <row r="848" spans="39:39" x14ac:dyDescent="0.25">
      <c r="AM848" s="117"/>
    </row>
    <row r="849" spans="39:39" x14ac:dyDescent="0.25">
      <c r="AM849" s="117"/>
    </row>
    <row r="850" spans="39:39" x14ac:dyDescent="0.25">
      <c r="AM850" s="117"/>
    </row>
    <row r="851" spans="39:39" x14ac:dyDescent="0.25">
      <c r="AM851" s="117"/>
    </row>
    <row r="852" spans="39:39" x14ac:dyDescent="0.25">
      <c r="AM852" s="117"/>
    </row>
    <row r="853" spans="39:39" x14ac:dyDescent="0.25">
      <c r="AM853" s="117"/>
    </row>
    <row r="854" spans="39:39" x14ac:dyDescent="0.25">
      <c r="AM854" s="117"/>
    </row>
    <row r="855" spans="39:39" x14ac:dyDescent="0.25">
      <c r="AM855" s="117"/>
    </row>
    <row r="856" spans="39:39" x14ac:dyDescent="0.25">
      <c r="AM856" s="117"/>
    </row>
    <row r="857" spans="39:39" x14ac:dyDescent="0.25">
      <c r="AM857" s="117"/>
    </row>
    <row r="858" spans="39:39" x14ac:dyDescent="0.25">
      <c r="AM858" s="117"/>
    </row>
    <row r="859" spans="39:39" x14ac:dyDescent="0.25">
      <c r="AM859" s="117"/>
    </row>
    <row r="860" spans="39:39" x14ac:dyDescent="0.25">
      <c r="AM860" s="117"/>
    </row>
    <row r="861" spans="39:39" x14ac:dyDescent="0.25">
      <c r="AM861" s="117"/>
    </row>
    <row r="862" spans="39:39" x14ac:dyDescent="0.25">
      <c r="AM862" s="117"/>
    </row>
    <row r="863" spans="39:39" x14ac:dyDescent="0.25">
      <c r="AM863" s="117"/>
    </row>
    <row r="864" spans="39:39" x14ac:dyDescent="0.25">
      <c r="AM864" s="117"/>
    </row>
    <row r="865" spans="39:39" x14ac:dyDescent="0.25">
      <c r="AM865" s="117"/>
    </row>
    <row r="866" spans="39:39" x14ac:dyDescent="0.25">
      <c r="AM866" s="117"/>
    </row>
    <row r="867" spans="39:39" x14ac:dyDescent="0.25">
      <c r="AM867" s="117"/>
    </row>
    <row r="868" spans="39:39" x14ac:dyDescent="0.25">
      <c r="AM868" s="117"/>
    </row>
    <row r="869" spans="39:39" x14ac:dyDescent="0.25">
      <c r="AM869" s="117"/>
    </row>
    <row r="870" spans="39:39" x14ac:dyDescent="0.25">
      <c r="AM870" s="117"/>
    </row>
    <row r="871" spans="39:39" x14ac:dyDescent="0.25">
      <c r="AM871" s="117"/>
    </row>
    <row r="872" spans="39:39" x14ac:dyDescent="0.25">
      <c r="AM872" s="117"/>
    </row>
    <row r="873" spans="39:39" x14ac:dyDescent="0.25">
      <c r="AM873" s="117"/>
    </row>
    <row r="874" spans="39:39" x14ac:dyDescent="0.25">
      <c r="AM874" s="117"/>
    </row>
    <row r="875" spans="39:39" x14ac:dyDescent="0.25">
      <c r="AM875" s="117"/>
    </row>
    <row r="876" spans="39:39" x14ac:dyDescent="0.25">
      <c r="AM876" s="117"/>
    </row>
    <row r="877" spans="39:39" x14ac:dyDescent="0.25">
      <c r="AM877" s="117"/>
    </row>
    <row r="878" spans="39:39" x14ac:dyDescent="0.25">
      <c r="AM878" s="117"/>
    </row>
    <row r="879" spans="39:39" x14ac:dyDescent="0.25">
      <c r="AM879" s="117"/>
    </row>
    <row r="880" spans="39:39" x14ac:dyDescent="0.25">
      <c r="AM880" s="117"/>
    </row>
    <row r="881" spans="39:39" x14ac:dyDescent="0.25">
      <c r="AM881" s="117"/>
    </row>
    <row r="882" spans="39:39" x14ac:dyDescent="0.25">
      <c r="AM882" s="117"/>
    </row>
    <row r="883" spans="39:39" x14ac:dyDescent="0.25">
      <c r="AM883" s="117"/>
    </row>
    <row r="884" spans="39:39" x14ac:dyDescent="0.25">
      <c r="AM884" s="117"/>
    </row>
    <row r="885" spans="39:39" x14ac:dyDescent="0.25">
      <c r="AM885" s="117"/>
    </row>
    <row r="886" spans="39:39" x14ac:dyDescent="0.25">
      <c r="AM886" s="117"/>
    </row>
    <row r="887" spans="39:39" x14ac:dyDescent="0.25">
      <c r="AM887" s="117"/>
    </row>
    <row r="888" spans="39:39" x14ac:dyDescent="0.25">
      <c r="AM888" s="117"/>
    </row>
    <row r="889" spans="39:39" x14ac:dyDescent="0.25">
      <c r="AM889" s="117"/>
    </row>
    <row r="890" spans="39:39" x14ac:dyDescent="0.25">
      <c r="AM890" s="117"/>
    </row>
    <row r="891" spans="39:39" x14ac:dyDescent="0.25">
      <c r="AM891" s="117"/>
    </row>
    <row r="892" spans="39:39" x14ac:dyDescent="0.25">
      <c r="AM892" s="117"/>
    </row>
    <row r="893" spans="39:39" x14ac:dyDescent="0.25">
      <c r="AM893" s="117"/>
    </row>
    <row r="894" spans="39:39" x14ac:dyDescent="0.25">
      <c r="AM894" s="117"/>
    </row>
    <row r="895" spans="39:39" x14ac:dyDescent="0.25">
      <c r="AM895" s="117"/>
    </row>
    <row r="896" spans="39:39" x14ac:dyDescent="0.25">
      <c r="AM896" s="117"/>
    </row>
    <row r="897" spans="39:39" x14ac:dyDescent="0.25">
      <c r="AM897" s="117"/>
    </row>
    <row r="898" spans="39:39" x14ac:dyDescent="0.25">
      <c r="AM898" s="117"/>
    </row>
    <row r="899" spans="39:39" x14ac:dyDescent="0.25">
      <c r="AM899" s="117"/>
    </row>
    <row r="900" spans="39:39" x14ac:dyDescent="0.25">
      <c r="AM900" s="117"/>
    </row>
    <row r="901" spans="39:39" x14ac:dyDescent="0.25">
      <c r="AM901" s="117"/>
    </row>
    <row r="902" spans="39:39" x14ac:dyDescent="0.25">
      <c r="AM902" s="117"/>
    </row>
    <row r="903" spans="39:39" x14ac:dyDescent="0.25">
      <c r="AM903" s="117"/>
    </row>
    <row r="904" spans="39:39" x14ac:dyDescent="0.25">
      <c r="AM904" s="117"/>
    </row>
    <row r="905" spans="39:39" x14ac:dyDescent="0.25">
      <c r="AM905" s="117"/>
    </row>
    <row r="906" spans="39:39" x14ac:dyDescent="0.25">
      <c r="AM906" s="117"/>
    </row>
    <row r="907" spans="39:39" x14ac:dyDescent="0.25">
      <c r="AM907" s="117"/>
    </row>
    <row r="908" spans="39:39" x14ac:dyDescent="0.25">
      <c r="AM908" s="117"/>
    </row>
    <row r="909" spans="39:39" x14ac:dyDescent="0.25">
      <c r="AM909" s="117"/>
    </row>
    <row r="910" spans="39:39" x14ac:dyDescent="0.25">
      <c r="AM910" s="117"/>
    </row>
    <row r="911" spans="39:39" x14ac:dyDescent="0.25">
      <c r="AM911" s="117"/>
    </row>
    <row r="912" spans="39:39" x14ac:dyDescent="0.25">
      <c r="AM912" s="117"/>
    </row>
    <row r="913" spans="39:39" x14ac:dyDescent="0.25">
      <c r="AM913" s="117"/>
    </row>
    <row r="914" spans="39:39" x14ac:dyDescent="0.25">
      <c r="AM914" s="117"/>
    </row>
    <row r="915" spans="39:39" x14ac:dyDescent="0.25">
      <c r="AM915" s="117"/>
    </row>
    <row r="916" spans="39:39" x14ac:dyDescent="0.25">
      <c r="AM916" s="117"/>
    </row>
    <row r="917" spans="39:39" x14ac:dyDescent="0.25">
      <c r="AM917" s="117"/>
    </row>
    <row r="918" spans="39:39" x14ac:dyDescent="0.25">
      <c r="AM918" s="117"/>
    </row>
    <row r="919" spans="39:39" x14ac:dyDescent="0.25">
      <c r="AM919" s="117"/>
    </row>
    <row r="920" spans="39:39" x14ac:dyDescent="0.25">
      <c r="AM920" s="117"/>
    </row>
    <row r="921" spans="39:39" x14ac:dyDescent="0.25">
      <c r="AM921" s="117"/>
    </row>
    <row r="922" spans="39:39" x14ac:dyDescent="0.25">
      <c r="AM922" s="117"/>
    </row>
    <row r="923" spans="39:39" x14ac:dyDescent="0.25">
      <c r="AM923" s="117"/>
    </row>
    <row r="924" spans="39:39" x14ac:dyDescent="0.25">
      <c r="AM924" s="117"/>
    </row>
    <row r="925" spans="39:39" x14ac:dyDescent="0.25">
      <c r="AM925" s="117"/>
    </row>
    <row r="926" spans="39:39" x14ac:dyDescent="0.25">
      <c r="AM926" s="117"/>
    </row>
    <row r="927" spans="39:39" x14ac:dyDescent="0.25">
      <c r="AM927" s="117"/>
    </row>
    <row r="928" spans="39:39" x14ac:dyDescent="0.25">
      <c r="AM928" s="117"/>
    </row>
    <row r="929" spans="39:39" x14ac:dyDescent="0.25">
      <c r="AM929" s="117"/>
    </row>
    <row r="930" spans="39:39" x14ac:dyDescent="0.25">
      <c r="AM930" s="117"/>
    </row>
    <row r="931" spans="39:39" x14ac:dyDescent="0.25">
      <c r="AM931" s="117"/>
    </row>
    <row r="932" spans="39:39" x14ac:dyDescent="0.25">
      <c r="AM932" s="117"/>
    </row>
    <row r="933" spans="39:39" x14ac:dyDescent="0.25">
      <c r="AM933" s="117"/>
    </row>
    <row r="934" spans="39:39" x14ac:dyDescent="0.25">
      <c r="AM934" s="117"/>
    </row>
    <row r="935" spans="39:39" x14ac:dyDescent="0.25">
      <c r="AM935" s="117"/>
    </row>
    <row r="936" spans="39:39" x14ac:dyDescent="0.25">
      <c r="AM936" s="117"/>
    </row>
    <row r="937" spans="39:39" x14ac:dyDescent="0.25">
      <c r="AM937" s="117"/>
    </row>
    <row r="938" spans="39:39" x14ac:dyDescent="0.25">
      <c r="AM938" s="117"/>
    </row>
    <row r="939" spans="39:39" x14ac:dyDescent="0.25">
      <c r="AM939" s="117"/>
    </row>
    <row r="940" spans="39:39" x14ac:dyDescent="0.25">
      <c r="AM940" s="117"/>
    </row>
    <row r="941" spans="39:39" x14ac:dyDescent="0.25">
      <c r="AM941" s="117"/>
    </row>
    <row r="942" spans="39:39" x14ac:dyDescent="0.25">
      <c r="AM942" s="117"/>
    </row>
    <row r="943" spans="39:39" x14ac:dyDescent="0.25">
      <c r="AM943" s="117"/>
    </row>
    <row r="944" spans="39:39" x14ac:dyDescent="0.25">
      <c r="AM944" s="117"/>
    </row>
    <row r="945" spans="39:39" x14ac:dyDescent="0.25">
      <c r="AM945" s="117"/>
    </row>
    <row r="946" spans="39:39" x14ac:dyDescent="0.25">
      <c r="AM946" s="117"/>
    </row>
    <row r="947" spans="39:39" x14ac:dyDescent="0.25">
      <c r="AM947" s="117"/>
    </row>
    <row r="948" spans="39:39" x14ac:dyDescent="0.25">
      <c r="AM948" s="117"/>
    </row>
    <row r="949" spans="39:39" x14ac:dyDescent="0.25">
      <c r="AM949" s="117"/>
    </row>
    <row r="950" spans="39:39" x14ac:dyDescent="0.25">
      <c r="AM950" s="117"/>
    </row>
    <row r="951" spans="39:39" x14ac:dyDescent="0.25">
      <c r="AM951" s="117"/>
    </row>
    <row r="952" spans="39:39" x14ac:dyDescent="0.25">
      <c r="AM952" s="117"/>
    </row>
    <row r="953" spans="39:39" x14ac:dyDescent="0.25">
      <c r="AM953" s="117"/>
    </row>
    <row r="954" spans="39:39" x14ac:dyDescent="0.25">
      <c r="AM954" s="117"/>
    </row>
    <row r="955" spans="39:39" x14ac:dyDescent="0.25">
      <c r="AM955" s="117"/>
    </row>
    <row r="956" spans="39:39" x14ac:dyDescent="0.25">
      <c r="AM956" s="117"/>
    </row>
    <row r="957" spans="39:39" x14ac:dyDescent="0.25">
      <c r="AM957" s="117"/>
    </row>
    <row r="958" spans="39:39" x14ac:dyDescent="0.25">
      <c r="AM958" s="117"/>
    </row>
    <row r="959" spans="39:39" x14ac:dyDescent="0.25">
      <c r="AM959" s="117"/>
    </row>
    <row r="960" spans="39:39" x14ac:dyDescent="0.25">
      <c r="AM960" s="117"/>
    </row>
    <row r="961" spans="39:39" x14ac:dyDescent="0.25">
      <c r="AM961" s="117"/>
    </row>
    <row r="962" spans="39:39" x14ac:dyDescent="0.25">
      <c r="AM962" s="117"/>
    </row>
    <row r="963" spans="39:39" x14ac:dyDescent="0.25">
      <c r="AM963" s="117"/>
    </row>
    <row r="964" spans="39:39" x14ac:dyDescent="0.25">
      <c r="AM964" s="117"/>
    </row>
    <row r="965" spans="39:39" x14ac:dyDescent="0.25">
      <c r="AM965" s="117"/>
    </row>
    <row r="966" spans="39:39" x14ac:dyDescent="0.25">
      <c r="AM966" s="117"/>
    </row>
    <row r="967" spans="39:39" x14ac:dyDescent="0.25">
      <c r="AM967" s="117"/>
    </row>
    <row r="968" spans="39:39" x14ac:dyDescent="0.25">
      <c r="AM968" s="117"/>
    </row>
    <row r="969" spans="39:39" x14ac:dyDescent="0.25">
      <c r="AM969" s="117"/>
    </row>
    <row r="970" spans="39:39" x14ac:dyDescent="0.25">
      <c r="AM970" s="117"/>
    </row>
    <row r="971" spans="39:39" x14ac:dyDescent="0.25">
      <c r="AM971" s="117"/>
    </row>
    <row r="972" spans="39:39" x14ac:dyDescent="0.25">
      <c r="AM972" s="117"/>
    </row>
    <row r="973" spans="39:39" x14ac:dyDescent="0.25">
      <c r="AM973" s="117"/>
    </row>
    <row r="974" spans="39:39" x14ac:dyDescent="0.25">
      <c r="AM974" s="117"/>
    </row>
    <row r="975" spans="39:39" x14ac:dyDescent="0.25">
      <c r="AM975" s="117"/>
    </row>
    <row r="976" spans="39:39" x14ac:dyDescent="0.25">
      <c r="AM976" s="117"/>
    </row>
    <row r="977" spans="39:39" x14ac:dyDescent="0.25">
      <c r="AM977" s="117"/>
    </row>
    <row r="978" spans="39:39" x14ac:dyDescent="0.25">
      <c r="AM978" s="117"/>
    </row>
    <row r="979" spans="39:39" x14ac:dyDescent="0.25">
      <c r="AM979" s="117"/>
    </row>
    <row r="980" spans="39:39" x14ac:dyDescent="0.25">
      <c r="AM980" s="117"/>
    </row>
    <row r="981" spans="39:39" x14ac:dyDescent="0.25">
      <c r="AM981" s="117"/>
    </row>
    <row r="982" spans="39:39" x14ac:dyDescent="0.25">
      <c r="AM982" s="117"/>
    </row>
    <row r="983" spans="39:39" x14ac:dyDescent="0.25">
      <c r="AM983" s="117"/>
    </row>
    <row r="984" spans="39:39" x14ac:dyDescent="0.25">
      <c r="AM984" s="117"/>
    </row>
    <row r="985" spans="39:39" x14ac:dyDescent="0.25">
      <c r="AM985" s="117"/>
    </row>
    <row r="986" spans="39:39" x14ac:dyDescent="0.25">
      <c r="AM986" s="117"/>
    </row>
    <row r="987" spans="39:39" x14ac:dyDescent="0.25">
      <c r="AM987" s="117"/>
    </row>
    <row r="988" spans="39:39" x14ac:dyDescent="0.25">
      <c r="AM988" s="117"/>
    </row>
    <row r="989" spans="39:39" x14ac:dyDescent="0.25">
      <c r="AM989" s="117"/>
    </row>
    <row r="990" spans="39:39" x14ac:dyDescent="0.25">
      <c r="AM990" s="117"/>
    </row>
    <row r="991" spans="39:39" x14ac:dyDescent="0.25">
      <c r="AM991" s="117"/>
    </row>
    <row r="992" spans="39:39" x14ac:dyDescent="0.25">
      <c r="AM992" s="117"/>
    </row>
    <row r="993" spans="39:39" x14ac:dyDescent="0.25">
      <c r="AM993" s="117"/>
    </row>
    <row r="994" spans="39:39" x14ac:dyDescent="0.25">
      <c r="AM994" s="117"/>
    </row>
    <row r="995" spans="39:39" x14ac:dyDescent="0.25">
      <c r="AM995" s="117"/>
    </row>
    <row r="996" spans="39:39" x14ac:dyDescent="0.25">
      <c r="AM996" s="117"/>
    </row>
    <row r="997" spans="39:39" x14ac:dyDescent="0.25">
      <c r="AM997" s="117"/>
    </row>
    <row r="998" spans="39:39" x14ac:dyDescent="0.25">
      <c r="AM998" s="117"/>
    </row>
    <row r="999" spans="39:39" x14ac:dyDescent="0.25">
      <c r="AM999" s="117"/>
    </row>
    <row r="1000" spans="39:39" x14ac:dyDescent="0.25">
      <c r="AM1000" s="117"/>
    </row>
    <row r="1001" spans="39:39" x14ac:dyDescent="0.25">
      <c r="AM1001" s="117"/>
    </row>
    <row r="1002" spans="39:39" x14ac:dyDescent="0.25">
      <c r="AM1002" s="117"/>
    </row>
    <row r="1003" spans="39:39" x14ac:dyDescent="0.25">
      <c r="AM1003" s="117"/>
    </row>
    <row r="1004" spans="39:39" x14ac:dyDescent="0.25">
      <c r="AM1004" s="117"/>
    </row>
    <row r="1005" spans="39:39" x14ac:dyDescent="0.25">
      <c r="AM1005" s="117"/>
    </row>
    <row r="1006" spans="39:39" x14ac:dyDescent="0.25">
      <c r="AM1006" s="117"/>
    </row>
    <row r="1007" spans="39:39" x14ac:dyDescent="0.25">
      <c r="AM1007" s="117"/>
    </row>
    <row r="1008" spans="39:39" x14ac:dyDescent="0.25">
      <c r="AM1008" s="117"/>
    </row>
    <row r="1009" spans="39:39" x14ac:dyDescent="0.25">
      <c r="AM1009" s="117"/>
    </row>
    <row r="1010" spans="39:39" x14ac:dyDescent="0.25">
      <c r="AM1010" s="117"/>
    </row>
    <row r="1011" spans="39:39" x14ac:dyDescent="0.25">
      <c r="AM1011" s="117"/>
    </row>
    <row r="1012" spans="39:39" x14ac:dyDescent="0.25">
      <c r="AM1012" s="117"/>
    </row>
    <row r="1013" spans="39:39" x14ac:dyDescent="0.25">
      <c r="AM1013" s="117"/>
    </row>
    <row r="1014" spans="39:39" x14ac:dyDescent="0.25">
      <c r="AM1014" s="117"/>
    </row>
    <row r="1015" spans="39:39" x14ac:dyDescent="0.25">
      <c r="AM1015" s="117"/>
    </row>
    <row r="1016" spans="39:39" x14ac:dyDescent="0.25">
      <c r="AM1016" s="117"/>
    </row>
    <row r="1017" spans="39:39" x14ac:dyDescent="0.25">
      <c r="AM1017" s="117"/>
    </row>
    <row r="1018" spans="39:39" x14ac:dyDescent="0.25">
      <c r="AM1018" s="117"/>
    </row>
    <row r="1019" spans="39:39" x14ac:dyDescent="0.25">
      <c r="AM1019" s="117"/>
    </row>
    <row r="1020" spans="39:39" x14ac:dyDescent="0.25">
      <c r="AM1020" s="117"/>
    </row>
    <row r="1021" spans="39:39" x14ac:dyDescent="0.25">
      <c r="AM1021" s="117"/>
    </row>
    <row r="1022" spans="39:39" x14ac:dyDescent="0.25">
      <c r="AM1022" s="117"/>
    </row>
    <row r="1023" spans="39:39" x14ac:dyDescent="0.25">
      <c r="AM1023" s="117"/>
    </row>
    <row r="1024" spans="39:39" x14ac:dyDescent="0.25">
      <c r="AM1024" s="117"/>
    </row>
    <row r="1025" spans="39:39" x14ac:dyDescent="0.25">
      <c r="AM1025" s="117"/>
    </row>
    <row r="1026" spans="39:39" x14ac:dyDescent="0.25">
      <c r="AM1026" s="117"/>
    </row>
    <row r="1027" spans="39:39" x14ac:dyDescent="0.25">
      <c r="AM1027" s="117"/>
    </row>
    <row r="1028" spans="39:39" x14ac:dyDescent="0.25">
      <c r="AM1028" s="117"/>
    </row>
    <row r="1029" spans="39:39" x14ac:dyDescent="0.25">
      <c r="AM1029" s="117"/>
    </row>
    <row r="1030" spans="39:39" x14ac:dyDescent="0.25">
      <c r="AM1030" s="117"/>
    </row>
    <row r="1031" spans="39:39" x14ac:dyDescent="0.25">
      <c r="AM1031" s="117"/>
    </row>
    <row r="1032" spans="39:39" x14ac:dyDescent="0.25">
      <c r="AM1032" s="117"/>
    </row>
    <row r="1033" spans="39:39" x14ac:dyDescent="0.25">
      <c r="AM1033" s="117"/>
    </row>
    <row r="1034" spans="39:39" x14ac:dyDescent="0.25">
      <c r="AM1034" s="117"/>
    </row>
    <row r="1035" spans="39:39" x14ac:dyDescent="0.25">
      <c r="AM1035" s="117"/>
    </row>
    <row r="1036" spans="39:39" x14ac:dyDescent="0.25">
      <c r="AM1036" s="117"/>
    </row>
    <row r="1037" spans="39:39" x14ac:dyDescent="0.25">
      <c r="AM1037" s="117"/>
    </row>
    <row r="1038" spans="39:39" x14ac:dyDescent="0.25">
      <c r="AM1038" s="117"/>
    </row>
    <row r="1039" spans="39:39" x14ac:dyDescent="0.25">
      <c r="AM1039" s="117"/>
    </row>
    <row r="1040" spans="39:39" x14ac:dyDescent="0.25">
      <c r="AM1040" s="117"/>
    </row>
    <row r="1041" spans="39:39" x14ac:dyDescent="0.25">
      <c r="AM1041" s="117"/>
    </row>
    <row r="1042" spans="39:39" x14ac:dyDescent="0.25">
      <c r="AM1042" s="117"/>
    </row>
    <row r="1043" spans="39:39" x14ac:dyDescent="0.25">
      <c r="AM1043" s="117"/>
    </row>
    <row r="1044" spans="39:39" x14ac:dyDescent="0.25">
      <c r="AM1044" s="117"/>
    </row>
    <row r="1045" spans="39:39" x14ac:dyDescent="0.25">
      <c r="AM1045" s="117"/>
    </row>
    <row r="1046" spans="39:39" x14ac:dyDescent="0.25">
      <c r="AM1046" s="117"/>
    </row>
    <row r="1047" spans="39:39" x14ac:dyDescent="0.25">
      <c r="AM1047" s="117"/>
    </row>
    <row r="1048" spans="39:39" x14ac:dyDescent="0.25">
      <c r="AM1048" s="117"/>
    </row>
    <row r="1049" spans="39:39" x14ac:dyDescent="0.25">
      <c r="AM1049" s="117"/>
    </row>
    <row r="1050" spans="39:39" x14ac:dyDescent="0.25">
      <c r="AM1050" s="117"/>
    </row>
    <row r="1051" spans="39:39" x14ac:dyDescent="0.25">
      <c r="AM1051" s="117"/>
    </row>
    <row r="1052" spans="39:39" x14ac:dyDescent="0.25">
      <c r="AM1052" s="117"/>
    </row>
    <row r="1053" spans="39:39" x14ac:dyDescent="0.25">
      <c r="AM1053" s="117"/>
    </row>
    <row r="1054" spans="39:39" x14ac:dyDescent="0.25">
      <c r="AM1054" s="117"/>
    </row>
    <row r="1055" spans="39:39" x14ac:dyDescent="0.25">
      <c r="AM1055" s="117"/>
    </row>
    <row r="1056" spans="39:39" x14ac:dyDescent="0.25">
      <c r="AM1056" s="117"/>
    </row>
    <row r="1057" spans="39:39" x14ac:dyDescent="0.25">
      <c r="AM1057" s="117"/>
    </row>
    <row r="1058" spans="39:39" x14ac:dyDescent="0.25">
      <c r="AM1058" s="117"/>
    </row>
    <row r="1059" spans="39:39" x14ac:dyDescent="0.25">
      <c r="AM1059" s="117"/>
    </row>
    <row r="1060" spans="39:39" x14ac:dyDescent="0.25">
      <c r="AM1060" s="117"/>
    </row>
    <row r="1061" spans="39:39" x14ac:dyDescent="0.25">
      <c r="AM1061" s="117"/>
    </row>
    <row r="1062" spans="39:39" x14ac:dyDescent="0.25">
      <c r="AM1062" s="117"/>
    </row>
    <row r="1063" spans="39:39" x14ac:dyDescent="0.25">
      <c r="AM1063" s="117"/>
    </row>
    <row r="1064" spans="39:39" x14ac:dyDescent="0.25">
      <c r="AM1064" s="117"/>
    </row>
    <row r="1065" spans="39:39" x14ac:dyDescent="0.25">
      <c r="AM1065" s="117"/>
    </row>
    <row r="1066" spans="39:39" x14ac:dyDescent="0.25">
      <c r="AM1066" s="117"/>
    </row>
    <row r="1067" spans="39:39" x14ac:dyDescent="0.25">
      <c r="AM1067" s="117"/>
    </row>
    <row r="1068" spans="39:39" x14ac:dyDescent="0.25">
      <c r="AM1068" s="117"/>
    </row>
    <row r="1069" spans="39:39" x14ac:dyDescent="0.25">
      <c r="AM1069" s="117"/>
    </row>
    <row r="1070" spans="39:39" x14ac:dyDescent="0.25">
      <c r="AM1070" s="117"/>
    </row>
    <row r="1071" spans="39:39" x14ac:dyDescent="0.25">
      <c r="AM1071" s="117"/>
    </row>
    <row r="1072" spans="39:39" x14ac:dyDescent="0.25">
      <c r="AM1072" s="117"/>
    </row>
    <row r="1073" spans="39:39" x14ac:dyDescent="0.25">
      <c r="AM1073" s="117"/>
    </row>
    <row r="1074" spans="39:39" x14ac:dyDescent="0.25">
      <c r="AM1074" s="117"/>
    </row>
    <row r="1075" spans="39:39" x14ac:dyDescent="0.25">
      <c r="AM1075" s="117"/>
    </row>
    <row r="1076" spans="39:39" x14ac:dyDescent="0.25">
      <c r="AM1076" s="117"/>
    </row>
    <row r="1077" spans="39:39" x14ac:dyDescent="0.25">
      <c r="AM1077" s="117"/>
    </row>
    <row r="1078" spans="39:39" x14ac:dyDescent="0.25">
      <c r="AM1078" s="117"/>
    </row>
    <row r="1079" spans="39:39" x14ac:dyDescent="0.25">
      <c r="AM1079" s="117"/>
    </row>
    <row r="1080" spans="39:39" x14ac:dyDescent="0.25">
      <c r="AM1080" s="117"/>
    </row>
    <row r="1081" spans="39:39" x14ac:dyDescent="0.25">
      <c r="AM1081" s="117"/>
    </row>
    <row r="1082" spans="39:39" x14ac:dyDescent="0.25">
      <c r="AM1082" s="117"/>
    </row>
    <row r="1083" spans="39:39" x14ac:dyDescent="0.25">
      <c r="AM1083" s="117"/>
    </row>
    <row r="1084" spans="39:39" x14ac:dyDescent="0.25">
      <c r="AM1084" s="117"/>
    </row>
    <row r="1085" spans="39:39" x14ac:dyDescent="0.25">
      <c r="AM1085" s="117"/>
    </row>
    <row r="1086" spans="39:39" x14ac:dyDescent="0.25">
      <c r="AM1086" s="117"/>
    </row>
    <row r="1087" spans="39:39" x14ac:dyDescent="0.25">
      <c r="AM1087" s="117"/>
    </row>
    <row r="1088" spans="39:39" x14ac:dyDescent="0.25">
      <c r="AM1088" s="117"/>
    </row>
    <row r="1089" spans="39:39" x14ac:dyDescent="0.25">
      <c r="AM1089" s="117"/>
    </row>
    <row r="1090" spans="39:39" x14ac:dyDescent="0.25">
      <c r="AM1090" s="117"/>
    </row>
    <row r="1091" spans="39:39" x14ac:dyDescent="0.25">
      <c r="AM1091" s="117"/>
    </row>
    <row r="1092" spans="39:39" x14ac:dyDescent="0.25">
      <c r="AM1092" s="117"/>
    </row>
    <row r="1093" spans="39:39" x14ac:dyDescent="0.25">
      <c r="AM1093" s="117"/>
    </row>
    <row r="1094" spans="39:39" x14ac:dyDescent="0.25">
      <c r="AM1094" s="117"/>
    </row>
    <row r="1095" spans="39:39" x14ac:dyDescent="0.25">
      <c r="AM1095" s="117"/>
    </row>
    <row r="1096" spans="39:39" x14ac:dyDescent="0.25">
      <c r="AM1096" s="117"/>
    </row>
    <row r="1097" spans="39:39" x14ac:dyDescent="0.25">
      <c r="AM1097" s="117"/>
    </row>
    <row r="1098" spans="39:39" x14ac:dyDescent="0.25">
      <c r="AM1098" s="117"/>
    </row>
    <row r="1099" spans="39:39" x14ac:dyDescent="0.25">
      <c r="AM1099" s="117"/>
    </row>
    <row r="1100" spans="39:39" x14ac:dyDescent="0.25">
      <c r="AM1100" s="117"/>
    </row>
    <row r="1101" spans="39:39" x14ac:dyDescent="0.25">
      <c r="AM1101" s="117"/>
    </row>
    <row r="1102" spans="39:39" x14ac:dyDescent="0.25">
      <c r="AM1102" s="117"/>
    </row>
    <row r="1103" spans="39:39" x14ac:dyDescent="0.25">
      <c r="AM1103" s="117"/>
    </row>
    <row r="1104" spans="39:39" x14ac:dyDescent="0.25">
      <c r="AM1104" s="117"/>
    </row>
    <row r="1105" spans="39:39" x14ac:dyDescent="0.25">
      <c r="AM1105" s="117"/>
    </row>
    <row r="1106" spans="39:39" x14ac:dyDescent="0.25">
      <c r="AM1106" s="117"/>
    </row>
    <row r="1107" spans="39:39" x14ac:dyDescent="0.25">
      <c r="AM1107" s="117"/>
    </row>
    <row r="1108" spans="39:39" x14ac:dyDescent="0.25">
      <c r="AM1108" s="117"/>
    </row>
    <row r="1109" spans="39:39" x14ac:dyDescent="0.25">
      <c r="AM1109" s="117"/>
    </row>
    <row r="1110" spans="39:39" x14ac:dyDescent="0.25">
      <c r="AM1110" s="117"/>
    </row>
    <row r="1111" spans="39:39" x14ac:dyDescent="0.25">
      <c r="AM1111" s="117"/>
    </row>
    <row r="1112" spans="39:39" x14ac:dyDescent="0.25">
      <c r="AM1112" s="117"/>
    </row>
    <row r="1113" spans="39:39" x14ac:dyDescent="0.25">
      <c r="AM1113" s="117"/>
    </row>
    <row r="1114" spans="39:39" x14ac:dyDescent="0.25">
      <c r="AM1114" s="117"/>
    </row>
    <row r="1115" spans="39:39" x14ac:dyDescent="0.25">
      <c r="AM1115" s="117"/>
    </row>
    <row r="1116" spans="39:39" x14ac:dyDescent="0.25">
      <c r="AM1116" s="117"/>
    </row>
    <row r="1117" spans="39:39" x14ac:dyDescent="0.25">
      <c r="AM1117" s="117"/>
    </row>
    <row r="1118" spans="39:39" x14ac:dyDescent="0.25">
      <c r="AM1118" s="117"/>
    </row>
    <row r="1119" spans="39:39" x14ac:dyDescent="0.25">
      <c r="AM1119" s="117"/>
    </row>
    <row r="1120" spans="39:39" x14ac:dyDescent="0.25">
      <c r="AM1120" s="117"/>
    </row>
    <row r="1121" spans="39:39" x14ac:dyDescent="0.25">
      <c r="AM1121" s="117"/>
    </row>
    <row r="1122" spans="39:39" x14ac:dyDescent="0.25">
      <c r="AM1122" s="117"/>
    </row>
    <row r="1123" spans="39:39" x14ac:dyDescent="0.25">
      <c r="AM1123" s="117"/>
    </row>
    <row r="1124" spans="39:39" x14ac:dyDescent="0.25">
      <c r="AM1124" s="117"/>
    </row>
    <row r="1125" spans="39:39" x14ac:dyDescent="0.25">
      <c r="AM1125" s="117"/>
    </row>
    <row r="1126" spans="39:39" x14ac:dyDescent="0.25">
      <c r="AM1126" s="117"/>
    </row>
    <row r="1127" spans="39:39" x14ac:dyDescent="0.25">
      <c r="AM1127" s="117"/>
    </row>
    <row r="1128" spans="39:39" x14ac:dyDescent="0.25">
      <c r="AM1128" s="117"/>
    </row>
    <row r="1129" spans="39:39" x14ac:dyDescent="0.25">
      <c r="AM1129" s="117"/>
    </row>
    <row r="1130" spans="39:39" x14ac:dyDescent="0.25">
      <c r="AM1130" s="117"/>
    </row>
    <row r="1131" spans="39:39" x14ac:dyDescent="0.25">
      <c r="AM1131" s="117"/>
    </row>
    <row r="1132" spans="39:39" x14ac:dyDescent="0.25">
      <c r="AM1132" s="117"/>
    </row>
    <row r="1133" spans="39:39" x14ac:dyDescent="0.25">
      <c r="AM1133" s="117"/>
    </row>
    <row r="1134" spans="39:39" x14ac:dyDescent="0.25">
      <c r="AM1134" s="117"/>
    </row>
    <row r="1135" spans="39:39" x14ac:dyDescent="0.25">
      <c r="AM1135" s="117"/>
    </row>
    <row r="1136" spans="39:39" x14ac:dyDescent="0.25">
      <c r="AM1136" s="117"/>
    </row>
    <row r="1137" spans="39:39" x14ac:dyDescent="0.25">
      <c r="AM1137" s="117"/>
    </row>
    <row r="1138" spans="39:39" x14ac:dyDescent="0.25">
      <c r="AM1138" s="117"/>
    </row>
    <row r="1139" spans="39:39" x14ac:dyDescent="0.25">
      <c r="AM1139" s="117"/>
    </row>
    <row r="1140" spans="39:39" x14ac:dyDescent="0.25">
      <c r="AM1140" s="117"/>
    </row>
    <row r="1141" spans="39:39" x14ac:dyDescent="0.25">
      <c r="AM1141" s="117"/>
    </row>
    <row r="1142" spans="39:39" x14ac:dyDescent="0.25">
      <c r="AM1142" s="117"/>
    </row>
    <row r="1143" spans="39:39" x14ac:dyDescent="0.25">
      <c r="AM1143" s="117"/>
    </row>
    <row r="1144" spans="39:39" x14ac:dyDescent="0.25">
      <c r="AM1144" s="117"/>
    </row>
    <row r="1145" spans="39:39" x14ac:dyDescent="0.25">
      <c r="AM1145" s="117"/>
    </row>
    <row r="1146" spans="39:39" x14ac:dyDescent="0.25">
      <c r="AM1146" s="117"/>
    </row>
    <row r="1147" spans="39:39" x14ac:dyDescent="0.25">
      <c r="AM1147" s="117"/>
    </row>
    <row r="1148" spans="39:39" x14ac:dyDescent="0.25">
      <c r="AM1148" s="117"/>
    </row>
    <row r="1149" spans="39:39" x14ac:dyDescent="0.25">
      <c r="AM1149" s="117"/>
    </row>
    <row r="1150" spans="39:39" x14ac:dyDescent="0.25">
      <c r="AM1150" s="117"/>
    </row>
    <row r="1151" spans="39:39" x14ac:dyDescent="0.25">
      <c r="AM1151" s="117"/>
    </row>
    <row r="1152" spans="39:39" x14ac:dyDescent="0.25">
      <c r="AM1152" s="117"/>
    </row>
    <row r="1153" spans="39:39" x14ac:dyDescent="0.25">
      <c r="AM1153" s="117"/>
    </row>
    <row r="1154" spans="39:39" x14ac:dyDescent="0.25">
      <c r="AM1154" s="117"/>
    </row>
    <row r="1155" spans="39:39" x14ac:dyDescent="0.25">
      <c r="AM1155" s="117"/>
    </row>
    <row r="1156" spans="39:39" x14ac:dyDescent="0.25">
      <c r="AM1156" s="117"/>
    </row>
    <row r="1157" spans="39:39" x14ac:dyDescent="0.25">
      <c r="AM1157" s="117"/>
    </row>
    <row r="1158" spans="39:39" x14ac:dyDescent="0.25">
      <c r="AM1158" s="117"/>
    </row>
    <row r="1159" spans="39:39" x14ac:dyDescent="0.25">
      <c r="AM1159" s="117"/>
    </row>
    <row r="1160" spans="39:39" x14ac:dyDescent="0.25">
      <c r="AM1160" s="117"/>
    </row>
    <row r="1161" spans="39:39" x14ac:dyDescent="0.25">
      <c r="AM1161" s="117"/>
    </row>
    <row r="1162" spans="39:39" x14ac:dyDescent="0.25">
      <c r="AM1162" s="117"/>
    </row>
    <row r="1163" spans="39:39" x14ac:dyDescent="0.25">
      <c r="AM1163" s="117"/>
    </row>
    <row r="1164" spans="39:39" x14ac:dyDescent="0.25">
      <c r="AM1164" s="117"/>
    </row>
    <row r="1165" spans="39:39" x14ac:dyDescent="0.25">
      <c r="AM1165" s="117"/>
    </row>
    <row r="1166" spans="39:39" x14ac:dyDescent="0.25">
      <c r="AM1166" s="117"/>
    </row>
    <row r="1167" spans="39:39" x14ac:dyDescent="0.25">
      <c r="AM1167" s="117"/>
    </row>
    <row r="1168" spans="39:39" x14ac:dyDescent="0.25">
      <c r="AM1168" s="117"/>
    </row>
    <row r="1169" spans="39:39" x14ac:dyDescent="0.25">
      <c r="AM1169" s="117"/>
    </row>
    <row r="1170" spans="39:39" x14ac:dyDescent="0.25">
      <c r="AM1170" s="117"/>
    </row>
    <row r="1171" spans="39:39" x14ac:dyDescent="0.25">
      <c r="AM1171" s="117"/>
    </row>
    <row r="1172" spans="39:39" x14ac:dyDescent="0.25">
      <c r="AM1172" s="117"/>
    </row>
    <row r="1173" spans="39:39" x14ac:dyDescent="0.25">
      <c r="AM1173" s="117"/>
    </row>
    <row r="1174" spans="39:39" x14ac:dyDescent="0.25">
      <c r="AM1174" s="117"/>
    </row>
    <row r="1175" spans="39:39" x14ac:dyDescent="0.25">
      <c r="AM1175" s="117"/>
    </row>
    <row r="1176" spans="39:39" x14ac:dyDescent="0.25">
      <c r="AM1176" s="117"/>
    </row>
    <row r="1177" spans="39:39" x14ac:dyDescent="0.25">
      <c r="AM1177" s="117"/>
    </row>
    <row r="1178" spans="39:39" x14ac:dyDescent="0.25">
      <c r="AM1178" s="117"/>
    </row>
    <row r="1179" spans="39:39" x14ac:dyDescent="0.25">
      <c r="AM1179" s="117"/>
    </row>
    <row r="1180" spans="39:39" x14ac:dyDescent="0.25">
      <c r="AM1180" s="117"/>
    </row>
    <row r="1181" spans="39:39" x14ac:dyDescent="0.25">
      <c r="AM1181" s="117"/>
    </row>
    <row r="1182" spans="39:39" x14ac:dyDescent="0.25">
      <c r="AM1182" s="117"/>
    </row>
    <row r="1183" spans="39:39" x14ac:dyDescent="0.25">
      <c r="AM1183" s="117"/>
    </row>
    <row r="1184" spans="39:39" x14ac:dyDescent="0.25">
      <c r="AM1184" s="117"/>
    </row>
    <row r="1185" spans="39:39" x14ac:dyDescent="0.25">
      <c r="AM1185" s="117"/>
    </row>
    <row r="1186" spans="39:39" x14ac:dyDescent="0.25">
      <c r="AM1186" s="117"/>
    </row>
    <row r="1187" spans="39:39" x14ac:dyDescent="0.25">
      <c r="AM1187" s="117"/>
    </row>
    <row r="1188" spans="39:39" x14ac:dyDescent="0.25">
      <c r="AM1188" s="117"/>
    </row>
    <row r="1189" spans="39:39" x14ac:dyDescent="0.25">
      <c r="AM1189" s="117"/>
    </row>
    <row r="1190" spans="39:39" x14ac:dyDescent="0.25">
      <c r="AM1190" s="117"/>
    </row>
    <row r="1191" spans="39:39" x14ac:dyDescent="0.25">
      <c r="AM1191" s="117"/>
    </row>
    <row r="1192" spans="39:39" x14ac:dyDescent="0.25">
      <c r="AM1192" s="117"/>
    </row>
    <row r="1193" spans="39:39" x14ac:dyDescent="0.25">
      <c r="AM1193" s="117"/>
    </row>
    <row r="1194" spans="39:39" x14ac:dyDescent="0.25">
      <c r="AM1194" s="117"/>
    </row>
    <row r="1195" spans="39:39" x14ac:dyDescent="0.25">
      <c r="AM1195" s="117"/>
    </row>
    <row r="1196" spans="39:39" x14ac:dyDescent="0.25">
      <c r="AM1196" s="117"/>
    </row>
    <row r="1197" spans="39:39" x14ac:dyDescent="0.25">
      <c r="AM1197" s="117"/>
    </row>
    <row r="1198" spans="39:39" x14ac:dyDescent="0.25">
      <c r="AM1198" s="117"/>
    </row>
    <row r="1199" spans="39:39" x14ac:dyDescent="0.25">
      <c r="AM1199" s="117"/>
    </row>
    <row r="1200" spans="39:39" x14ac:dyDescent="0.25">
      <c r="AM1200" s="117"/>
    </row>
    <row r="1201" spans="39:39" x14ac:dyDescent="0.25">
      <c r="AM1201" s="117"/>
    </row>
    <row r="1202" spans="39:39" x14ac:dyDescent="0.25">
      <c r="AM1202" s="117"/>
    </row>
    <row r="1203" spans="39:39" x14ac:dyDescent="0.25">
      <c r="AM1203" s="117"/>
    </row>
    <row r="1204" spans="39:39" x14ac:dyDescent="0.25">
      <c r="AM1204" s="117"/>
    </row>
    <row r="1205" spans="39:39" x14ac:dyDescent="0.25">
      <c r="AM1205" s="117"/>
    </row>
    <row r="1206" spans="39:39" x14ac:dyDescent="0.25">
      <c r="AM1206" s="117"/>
    </row>
    <row r="1207" spans="39:39" x14ac:dyDescent="0.25">
      <c r="AM1207" s="117"/>
    </row>
    <row r="1208" spans="39:39" x14ac:dyDescent="0.25">
      <c r="AM1208" s="117"/>
    </row>
    <row r="1209" spans="39:39" x14ac:dyDescent="0.25">
      <c r="AM1209" s="117"/>
    </row>
    <row r="1210" spans="39:39" x14ac:dyDescent="0.25">
      <c r="AM1210" s="117"/>
    </row>
    <row r="1211" spans="39:39" x14ac:dyDescent="0.25">
      <c r="AM1211" s="117"/>
    </row>
    <row r="1212" spans="39:39" x14ac:dyDescent="0.25">
      <c r="AM1212" s="117"/>
    </row>
    <row r="1213" spans="39:39" x14ac:dyDescent="0.25">
      <c r="AM1213" s="117"/>
    </row>
    <row r="1214" spans="39:39" x14ac:dyDescent="0.25">
      <c r="AM1214" s="117"/>
    </row>
    <row r="1215" spans="39:39" x14ac:dyDescent="0.25">
      <c r="AM1215" s="117"/>
    </row>
    <row r="1216" spans="39:39" x14ac:dyDescent="0.25">
      <c r="AM1216" s="117"/>
    </row>
    <row r="1217" spans="39:39" x14ac:dyDescent="0.25">
      <c r="AM1217" s="117"/>
    </row>
    <row r="1218" spans="39:39" x14ac:dyDescent="0.25">
      <c r="AM1218" s="117"/>
    </row>
    <row r="1219" spans="39:39" x14ac:dyDescent="0.25">
      <c r="AM1219" s="117"/>
    </row>
    <row r="1220" spans="39:39" x14ac:dyDescent="0.25">
      <c r="AM1220" s="117"/>
    </row>
    <row r="1221" spans="39:39" x14ac:dyDescent="0.25">
      <c r="AM1221" s="117"/>
    </row>
    <row r="1222" spans="39:39" x14ac:dyDescent="0.25">
      <c r="AM1222" s="117"/>
    </row>
    <row r="1223" spans="39:39" x14ac:dyDescent="0.25">
      <c r="AM1223" s="117"/>
    </row>
    <row r="1224" spans="39:39" x14ac:dyDescent="0.25">
      <c r="AM1224" s="117"/>
    </row>
    <row r="1225" spans="39:39" x14ac:dyDescent="0.25">
      <c r="AM1225" s="117"/>
    </row>
    <row r="1226" spans="39:39" x14ac:dyDescent="0.25">
      <c r="AM1226" s="117"/>
    </row>
    <row r="1227" spans="39:39" x14ac:dyDescent="0.25">
      <c r="AM1227" s="117"/>
    </row>
    <row r="1228" spans="39:39" x14ac:dyDescent="0.25">
      <c r="AM1228" s="117"/>
    </row>
    <row r="1229" spans="39:39" x14ac:dyDescent="0.25">
      <c r="AM1229" s="117"/>
    </row>
    <row r="1230" spans="39:39" x14ac:dyDescent="0.25">
      <c r="AM1230" s="117"/>
    </row>
    <row r="1231" spans="39:39" x14ac:dyDescent="0.25">
      <c r="AM1231" s="117"/>
    </row>
    <row r="1232" spans="39:39" x14ac:dyDescent="0.25">
      <c r="AM1232" s="117"/>
    </row>
    <row r="1233" spans="39:39" x14ac:dyDescent="0.25">
      <c r="AM1233" s="117"/>
    </row>
    <row r="1234" spans="39:39" x14ac:dyDescent="0.25">
      <c r="AM1234" s="117"/>
    </row>
    <row r="1235" spans="39:39" x14ac:dyDescent="0.25">
      <c r="AM1235" s="117"/>
    </row>
    <row r="1236" spans="39:39" x14ac:dyDescent="0.25">
      <c r="AM1236" s="117"/>
    </row>
    <row r="1237" spans="39:39" x14ac:dyDescent="0.25">
      <c r="AM1237" s="117"/>
    </row>
    <row r="1238" spans="39:39" x14ac:dyDescent="0.25">
      <c r="AM1238" s="117"/>
    </row>
    <row r="1239" spans="39:39" x14ac:dyDescent="0.25">
      <c r="AM1239" s="117"/>
    </row>
    <row r="1240" spans="39:39" x14ac:dyDescent="0.25">
      <c r="AM1240" s="117"/>
    </row>
    <row r="1241" spans="39:39" x14ac:dyDescent="0.25">
      <c r="AM1241" s="117"/>
    </row>
    <row r="1242" spans="39:39" x14ac:dyDescent="0.25">
      <c r="AM1242" s="117"/>
    </row>
    <row r="1243" spans="39:39" x14ac:dyDescent="0.25">
      <c r="AM1243" s="117"/>
    </row>
    <row r="1244" spans="39:39" x14ac:dyDescent="0.25">
      <c r="AM1244" s="117"/>
    </row>
    <row r="1245" spans="39:39" x14ac:dyDescent="0.25">
      <c r="AM1245" s="117"/>
    </row>
    <row r="1246" spans="39:39" x14ac:dyDescent="0.25">
      <c r="AM1246" s="117"/>
    </row>
    <row r="1247" spans="39:39" x14ac:dyDescent="0.25">
      <c r="AM1247" s="117"/>
    </row>
    <row r="1248" spans="39:39" x14ac:dyDescent="0.25">
      <c r="AM1248" s="117"/>
    </row>
    <row r="1249" spans="39:39" x14ac:dyDescent="0.25">
      <c r="AM1249" s="117"/>
    </row>
    <row r="1250" spans="39:39" x14ac:dyDescent="0.25">
      <c r="AM1250" s="117"/>
    </row>
    <row r="1251" spans="39:39" x14ac:dyDescent="0.25">
      <c r="AM1251" s="117"/>
    </row>
    <row r="1252" spans="39:39" x14ac:dyDescent="0.25">
      <c r="AM1252" s="117"/>
    </row>
    <row r="1253" spans="39:39" x14ac:dyDescent="0.25">
      <c r="AM1253" s="117"/>
    </row>
    <row r="1254" spans="39:39" x14ac:dyDescent="0.25">
      <c r="AM1254" s="117"/>
    </row>
    <row r="1255" spans="39:39" x14ac:dyDescent="0.25">
      <c r="AM1255" s="117"/>
    </row>
    <row r="1256" spans="39:39" x14ac:dyDescent="0.25">
      <c r="AM1256" s="117"/>
    </row>
    <row r="1257" spans="39:39" x14ac:dyDescent="0.25">
      <c r="AM1257" s="117"/>
    </row>
    <row r="1258" spans="39:39" x14ac:dyDescent="0.25">
      <c r="AM1258" s="117"/>
    </row>
    <row r="1259" spans="39:39" x14ac:dyDescent="0.25">
      <c r="AM1259" s="117"/>
    </row>
    <row r="1260" spans="39:39" x14ac:dyDescent="0.25">
      <c r="AM1260" s="117"/>
    </row>
    <row r="1261" spans="39:39" x14ac:dyDescent="0.25">
      <c r="AM1261" s="117"/>
    </row>
    <row r="1262" spans="39:39" x14ac:dyDescent="0.25">
      <c r="AM1262" s="117"/>
    </row>
    <row r="1263" spans="39:39" x14ac:dyDescent="0.25">
      <c r="AM1263" s="117"/>
    </row>
    <row r="1264" spans="39:39" x14ac:dyDescent="0.25">
      <c r="AM1264" s="117"/>
    </row>
    <row r="1265" spans="39:39" x14ac:dyDescent="0.25">
      <c r="AM1265" s="117"/>
    </row>
    <row r="1266" spans="39:39" x14ac:dyDescent="0.25">
      <c r="AM1266" s="117"/>
    </row>
    <row r="1267" spans="39:39" x14ac:dyDescent="0.25">
      <c r="AM1267" s="117"/>
    </row>
    <row r="1268" spans="39:39" x14ac:dyDescent="0.25">
      <c r="AM1268" s="117"/>
    </row>
    <row r="1269" spans="39:39" x14ac:dyDescent="0.25">
      <c r="AM1269" s="117"/>
    </row>
    <row r="1270" spans="39:39" x14ac:dyDescent="0.25">
      <c r="AM1270" s="117"/>
    </row>
    <row r="1271" spans="39:39" x14ac:dyDescent="0.25">
      <c r="AM1271" s="117"/>
    </row>
    <row r="1272" spans="39:39" x14ac:dyDescent="0.25">
      <c r="AM1272" s="117"/>
    </row>
    <row r="1273" spans="39:39" x14ac:dyDescent="0.25">
      <c r="AM1273" s="117"/>
    </row>
    <row r="1274" spans="39:39" x14ac:dyDescent="0.25">
      <c r="AM1274" s="117"/>
    </row>
    <row r="1275" spans="39:39" x14ac:dyDescent="0.25">
      <c r="AM1275" s="117"/>
    </row>
    <row r="1276" spans="39:39" x14ac:dyDescent="0.25">
      <c r="AM1276" s="117"/>
    </row>
    <row r="1277" spans="39:39" x14ac:dyDescent="0.25">
      <c r="AM1277" s="117"/>
    </row>
    <row r="1278" spans="39:39" x14ac:dyDescent="0.25">
      <c r="AM1278" s="117"/>
    </row>
    <row r="1279" spans="39:39" x14ac:dyDescent="0.25">
      <c r="AM1279" s="117"/>
    </row>
    <row r="1280" spans="39:39" x14ac:dyDescent="0.25">
      <c r="AM1280" s="117"/>
    </row>
    <row r="1281" spans="39:39" x14ac:dyDescent="0.25">
      <c r="AM1281" s="117"/>
    </row>
    <row r="1282" spans="39:39" x14ac:dyDescent="0.25">
      <c r="AM1282" s="117"/>
    </row>
    <row r="1283" spans="39:39" x14ac:dyDescent="0.25">
      <c r="AM1283" s="117"/>
    </row>
    <row r="1284" spans="39:39" x14ac:dyDescent="0.25">
      <c r="AM1284" s="117"/>
    </row>
    <row r="1285" spans="39:39" x14ac:dyDescent="0.25">
      <c r="AM1285" s="117"/>
    </row>
    <row r="1286" spans="39:39" x14ac:dyDescent="0.25">
      <c r="AM1286" s="117"/>
    </row>
    <row r="1287" spans="39:39" x14ac:dyDescent="0.25">
      <c r="AM1287" s="117"/>
    </row>
    <row r="1288" spans="39:39" x14ac:dyDescent="0.25">
      <c r="AM1288" s="117"/>
    </row>
    <row r="1289" spans="39:39" x14ac:dyDescent="0.25">
      <c r="AM1289" s="117"/>
    </row>
    <row r="1290" spans="39:39" x14ac:dyDescent="0.25">
      <c r="AM1290" s="117"/>
    </row>
    <row r="1291" spans="39:39" x14ac:dyDescent="0.25">
      <c r="AM1291" s="117"/>
    </row>
    <row r="1292" spans="39:39" x14ac:dyDescent="0.25">
      <c r="AM1292" s="117"/>
    </row>
    <row r="1293" spans="39:39" x14ac:dyDescent="0.25">
      <c r="AM1293" s="117"/>
    </row>
    <row r="1294" spans="39:39" x14ac:dyDescent="0.25">
      <c r="AM1294" s="117"/>
    </row>
    <row r="1295" spans="39:39" x14ac:dyDescent="0.25">
      <c r="AM1295" s="117"/>
    </row>
    <row r="1296" spans="39:39" x14ac:dyDescent="0.25">
      <c r="AM1296" s="117"/>
    </row>
    <row r="1297" spans="39:39" x14ac:dyDescent="0.25">
      <c r="AM1297" s="117"/>
    </row>
    <row r="1298" spans="39:39" x14ac:dyDescent="0.25">
      <c r="AM1298" s="117"/>
    </row>
    <row r="1299" spans="39:39" x14ac:dyDescent="0.25">
      <c r="AM1299" s="117"/>
    </row>
    <row r="1300" spans="39:39" x14ac:dyDescent="0.25">
      <c r="AM1300" s="117"/>
    </row>
    <row r="1301" spans="39:39" x14ac:dyDescent="0.25">
      <c r="AM1301" s="117"/>
    </row>
    <row r="1302" spans="39:39" x14ac:dyDescent="0.25">
      <c r="AM1302" s="117"/>
    </row>
    <row r="1303" spans="39:39" x14ac:dyDescent="0.25">
      <c r="AM1303" s="117"/>
    </row>
    <row r="1304" spans="39:39" x14ac:dyDescent="0.25">
      <c r="AM1304" s="117"/>
    </row>
    <row r="1305" spans="39:39" x14ac:dyDescent="0.25">
      <c r="AM1305" s="117"/>
    </row>
    <row r="1306" spans="39:39" x14ac:dyDescent="0.25">
      <c r="AM1306" s="117"/>
    </row>
    <row r="1307" spans="39:39" x14ac:dyDescent="0.25">
      <c r="AM1307" s="117"/>
    </row>
    <row r="1308" spans="39:39" x14ac:dyDescent="0.25">
      <c r="AM1308" s="117"/>
    </row>
    <row r="1309" spans="39:39" x14ac:dyDescent="0.25">
      <c r="AM1309" s="117"/>
    </row>
    <row r="1310" spans="39:39" x14ac:dyDescent="0.25">
      <c r="AM1310" s="117"/>
    </row>
    <row r="1311" spans="39:39" x14ac:dyDescent="0.25">
      <c r="AM1311" s="117"/>
    </row>
    <row r="1312" spans="39:39" x14ac:dyDescent="0.25">
      <c r="AM1312" s="117"/>
    </row>
    <row r="1313" spans="39:39" x14ac:dyDescent="0.25">
      <c r="AM1313" s="117"/>
    </row>
    <row r="1314" spans="39:39" x14ac:dyDescent="0.25">
      <c r="AM1314" s="117"/>
    </row>
    <row r="1315" spans="39:39" x14ac:dyDescent="0.25">
      <c r="AM1315" s="117"/>
    </row>
    <row r="1316" spans="39:39" x14ac:dyDescent="0.25">
      <c r="AM1316" s="117"/>
    </row>
    <row r="1317" spans="39:39" x14ac:dyDescent="0.25">
      <c r="AM1317" s="117"/>
    </row>
    <row r="1318" spans="39:39" x14ac:dyDescent="0.25">
      <c r="AM1318" s="117"/>
    </row>
    <row r="1319" spans="39:39" x14ac:dyDescent="0.25">
      <c r="AM1319" s="117"/>
    </row>
    <row r="1320" spans="39:39" x14ac:dyDescent="0.25">
      <c r="AM1320" s="117"/>
    </row>
    <row r="1321" spans="39:39" x14ac:dyDescent="0.25">
      <c r="AM1321" s="117"/>
    </row>
    <row r="1322" spans="39:39" x14ac:dyDescent="0.25">
      <c r="AM1322" s="117"/>
    </row>
    <row r="1323" spans="39:39" x14ac:dyDescent="0.25">
      <c r="AM1323" s="117"/>
    </row>
    <row r="1324" spans="39:39" x14ac:dyDescent="0.25">
      <c r="AM1324" s="117"/>
    </row>
    <row r="1325" spans="39:39" x14ac:dyDescent="0.25">
      <c r="AM1325" s="117"/>
    </row>
    <row r="1326" spans="39:39" x14ac:dyDescent="0.25">
      <c r="AM1326" s="117"/>
    </row>
    <row r="1327" spans="39:39" x14ac:dyDescent="0.25">
      <c r="AM1327" s="117"/>
    </row>
    <row r="1328" spans="39:39" x14ac:dyDescent="0.25">
      <c r="AM1328" s="117"/>
    </row>
    <row r="1329" spans="39:39" x14ac:dyDescent="0.25">
      <c r="AM1329" s="117"/>
    </row>
    <row r="1330" spans="39:39" x14ac:dyDescent="0.25">
      <c r="AM1330" s="117"/>
    </row>
    <row r="1331" spans="39:39" x14ac:dyDescent="0.25">
      <c r="AM1331" s="117"/>
    </row>
    <row r="1332" spans="39:39" x14ac:dyDescent="0.25">
      <c r="AM1332" s="117"/>
    </row>
    <row r="1333" spans="39:39" x14ac:dyDescent="0.25">
      <c r="AM1333" s="117"/>
    </row>
    <row r="1334" spans="39:39" x14ac:dyDescent="0.25">
      <c r="AM1334" s="117"/>
    </row>
    <row r="1335" spans="39:39" x14ac:dyDescent="0.25">
      <c r="AM1335" s="117"/>
    </row>
    <row r="1336" spans="39:39" x14ac:dyDescent="0.25">
      <c r="AM1336" s="117"/>
    </row>
    <row r="1337" spans="39:39" x14ac:dyDescent="0.25">
      <c r="AM1337" s="117"/>
    </row>
    <row r="1338" spans="39:39" x14ac:dyDescent="0.25">
      <c r="AM1338" s="117"/>
    </row>
    <row r="1339" spans="39:39" x14ac:dyDescent="0.25">
      <c r="AM1339" s="117"/>
    </row>
    <row r="1340" spans="39:39" x14ac:dyDescent="0.25">
      <c r="AM1340" s="117"/>
    </row>
    <row r="1341" spans="39:39" x14ac:dyDescent="0.25">
      <c r="AM1341" s="117"/>
    </row>
    <row r="1342" spans="39:39" x14ac:dyDescent="0.25">
      <c r="AM1342" s="117"/>
    </row>
    <row r="1343" spans="39:39" x14ac:dyDescent="0.25">
      <c r="AM1343" s="117"/>
    </row>
    <row r="1344" spans="39:39" x14ac:dyDescent="0.25">
      <c r="AM1344" s="117"/>
    </row>
    <row r="1345" spans="39:39" x14ac:dyDescent="0.25">
      <c r="AM1345" s="117"/>
    </row>
    <row r="1346" spans="39:39" x14ac:dyDescent="0.25">
      <c r="AM1346" s="117"/>
    </row>
    <row r="1347" spans="39:39" x14ac:dyDescent="0.25">
      <c r="AM1347" s="117"/>
    </row>
    <row r="1348" spans="39:39" x14ac:dyDescent="0.25">
      <c r="AM1348" s="117"/>
    </row>
    <row r="1349" spans="39:39" x14ac:dyDescent="0.25">
      <c r="AM1349" s="117"/>
    </row>
    <row r="1350" spans="39:39" x14ac:dyDescent="0.25">
      <c r="AM1350" s="117"/>
    </row>
    <row r="1351" spans="39:39" x14ac:dyDescent="0.25">
      <c r="AM1351" s="117"/>
    </row>
    <row r="1352" spans="39:39" x14ac:dyDescent="0.25">
      <c r="AM1352" s="117"/>
    </row>
    <row r="1353" spans="39:39" x14ac:dyDescent="0.25">
      <c r="AM1353" s="117"/>
    </row>
    <row r="1354" spans="39:39" x14ac:dyDescent="0.25">
      <c r="AM1354" s="117"/>
    </row>
    <row r="1355" spans="39:39" x14ac:dyDescent="0.25">
      <c r="AM1355" s="117"/>
    </row>
    <row r="1356" spans="39:39" x14ac:dyDescent="0.25">
      <c r="AM1356" s="117"/>
    </row>
    <row r="1357" spans="39:39" x14ac:dyDescent="0.25">
      <c r="AM1357" s="117"/>
    </row>
    <row r="1358" spans="39:39" x14ac:dyDescent="0.25">
      <c r="AM1358" s="117"/>
    </row>
    <row r="1359" spans="39:39" x14ac:dyDescent="0.25">
      <c r="AM1359" s="117"/>
    </row>
    <row r="1360" spans="39:39" x14ac:dyDescent="0.25">
      <c r="AM1360" s="117"/>
    </row>
    <row r="1361" spans="39:39" x14ac:dyDescent="0.25">
      <c r="AM1361" s="117"/>
    </row>
    <row r="1362" spans="39:39" x14ac:dyDescent="0.25">
      <c r="AM1362" s="117"/>
    </row>
    <row r="1363" spans="39:39" x14ac:dyDescent="0.25">
      <c r="AM1363" s="117"/>
    </row>
    <row r="1364" spans="39:39" x14ac:dyDescent="0.25">
      <c r="AM1364" s="117"/>
    </row>
    <row r="1365" spans="39:39" x14ac:dyDescent="0.25">
      <c r="AM1365" s="117"/>
    </row>
    <row r="1366" spans="39:39" x14ac:dyDescent="0.25">
      <c r="AM1366" s="117"/>
    </row>
    <row r="1367" spans="39:39" x14ac:dyDescent="0.25">
      <c r="AM1367" s="117"/>
    </row>
    <row r="1368" spans="39:39" x14ac:dyDescent="0.25">
      <c r="AM1368" s="117"/>
    </row>
    <row r="1369" spans="39:39" x14ac:dyDescent="0.25">
      <c r="AM1369" s="117"/>
    </row>
    <row r="1370" spans="39:39" x14ac:dyDescent="0.25">
      <c r="AM1370" s="117"/>
    </row>
    <row r="1371" spans="39:39" x14ac:dyDescent="0.25">
      <c r="AM1371" s="117"/>
    </row>
    <row r="1372" spans="39:39" x14ac:dyDescent="0.25">
      <c r="AM1372" s="117"/>
    </row>
    <row r="1373" spans="39:39" x14ac:dyDescent="0.25">
      <c r="AM1373" s="117"/>
    </row>
    <row r="1374" spans="39:39" x14ac:dyDescent="0.25">
      <c r="AM1374" s="117"/>
    </row>
    <row r="1375" spans="39:39" x14ac:dyDescent="0.25">
      <c r="AM1375" s="117"/>
    </row>
    <row r="1376" spans="39:39" x14ac:dyDescent="0.25">
      <c r="AM1376" s="117"/>
    </row>
    <row r="1377" spans="39:39" x14ac:dyDescent="0.25">
      <c r="AM1377" s="117"/>
    </row>
    <row r="1378" spans="39:39" x14ac:dyDescent="0.25">
      <c r="AM1378" s="117"/>
    </row>
    <row r="1379" spans="39:39" x14ac:dyDescent="0.25">
      <c r="AM1379" s="117"/>
    </row>
    <row r="1380" spans="39:39" x14ac:dyDescent="0.25">
      <c r="AM1380" s="117"/>
    </row>
    <row r="1381" spans="39:39" x14ac:dyDescent="0.25">
      <c r="AM1381" s="117"/>
    </row>
    <row r="1382" spans="39:39" x14ac:dyDescent="0.25">
      <c r="AM1382" s="117"/>
    </row>
    <row r="1383" spans="39:39" x14ac:dyDescent="0.25">
      <c r="AM1383" s="117"/>
    </row>
    <row r="1384" spans="39:39" x14ac:dyDescent="0.25">
      <c r="AM1384" s="117"/>
    </row>
    <row r="1385" spans="39:39" x14ac:dyDescent="0.25">
      <c r="AM1385" s="117"/>
    </row>
    <row r="1386" spans="39:39" x14ac:dyDescent="0.25">
      <c r="AM1386" s="117"/>
    </row>
    <row r="1387" spans="39:39" x14ac:dyDescent="0.25">
      <c r="AM1387" s="117"/>
    </row>
    <row r="1388" spans="39:39" x14ac:dyDescent="0.25">
      <c r="AM1388" s="117"/>
    </row>
    <row r="1389" spans="39:39" x14ac:dyDescent="0.25">
      <c r="AM1389" s="117"/>
    </row>
    <row r="1390" spans="39:39" x14ac:dyDescent="0.25">
      <c r="AM1390" s="117"/>
    </row>
    <row r="1391" spans="39:39" x14ac:dyDescent="0.25">
      <c r="AM1391" s="117"/>
    </row>
    <row r="1392" spans="39:39" x14ac:dyDescent="0.25">
      <c r="AM1392" s="117"/>
    </row>
    <row r="1393" spans="39:39" x14ac:dyDescent="0.25">
      <c r="AM1393" s="117"/>
    </row>
    <row r="1394" spans="39:39" x14ac:dyDescent="0.25">
      <c r="AM1394" s="117"/>
    </row>
    <row r="1395" spans="39:39" x14ac:dyDescent="0.25">
      <c r="AM1395" s="117"/>
    </row>
    <row r="1396" spans="39:39" x14ac:dyDescent="0.25">
      <c r="AM1396" s="117"/>
    </row>
    <row r="1397" spans="39:39" x14ac:dyDescent="0.25">
      <c r="AM1397" s="117"/>
    </row>
    <row r="1398" spans="39:39" x14ac:dyDescent="0.25">
      <c r="AM1398" s="117"/>
    </row>
    <row r="1399" spans="39:39" x14ac:dyDescent="0.25">
      <c r="AM1399" s="117"/>
    </row>
    <row r="1400" spans="39:39" x14ac:dyDescent="0.25">
      <c r="AM1400" s="117"/>
    </row>
    <row r="1401" spans="39:39" x14ac:dyDescent="0.25">
      <c r="AM1401" s="117"/>
    </row>
    <row r="1402" spans="39:39" x14ac:dyDescent="0.25">
      <c r="AM1402" s="117"/>
    </row>
    <row r="1403" spans="39:39" x14ac:dyDescent="0.25">
      <c r="AM1403" s="117"/>
    </row>
    <row r="1404" spans="39:39" x14ac:dyDescent="0.25">
      <c r="AM1404" s="117"/>
    </row>
    <row r="1405" spans="39:39" x14ac:dyDescent="0.25">
      <c r="AM1405" s="117"/>
    </row>
    <row r="1406" spans="39:39" x14ac:dyDescent="0.25">
      <c r="AM1406" s="117"/>
    </row>
    <row r="1407" spans="39:39" x14ac:dyDescent="0.25">
      <c r="AM1407" s="117"/>
    </row>
    <row r="1408" spans="39:39" x14ac:dyDescent="0.25">
      <c r="AM1408" s="117"/>
    </row>
    <row r="1409" spans="39:39" x14ac:dyDescent="0.25">
      <c r="AM1409" s="117"/>
    </row>
    <row r="1410" spans="39:39" x14ac:dyDescent="0.25">
      <c r="AM1410" s="117"/>
    </row>
    <row r="1411" spans="39:39" x14ac:dyDescent="0.25">
      <c r="AM1411" s="117"/>
    </row>
    <row r="1412" spans="39:39" x14ac:dyDescent="0.25">
      <c r="AM1412" s="117"/>
    </row>
    <row r="1413" spans="39:39" x14ac:dyDescent="0.25">
      <c r="AM1413" s="117"/>
    </row>
    <row r="1414" spans="39:39" x14ac:dyDescent="0.25">
      <c r="AM1414" s="117"/>
    </row>
    <row r="1415" spans="39:39" x14ac:dyDescent="0.25">
      <c r="AM1415" s="117"/>
    </row>
    <row r="1416" spans="39:39" x14ac:dyDescent="0.25">
      <c r="AM1416" s="117"/>
    </row>
    <row r="1417" spans="39:39" x14ac:dyDescent="0.25">
      <c r="AM1417" s="117"/>
    </row>
    <row r="1418" spans="39:39" x14ac:dyDescent="0.25">
      <c r="AM1418" s="117"/>
    </row>
    <row r="1419" spans="39:39" x14ac:dyDescent="0.25">
      <c r="AM1419" s="117"/>
    </row>
    <row r="1420" spans="39:39" x14ac:dyDescent="0.25">
      <c r="AM1420" s="117"/>
    </row>
    <row r="1421" spans="39:39" x14ac:dyDescent="0.25">
      <c r="AM1421" s="117"/>
    </row>
    <row r="1422" spans="39:39" x14ac:dyDescent="0.25">
      <c r="AM1422" s="117"/>
    </row>
    <row r="1423" spans="39:39" x14ac:dyDescent="0.25">
      <c r="AM1423" s="117"/>
    </row>
    <row r="1424" spans="39:39" x14ac:dyDescent="0.25">
      <c r="AM1424" s="117"/>
    </row>
    <row r="1425" spans="39:39" x14ac:dyDescent="0.25">
      <c r="AM1425" s="117"/>
    </row>
    <row r="1426" spans="39:39" x14ac:dyDescent="0.25">
      <c r="AM1426" s="117"/>
    </row>
    <row r="1427" spans="39:39" x14ac:dyDescent="0.25">
      <c r="AM1427" s="117"/>
    </row>
    <row r="1428" spans="39:39" x14ac:dyDescent="0.25">
      <c r="AM1428" s="117"/>
    </row>
    <row r="1429" spans="39:39" x14ac:dyDescent="0.25">
      <c r="AM1429" s="117"/>
    </row>
    <row r="1430" spans="39:39" x14ac:dyDescent="0.25">
      <c r="AM1430" s="117"/>
    </row>
    <row r="1431" spans="39:39" x14ac:dyDescent="0.25">
      <c r="AM1431" s="117"/>
    </row>
    <row r="1432" spans="39:39" x14ac:dyDescent="0.25">
      <c r="AM1432" s="117"/>
    </row>
    <row r="1433" spans="39:39" x14ac:dyDescent="0.25">
      <c r="AM1433" s="117"/>
    </row>
    <row r="1434" spans="39:39" x14ac:dyDescent="0.25">
      <c r="AM1434" s="117"/>
    </row>
    <row r="1435" spans="39:39" x14ac:dyDescent="0.25">
      <c r="AM1435" s="117"/>
    </row>
    <row r="1436" spans="39:39" x14ac:dyDescent="0.25">
      <c r="AM1436" s="117"/>
    </row>
    <row r="1437" spans="39:39" x14ac:dyDescent="0.25">
      <c r="AM1437" s="117"/>
    </row>
    <row r="1438" spans="39:39" x14ac:dyDescent="0.25">
      <c r="AM1438" s="117"/>
    </row>
    <row r="1439" spans="39:39" x14ac:dyDescent="0.25">
      <c r="AM1439" s="117"/>
    </row>
    <row r="1440" spans="39:39" x14ac:dyDescent="0.25">
      <c r="AM1440" s="117"/>
    </row>
    <row r="1441" spans="39:39" x14ac:dyDescent="0.25">
      <c r="AM1441" s="117"/>
    </row>
    <row r="1442" spans="39:39" x14ac:dyDescent="0.25">
      <c r="AM1442" s="117"/>
    </row>
    <row r="1443" spans="39:39" x14ac:dyDescent="0.25">
      <c r="AM1443" s="117"/>
    </row>
    <row r="1444" spans="39:39" x14ac:dyDescent="0.25">
      <c r="AM1444" s="117"/>
    </row>
    <row r="1445" spans="39:39" x14ac:dyDescent="0.25">
      <c r="AM1445" s="117"/>
    </row>
    <row r="1446" spans="39:39" x14ac:dyDescent="0.25">
      <c r="AM1446" s="117"/>
    </row>
    <row r="1447" spans="39:39" x14ac:dyDescent="0.25">
      <c r="AM1447" s="117"/>
    </row>
    <row r="1448" spans="39:39" x14ac:dyDescent="0.25">
      <c r="AM1448" s="117"/>
    </row>
    <row r="1449" spans="39:39" x14ac:dyDescent="0.25">
      <c r="AM1449" s="117"/>
    </row>
    <row r="1450" spans="39:39" x14ac:dyDescent="0.25">
      <c r="AM1450" s="117"/>
    </row>
    <row r="1451" spans="39:39" x14ac:dyDescent="0.25">
      <c r="AM1451" s="117"/>
    </row>
    <row r="1452" spans="39:39" x14ac:dyDescent="0.25">
      <c r="AM1452" s="117"/>
    </row>
    <row r="1453" spans="39:39" x14ac:dyDescent="0.25">
      <c r="AM1453" s="117"/>
    </row>
    <row r="1454" spans="39:39" x14ac:dyDescent="0.25">
      <c r="AM1454" s="117"/>
    </row>
    <row r="1455" spans="39:39" x14ac:dyDescent="0.25">
      <c r="AM1455" s="117"/>
    </row>
    <row r="1456" spans="39:39" x14ac:dyDescent="0.25">
      <c r="AM1456" s="117"/>
    </row>
    <row r="1457" spans="39:39" x14ac:dyDescent="0.25">
      <c r="AM1457" s="117"/>
    </row>
    <row r="1458" spans="39:39" x14ac:dyDescent="0.25">
      <c r="AM1458" s="117"/>
    </row>
    <row r="1459" spans="39:39" x14ac:dyDescent="0.25">
      <c r="AM1459" s="117"/>
    </row>
    <row r="1460" spans="39:39" x14ac:dyDescent="0.25">
      <c r="AM1460" s="117"/>
    </row>
    <row r="1461" spans="39:39" x14ac:dyDescent="0.25">
      <c r="AM1461" s="117"/>
    </row>
    <row r="1462" spans="39:39" x14ac:dyDescent="0.25">
      <c r="AM1462" s="117"/>
    </row>
    <row r="1463" spans="39:39" x14ac:dyDescent="0.25">
      <c r="AM1463" s="117"/>
    </row>
    <row r="1464" spans="39:39" x14ac:dyDescent="0.25">
      <c r="AM1464" s="117"/>
    </row>
    <row r="1465" spans="39:39" x14ac:dyDescent="0.25">
      <c r="AM1465" s="117"/>
    </row>
    <row r="1466" spans="39:39" x14ac:dyDescent="0.25">
      <c r="AM1466" s="117"/>
    </row>
    <row r="1467" spans="39:39" x14ac:dyDescent="0.25">
      <c r="AM1467" s="117"/>
    </row>
    <row r="1468" spans="39:39" x14ac:dyDescent="0.25">
      <c r="AM1468" s="117"/>
    </row>
    <row r="1469" spans="39:39" x14ac:dyDescent="0.25">
      <c r="AM1469" s="117"/>
    </row>
    <row r="1470" spans="39:39" x14ac:dyDescent="0.25">
      <c r="AM1470" s="117"/>
    </row>
    <row r="1471" spans="39:39" x14ac:dyDescent="0.25">
      <c r="AM1471" s="117"/>
    </row>
    <row r="1472" spans="39:39" x14ac:dyDescent="0.25">
      <c r="AM1472" s="117"/>
    </row>
    <row r="1473" spans="39:39" x14ac:dyDescent="0.25">
      <c r="AM1473" s="117"/>
    </row>
    <row r="1474" spans="39:39" x14ac:dyDescent="0.25">
      <c r="AM1474" s="117"/>
    </row>
    <row r="1475" spans="39:39" x14ac:dyDescent="0.25">
      <c r="AM1475" s="117"/>
    </row>
    <row r="1476" spans="39:39" x14ac:dyDescent="0.25">
      <c r="AM1476" s="117"/>
    </row>
    <row r="1477" spans="39:39" x14ac:dyDescent="0.25">
      <c r="AM1477" s="117"/>
    </row>
    <row r="1478" spans="39:39" x14ac:dyDescent="0.25">
      <c r="AM1478" s="117"/>
    </row>
    <row r="1479" spans="39:39" x14ac:dyDescent="0.25">
      <c r="AM1479" s="117"/>
    </row>
    <row r="1480" spans="39:39" x14ac:dyDescent="0.25">
      <c r="AM1480" s="117"/>
    </row>
  </sheetData>
  <mergeCells count="29">
    <mergeCell ref="S1:T1"/>
    <mergeCell ref="B2:M2"/>
    <mergeCell ref="O2:O4"/>
    <mergeCell ref="B3:M3"/>
    <mergeCell ref="I5:J5"/>
    <mergeCell ref="L5:M5"/>
    <mergeCell ref="O5:P5"/>
    <mergeCell ref="B1:M1"/>
    <mergeCell ref="N1:R1"/>
    <mergeCell ref="AM4:AN4"/>
    <mergeCell ref="AO4:AP4"/>
    <mergeCell ref="AQ4:AR4"/>
    <mergeCell ref="AS4:AT4"/>
    <mergeCell ref="AU4:AV4"/>
    <mergeCell ref="O6:P6"/>
    <mergeCell ref="O7:P7"/>
    <mergeCell ref="O8:P8"/>
    <mergeCell ref="O10:P10"/>
    <mergeCell ref="B9:F9"/>
    <mergeCell ref="L9:M9"/>
    <mergeCell ref="O9:P9"/>
    <mergeCell ref="AC10:AJ10"/>
    <mergeCell ref="O11:P11"/>
    <mergeCell ref="O12:P12"/>
    <mergeCell ref="O13:P13"/>
    <mergeCell ref="H14:I14"/>
    <mergeCell ref="J14:K14"/>
    <mergeCell ref="L14:M14"/>
    <mergeCell ref="R14:S14"/>
  </mergeCells>
  <conditionalFormatting sqref="G16 G18:G31 G33:G44 G49">
    <cfRule type="cellIs" dxfId="105" priority="11" operator="lessThan">
      <formula>0.000694444444444444</formula>
    </cfRule>
    <cfRule type="cellIs" dxfId="104" priority="12" operator="lessThan">
      <formula>0.0416666666666667</formula>
    </cfRule>
  </conditionalFormatting>
  <conditionalFormatting sqref="J10:J12">
    <cfRule type="cellIs" dxfId="103" priority="9" operator="lessThan">
      <formula>0.000694444444444444</formula>
    </cfRule>
    <cfRule type="cellIs" dxfId="102" priority="10" operator="lessThan">
      <formula>0.0416666666666667</formula>
    </cfRule>
  </conditionalFormatting>
  <conditionalFormatting sqref="G17">
    <cfRule type="cellIs" dxfId="101" priority="7" operator="lessThan">
      <formula>0.000694444444444444</formula>
    </cfRule>
    <cfRule type="cellIs" dxfId="100" priority="8" operator="lessThan">
      <formula>0.0416666666666667</formula>
    </cfRule>
  </conditionalFormatting>
  <conditionalFormatting sqref="G45:G47">
    <cfRule type="cellIs" dxfId="99" priority="5" operator="lessThan">
      <formula>0.000694444444444444</formula>
    </cfRule>
    <cfRule type="cellIs" dxfId="98" priority="6" operator="lessThan">
      <formula>0.0416666666666667</formula>
    </cfRule>
  </conditionalFormatting>
  <conditionalFormatting sqref="G32">
    <cfRule type="cellIs" dxfId="97" priority="3" operator="lessThan">
      <formula>0.000694444444444444</formula>
    </cfRule>
    <cfRule type="cellIs" dxfId="96" priority="4" operator="lessThan">
      <formula>0.0416666666666667</formula>
    </cfRule>
  </conditionalFormatting>
  <conditionalFormatting sqref="G48">
    <cfRule type="cellIs" dxfId="95" priority="1" operator="lessThan">
      <formula>0.000694444444444444</formula>
    </cfRule>
    <cfRule type="cellIs" dxfId="9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:AT52"/>
  <sheetViews>
    <sheetView workbookViewId="0">
      <selection activeCell="Q2" sqref="Q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05" t="s">
        <v>80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  <c r="P1" s="71"/>
      <c r="Q1" s="71"/>
    </row>
    <row r="2" spans="1:46" ht="58.5" customHeight="1" thickBot="1" x14ac:dyDescent="0.3">
      <c r="A2" s="44" t="s">
        <v>2</v>
      </c>
      <c r="B2" s="214" t="s">
        <v>81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  <c r="P2" s="72"/>
      <c r="Q2" s="72"/>
    </row>
    <row r="3" spans="1:46" ht="43.5" customHeight="1" thickBot="1" x14ac:dyDescent="0.3">
      <c r="A3" s="44" t="s">
        <v>4</v>
      </c>
      <c r="B3" s="244" t="s">
        <v>72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21" t="s">
        <v>62</v>
      </c>
      <c r="AL4" s="222"/>
      <c r="AM4" s="207" t="s">
        <v>8</v>
      </c>
      <c r="AN4" s="208"/>
      <c r="AO4" s="209" t="s">
        <v>42</v>
      </c>
      <c r="AP4" s="208"/>
      <c r="AQ4" s="220" t="s">
        <v>43</v>
      </c>
      <c r="AR4" s="208"/>
      <c r="AS4" s="223" t="s">
        <v>51</v>
      </c>
      <c r="AT4" s="224"/>
    </row>
    <row r="5" spans="1:46" ht="15.75" thickBot="1" x14ac:dyDescent="0.3">
      <c r="A5" s="43" t="s">
        <v>13</v>
      </c>
      <c r="B5" s="55">
        <f>MIN(M16:M2058)</f>
        <v>0</v>
      </c>
      <c r="C5" s="43" t="s">
        <v>15</v>
      </c>
      <c r="D5" s="55">
        <f>SUBTOTAL(105,L16:L2058)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P5" s="73"/>
      <c r="Q5" s="73"/>
      <c r="AK5" s="7" t="s">
        <v>63</v>
      </c>
      <c r="AL5" s="10">
        <f>SUMIF(E$16:E$51,AK5,N$16:N$51)</f>
        <v>0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 t="e">
        <f ca="1">1-SUMPRODUCT(SUBTOTAL(3,OFFSET(L16:L2058,ROW(L16:L2058)-MIN(ROW(L16:L2058)),,1))*(L16:L2058&lt;0))/SUMPRODUCT(SUBTOTAL(3,OFFSET(L16:L2058,ROW(L16:L2058)-MIN(ROW(L16:L2058)),,1))*(L16:L2058&lt;&gt;0))</f>
        <v>#DIV/0!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44</v>
      </c>
      <c r="AR6" s="10">
        <f t="shared" ref="AR6:AR34" si="2">SUMIF(F$16:F$51,AQ6,N$16:N$51)</f>
        <v>0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 t="e">
        <f>SUBTOTAL(101,L16:L2058)</f>
        <v>#DIV/0!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0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8" t="s">
        <v>45</v>
      </c>
      <c r="AR7" s="11">
        <f t="shared" si="2"/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46</v>
      </c>
      <c r="AR8" s="11">
        <f t="shared" si="2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108"/>
      <c r="P9" s="16"/>
      <c r="Q9" s="16"/>
      <c r="AM9" s="14" t="s">
        <v>25</v>
      </c>
      <c r="AN9" s="11">
        <f t="shared" si="0"/>
        <v>0</v>
      </c>
      <c r="AO9" s="5" t="s">
        <v>34</v>
      </c>
      <c r="AP9" s="19">
        <f t="shared" si="1"/>
        <v>0</v>
      </c>
      <c r="AQ9" s="8" t="s">
        <v>49</v>
      </c>
      <c r="AR9" s="11">
        <f t="shared" si="2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AVERAGE(G16:G51)</f>
        <v>#DIV/0!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47</v>
      </c>
      <c r="AR10" s="11">
        <f t="shared" si="2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INDEX($AQ$5:$AQ$410,MATCH(LARGE($AR$5:$AR$410,1),$AR$5:$AR$410,0))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Compra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0</v>
      </c>
      <c r="K11" s="3"/>
      <c r="L11" s="80" t="s">
        <v>55</v>
      </c>
      <c r="M11" s="77">
        <f>MAX($Q$16:$Q$51)</f>
        <v>0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48</v>
      </c>
      <c r="AR11" s="11">
        <f t="shared" si="2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INDEX($AQ$5:$AQ$410,MATCH(SMALL($AR$5:$AR$410,1),$AR$5:$AR$410,0))</f>
        <v>WIN</v>
      </c>
      <c r="C12" s="62" t="str">
        <f>INDEX($AM$5:$AM$9,MATCH(SMALL($AN$5:$AN$9,1),$AN$5:$AN$9,0))</f>
        <v>Domingo</v>
      </c>
      <c r="D12" s="62" t="str">
        <f>INDEX($AM$5:$AM$11,MATCH(SMALL($AN$5:$AN$11,1),$AN$5:$AN$11,0))</f>
        <v>Domingo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Janeiro</v>
      </c>
      <c r="G12" s="47"/>
      <c r="I12" s="95" t="s">
        <v>95</v>
      </c>
      <c r="J12" s="88">
        <f>MIN(G16:G51)</f>
        <v>0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9" t="s">
        <v>50</v>
      </c>
      <c r="AR12" s="12">
        <f t="shared" si="2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106</v>
      </c>
      <c r="AR13" s="12">
        <f t="shared" si="2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232" t="s">
        <v>107</v>
      </c>
      <c r="K14" s="233"/>
      <c r="L14" s="84"/>
      <c r="M14" s="84"/>
      <c r="N14" s="84"/>
      <c r="O14" s="84"/>
      <c r="P14" s="201" t="s">
        <v>65</v>
      </c>
      <c r="Q14" s="202"/>
      <c r="AO14" s="5" t="s">
        <v>39</v>
      </c>
      <c r="AP14" s="11">
        <f t="shared" si="1"/>
        <v>0</v>
      </c>
      <c r="AQ14" s="9" t="s">
        <v>108</v>
      </c>
      <c r="AR14" s="12">
        <f t="shared" si="2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0</v>
      </c>
      <c r="AQ15" s="9" t="s">
        <v>109</v>
      </c>
      <c r="AR15" s="12">
        <f t="shared" si="2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8"/>
      <c r="B16" s="32"/>
      <c r="C16" s="29" t="str">
        <f>VLOOKUP(WEEKDAY(A16,1),[3]Conversão!$B$3:$C$9,2,0)</f>
        <v>Sábado</v>
      </c>
      <c r="D16" s="29" t="str">
        <f>VLOOKUP(MONTH(A16),[3]Conversão!$E$3:$F$14,2,0)</f>
        <v>Janeiro</v>
      </c>
      <c r="E16" s="29"/>
      <c r="F16" s="29"/>
      <c r="G16" s="86"/>
      <c r="H16" s="30"/>
      <c r="I16" s="30"/>
      <c r="J16" s="30"/>
      <c r="K16" s="30">
        <f>J16*M16</f>
        <v>0</v>
      </c>
      <c r="L16" s="30"/>
      <c r="M16" s="35"/>
      <c r="N16" s="30">
        <f>L16*M16</f>
        <v>0</v>
      </c>
      <c r="O16" s="74">
        <f>SUBTOTAL(109,INDEX(N$16:N$2039,1):N16)</f>
        <v>0</v>
      </c>
      <c r="P16" s="81">
        <f>IF($N16&gt;0,1,0)</f>
        <v>0</v>
      </c>
      <c r="Q16" s="81">
        <f>IF($N16&lt;0,1,0)</f>
        <v>0</v>
      </c>
      <c r="AO16" s="6" t="s">
        <v>41</v>
      </c>
      <c r="AP16" s="12">
        <f t="shared" si="1"/>
        <v>0</v>
      </c>
      <c r="AQ16" s="9" t="s">
        <v>98</v>
      </c>
      <c r="AR16" s="12">
        <f t="shared" si="2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8"/>
      <c r="B17" s="32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11"/>
      <c r="I17" s="11"/>
      <c r="J17" s="11"/>
      <c r="K17" s="30">
        <f t="shared" ref="K17:K51" si="5">J17*M17</f>
        <v>0</v>
      </c>
      <c r="L17" s="11"/>
      <c r="M17" s="36"/>
      <c r="N17" s="30">
        <f t="shared" ref="N17:N51" si="6">L17*M17</f>
        <v>0</v>
      </c>
      <c r="O17" s="74">
        <f>SUBTOTAL(109,INDEX(N$16:N$2039,1):N17)</f>
        <v>0</v>
      </c>
      <c r="P17" s="76">
        <f t="shared" ref="P17:P51" si="7">IF($N17&gt;0,P16+1,0)</f>
        <v>0</v>
      </c>
      <c r="Q17" s="76">
        <f t="shared" ref="Q17:Q51" si="8">IF($N17&lt;0,Q16+1,0)</f>
        <v>0</v>
      </c>
      <c r="AQ17" s="9" t="s">
        <v>110</v>
      </c>
      <c r="AR17" s="12">
        <f t="shared" si="2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11"/>
      <c r="I18" s="11"/>
      <c r="J18" s="11"/>
      <c r="K18" s="30">
        <f t="shared" si="5"/>
        <v>0</v>
      </c>
      <c r="L18" s="11"/>
      <c r="M18" s="36"/>
      <c r="N18" s="30">
        <f t="shared" si="6"/>
        <v>0</v>
      </c>
      <c r="O18" s="74">
        <f>SUBTOTAL(109,INDEX(N$16:N$2039,1):N18)</f>
        <v>0</v>
      </c>
      <c r="P18" s="76">
        <f t="shared" si="7"/>
        <v>0</v>
      </c>
      <c r="Q18" s="76">
        <f t="shared" si="8"/>
        <v>0</v>
      </c>
      <c r="AQ18" s="9" t="s">
        <v>111</v>
      </c>
      <c r="AR18" s="12">
        <f t="shared" si="2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11"/>
      <c r="I19" s="11"/>
      <c r="J19" s="11"/>
      <c r="K19" s="30">
        <f t="shared" si="5"/>
        <v>0</v>
      </c>
      <c r="L19" s="11"/>
      <c r="M19" s="36"/>
      <c r="N19" s="30">
        <f t="shared" si="6"/>
        <v>0</v>
      </c>
      <c r="O19" s="74">
        <f>SUBTOTAL(109,INDEX(N$16:N$2039,1):N19)</f>
        <v>0</v>
      </c>
      <c r="P19" s="76">
        <f t="shared" si="7"/>
        <v>0</v>
      </c>
      <c r="Q19" s="76">
        <f t="shared" si="8"/>
        <v>0</v>
      </c>
      <c r="AQ19" s="9" t="s">
        <v>112</v>
      </c>
      <c r="AR19" s="12">
        <f t="shared" si="2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110"/>
      <c r="I20" s="110"/>
      <c r="J20" s="110"/>
      <c r="K20" s="30">
        <f t="shared" si="5"/>
        <v>0</v>
      </c>
      <c r="L20" s="110"/>
      <c r="M20" s="111"/>
      <c r="N20" s="30">
        <f t="shared" si="6"/>
        <v>0</v>
      </c>
      <c r="O20" s="74">
        <f>SUBTOTAL(109,INDEX(N$16:N$2039,1):N20)</f>
        <v>0</v>
      </c>
      <c r="P20" s="76">
        <f t="shared" si="7"/>
        <v>0</v>
      </c>
      <c r="Q20" s="76">
        <f t="shared" si="8"/>
        <v>0</v>
      </c>
      <c r="AQ20" s="9" t="s">
        <v>113</v>
      </c>
      <c r="AR20" s="12">
        <f t="shared" si="2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110"/>
      <c r="I21" s="110"/>
      <c r="J21" s="110"/>
      <c r="K21" s="30">
        <f t="shared" si="5"/>
        <v>0</v>
      </c>
      <c r="L21" s="110"/>
      <c r="M21" s="111"/>
      <c r="N21" s="30">
        <f t="shared" si="6"/>
        <v>0</v>
      </c>
      <c r="O21" s="74">
        <f>SUBTOTAL(109,INDEX(N$16:N$2039,1):N21)</f>
        <v>0</v>
      </c>
      <c r="P21" s="76">
        <f t="shared" si="7"/>
        <v>0</v>
      </c>
      <c r="Q21" s="76">
        <f t="shared" si="8"/>
        <v>0</v>
      </c>
      <c r="AQ21" s="9" t="s">
        <v>114</v>
      </c>
      <c r="AR21" s="12">
        <f t="shared" si="2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110"/>
      <c r="I22" s="110"/>
      <c r="J22" s="110"/>
      <c r="K22" s="30">
        <f t="shared" si="5"/>
        <v>0</v>
      </c>
      <c r="L22" s="110"/>
      <c r="M22" s="111"/>
      <c r="N22" s="30">
        <f t="shared" si="6"/>
        <v>0</v>
      </c>
      <c r="O22" s="74">
        <f>SUBTOTAL(109,INDEX(N$16:N$2039,1):N22)</f>
        <v>0</v>
      </c>
      <c r="P22" s="76">
        <f t="shared" si="7"/>
        <v>0</v>
      </c>
      <c r="Q22" s="76">
        <f t="shared" si="8"/>
        <v>0</v>
      </c>
      <c r="AQ22" s="9" t="s">
        <v>115</v>
      </c>
      <c r="AR22" s="12">
        <f t="shared" si="2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112"/>
      <c r="F23" s="8"/>
      <c r="G23" s="87"/>
      <c r="H23" s="110"/>
      <c r="I23" s="110"/>
      <c r="J23" s="110"/>
      <c r="K23" s="30">
        <f t="shared" si="5"/>
        <v>0</v>
      </c>
      <c r="L23" s="110"/>
      <c r="M23" s="36"/>
      <c r="N23" s="30">
        <f t="shared" si="6"/>
        <v>0</v>
      </c>
      <c r="O23" s="74">
        <f>SUBTOTAL(109,INDEX(N$16:N$2039,1):N23)</f>
        <v>0</v>
      </c>
      <c r="P23" s="76">
        <f t="shared" si="7"/>
        <v>0</v>
      </c>
      <c r="Q23" s="76">
        <f t="shared" si="8"/>
        <v>0</v>
      </c>
      <c r="AQ23" s="9" t="s">
        <v>116</v>
      </c>
      <c r="AR23" s="12">
        <f t="shared" si="2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112"/>
      <c r="G24" s="87"/>
      <c r="H24" s="8"/>
      <c r="I24" s="11"/>
      <c r="J24" s="11"/>
      <c r="K24" s="30">
        <f t="shared" si="5"/>
        <v>0</v>
      </c>
      <c r="L24" s="11"/>
      <c r="M24" s="36"/>
      <c r="N24" s="30">
        <f t="shared" si="6"/>
        <v>0</v>
      </c>
      <c r="O24" s="74">
        <f>SUBTOTAL(109,INDEX(N$16:N$2039,1):N24)</f>
        <v>0</v>
      </c>
      <c r="P24" s="76">
        <f t="shared" si="7"/>
        <v>0</v>
      </c>
      <c r="Q24" s="76">
        <f t="shared" si="8"/>
        <v>0</v>
      </c>
      <c r="AQ24" s="8" t="s">
        <v>117</v>
      </c>
      <c r="AR24" s="12">
        <f t="shared" si="2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0">
        <f t="shared" si="5"/>
        <v>0</v>
      </c>
      <c r="L25" s="11"/>
      <c r="M25" s="36"/>
      <c r="N25" s="30">
        <f t="shared" si="6"/>
        <v>0</v>
      </c>
      <c r="O25" s="74">
        <f>SUBTOTAL(109,INDEX(N$16:N$2039,1):N25)</f>
        <v>0</v>
      </c>
      <c r="P25" s="76">
        <f t="shared" si="7"/>
        <v>0</v>
      </c>
      <c r="Q25" s="76">
        <f t="shared" si="8"/>
        <v>0</v>
      </c>
      <c r="AQ25" s="8" t="s">
        <v>118</v>
      </c>
      <c r="AR25" s="12">
        <f t="shared" si="2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112"/>
      <c r="G26" s="87"/>
      <c r="H26" s="8"/>
      <c r="I26" s="8"/>
      <c r="J26" s="11"/>
      <c r="K26" s="30">
        <f t="shared" si="5"/>
        <v>0</v>
      </c>
      <c r="L26" s="11"/>
      <c r="M26" s="36"/>
      <c r="N26" s="30">
        <f t="shared" si="6"/>
        <v>0</v>
      </c>
      <c r="O26" s="74">
        <f>SUBTOTAL(109,INDEX(N$16:N$2039,1):N26)</f>
        <v>0</v>
      </c>
      <c r="P26" s="76">
        <f t="shared" si="7"/>
        <v>0</v>
      </c>
      <c r="Q26" s="76">
        <f t="shared" si="8"/>
        <v>0</v>
      </c>
      <c r="AQ26" s="8" t="s">
        <v>119</v>
      </c>
      <c r="AR26" s="12">
        <f t="shared" si="2"/>
        <v>0</v>
      </c>
      <c r="AS26" s="17">
        <f t="shared" si="3"/>
        <v>0.43749999999999983</v>
      </c>
      <c r="AT26" s="20">
        <f t="shared" si="4"/>
        <v>0</v>
      </c>
    </row>
    <row r="27" spans="1:46" ht="15.75" thickBot="1" x14ac:dyDescent="0.3">
      <c r="A27" s="39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11"/>
      <c r="J27" s="11"/>
      <c r="K27" s="30">
        <f t="shared" si="5"/>
        <v>0</v>
      </c>
      <c r="L27" s="11"/>
      <c r="M27" s="36"/>
      <c r="N27" s="30">
        <f t="shared" si="6"/>
        <v>0</v>
      </c>
      <c r="O27" s="74">
        <f>SUBTOTAL(109,INDEX(N$16:N$2039,1):N27)</f>
        <v>0</v>
      </c>
      <c r="P27" s="76">
        <f t="shared" si="7"/>
        <v>0</v>
      </c>
      <c r="Q27" s="76">
        <f t="shared" si="8"/>
        <v>0</v>
      </c>
      <c r="AQ27" s="8" t="s">
        <v>120</v>
      </c>
      <c r="AR27" s="12">
        <f t="shared" si="2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0">
        <f t="shared" si="5"/>
        <v>0</v>
      </c>
      <c r="L28" s="11"/>
      <c r="M28" s="36"/>
      <c r="N28" s="30">
        <f t="shared" si="6"/>
        <v>0</v>
      </c>
      <c r="O28" s="74">
        <f>SUBTOTAL(109,INDEX(N$16:N$2039,1):N28)</f>
        <v>0</v>
      </c>
      <c r="P28" s="76">
        <f t="shared" si="7"/>
        <v>0</v>
      </c>
      <c r="Q28" s="76">
        <f t="shared" si="8"/>
        <v>0</v>
      </c>
      <c r="AQ28" s="8" t="s">
        <v>121</v>
      </c>
      <c r="AR28" s="12">
        <f t="shared" si="2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112"/>
      <c r="G29" s="87"/>
      <c r="H29" s="8"/>
      <c r="I29" s="8"/>
      <c r="J29" s="11"/>
      <c r="K29" s="30">
        <f t="shared" si="5"/>
        <v>0</v>
      </c>
      <c r="L29" s="11"/>
      <c r="M29" s="36"/>
      <c r="N29" s="30">
        <f t="shared" si="6"/>
        <v>0</v>
      </c>
      <c r="O29" s="74">
        <f>SUBTOTAL(109,INDEX(N$16:N$2039,1):N29)</f>
        <v>0</v>
      </c>
      <c r="P29" s="76">
        <f t="shared" si="7"/>
        <v>0</v>
      </c>
      <c r="Q29" s="76">
        <f t="shared" si="8"/>
        <v>0</v>
      </c>
      <c r="AQ29" s="8" t="s">
        <v>122</v>
      </c>
      <c r="AR29" s="12">
        <f t="shared" si="2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0">
        <f t="shared" si="5"/>
        <v>0</v>
      </c>
      <c r="L30" s="11"/>
      <c r="M30" s="36"/>
      <c r="N30" s="30">
        <f t="shared" si="6"/>
        <v>0</v>
      </c>
      <c r="O30" s="74">
        <f>SUBTOTAL(109,INDEX(N$16:N$2039,1):N30)</f>
        <v>0</v>
      </c>
      <c r="P30" s="76">
        <f t="shared" si="7"/>
        <v>0</v>
      </c>
      <c r="Q30" s="76">
        <f t="shared" si="8"/>
        <v>0</v>
      </c>
      <c r="AQ30" s="8" t="s">
        <v>123</v>
      </c>
      <c r="AR30" s="12">
        <f t="shared" si="2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0">
        <f t="shared" si="5"/>
        <v>0</v>
      </c>
      <c r="L31" s="11"/>
      <c r="M31" s="36"/>
      <c r="N31" s="30">
        <f t="shared" si="6"/>
        <v>0</v>
      </c>
      <c r="O31" s="74">
        <f>SUBTOTAL(109,INDEX(N$16:N$2039,1):N31)</f>
        <v>0</v>
      </c>
      <c r="P31" s="76">
        <f t="shared" si="7"/>
        <v>0</v>
      </c>
      <c r="Q31" s="76">
        <f t="shared" si="8"/>
        <v>0</v>
      </c>
      <c r="AQ31" s="8" t="s">
        <v>124</v>
      </c>
      <c r="AR31" s="12">
        <f t="shared" si="2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0">
        <f t="shared" si="5"/>
        <v>0</v>
      </c>
      <c r="L32" s="11"/>
      <c r="M32" s="36"/>
      <c r="N32" s="30">
        <f t="shared" si="6"/>
        <v>0</v>
      </c>
      <c r="O32" s="74">
        <f>SUBTOTAL(109,INDEX(N$16:N$2039,1):N32)</f>
        <v>0</v>
      </c>
      <c r="P32" s="76">
        <f t="shared" si="7"/>
        <v>0</v>
      </c>
      <c r="Q32" s="76">
        <f t="shared" si="8"/>
        <v>0</v>
      </c>
      <c r="AQ32" s="8" t="s">
        <v>125</v>
      </c>
      <c r="AR32" s="12">
        <f t="shared" si="2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0">
        <f t="shared" si="5"/>
        <v>0</v>
      </c>
      <c r="L33" s="11"/>
      <c r="M33" s="36"/>
      <c r="N33" s="30">
        <f t="shared" si="6"/>
        <v>0</v>
      </c>
      <c r="O33" s="74">
        <f>SUBTOTAL(109,INDEX(N$16:N$2039,1):N33)</f>
        <v>0</v>
      </c>
      <c r="P33" s="76">
        <f t="shared" si="7"/>
        <v>0</v>
      </c>
      <c r="Q33" s="76">
        <f t="shared" si="8"/>
        <v>0</v>
      </c>
      <c r="AQ33" s="9" t="s">
        <v>126</v>
      </c>
      <c r="AR33" s="12">
        <f t="shared" si="2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0">
        <f t="shared" si="5"/>
        <v>0</v>
      </c>
      <c r="L34" s="11"/>
      <c r="M34" s="36"/>
      <c r="N34" s="30">
        <f t="shared" si="6"/>
        <v>0</v>
      </c>
      <c r="O34" s="74">
        <f>SUBTOTAL(109,INDEX(N$16:N$2039,1):N34)</f>
        <v>0</v>
      </c>
      <c r="P34" s="76">
        <f t="shared" si="7"/>
        <v>0</v>
      </c>
      <c r="Q34" s="76">
        <f t="shared" si="8"/>
        <v>0</v>
      </c>
      <c r="AQ34" s="8" t="s">
        <v>127</v>
      </c>
      <c r="AR34" s="12">
        <f t="shared" si="2"/>
        <v>0</v>
      </c>
      <c r="AS34" s="17">
        <f t="shared" si="3"/>
        <v>0.60416666666666663</v>
      </c>
      <c r="AT34" s="20">
        <f t="shared" si="4"/>
        <v>0</v>
      </c>
    </row>
    <row r="35" spans="1:46" x14ac:dyDescent="0.25">
      <c r="A35" s="39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0">
        <f t="shared" si="5"/>
        <v>0</v>
      </c>
      <c r="L35" s="11"/>
      <c r="M35" s="36"/>
      <c r="N35" s="30">
        <f t="shared" si="6"/>
        <v>0</v>
      </c>
      <c r="O35" s="74">
        <f>SUBTOTAL(109,INDEX(N$16:N$2039,1):N35)</f>
        <v>0</v>
      </c>
      <c r="P35" s="76">
        <f t="shared" si="7"/>
        <v>0</v>
      </c>
      <c r="Q35" s="76">
        <f t="shared" si="8"/>
        <v>0</v>
      </c>
      <c r="AQ35" s="16"/>
      <c r="AR35" s="16"/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11"/>
      <c r="J36" s="11"/>
      <c r="K36" s="30">
        <f t="shared" si="5"/>
        <v>0</v>
      </c>
      <c r="L36" s="11"/>
      <c r="M36" s="36"/>
      <c r="N36" s="30">
        <f t="shared" si="6"/>
        <v>0</v>
      </c>
      <c r="O36" s="74">
        <f>SUBTOTAL(109,INDEX(N$16:N$2039,1):N36)</f>
        <v>0</v>
      </c>
      <c r="P36" s="76">
        <f t="shared" si="7"/>
        <v>0</v>
      </c>
      <c r="Q36" s="76">
        <f t="shared" si="8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0">
        <f t="shared" si="5"/>
        <v>0</v>
      </c>
      <c r="L37" s="11"/>
      <c r="M37" s="36"/>
      <c r="N37" s="30">
        <f t="shared" si="6"/>
        <v>0</v>
      </c>
      <c r="O37" s="74">
        <f>SUBTOTAL(109,INDEX(N$16:N$2039,1):N37)</f>
        <v>0</v>
      </c>
      <c r="P37" s="76">
        <f t="shared" si="7"/>
        <v>0</v>
      </c>
      <c r="Q37" s="76">
        <f t="shared" si="8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0">
        <f t="shared" si="5"/>
        <v>0</v>
      </c>
      <c r="L38" s="11"/>
      <c r="M38" s="36"/>
      <c r="N38" s="30">
        <f t="shared" si="6"/>
        <v>0</v>
      </c>
      <c r="O38" s="74">
        <f>SUBTOTAL(109,INDEX(N$16:N$2039,1):N38)</f>
        <v>0</v>
      </c>
      <c r="P38" s="76">
        <f t="shared" si="7"/>
        <v>0</v>
      </c>
      <c r="Q38" s="76">
        <f t="shared" si="8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11"/>
      <c r="J39" s="11"/>
      <c r="K39" s="30">
        <f t="shared" si="5"/>
        <v>0</v>
      </c>
      <c r="L39" s="11"/>
      <c r="M39" s="36"/>
      <c r="N39" s="30">
        <f t="shared" si="6"/>
        <v>0</v>
      </c>
      <c r="O39" s="74">
        <f>SUBTOTAL(109,INDEX(N$16:N$2039,1):N39)</f>
        <v>0</v>
      </c>
      <c r="P39" s="76">
        <f t="shared" si="7"/>
        <v>0</v>
      </c>
      <c r="Q39" s="76">
        <f t="shared" si="8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11"/>
      <c r="J40" s="11"/>
      <c r="K40" s="30">
        <f t="shared" si="5"/>
        <v>0</v>
      </c>
      <c r="L40" s="11"/>
      <c r="M40" s="36"/>
      <c r="N40" s="30">
        <f t="shared" si="6"/>
        <v>0</v>
      </c>
      <c r="O40" s="74">
        <f>SUBTOTAL(109,INDEX(N$16:N$2039,1):N40)</f>
        <v>0</v>
      </c>
      <c r="P40" s="76">
        <f t="shared" si="7"/>
        <v>0</v>
      </c>
      <c r="Q40" s="76">
        <f t="shared" si="8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0">
        <f t="shared" si="5"/>
        <v>0</v>
      </c>
      <c r="L41" s="11"/>
      <c r="M41" s="36"/>
      <c r="N41" s="30">
        <f t="shared" si="6"/>
        <v>0</v>
      </c>
      <c r="O41" s="74">
        <f>SUBTOTAL(109,INDEX(N$16:N$2039,1):N41)</f>
        <v>0</v>
      </c>
      <c r="P41" s="76">
        <f t="shared" si="7"/>
        <v>0</v>
      </c>
      <c r="Q41" s="76">
        <f t="shared" si="8"/>
        <v>0</v>
      </c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0">
        <f t="shared" si="5"/>
        <v>0</v>
      </c>
      <c r="L42" s="11"/>
      <c r="M42" s="36"/>
      <c r="N42" s="30">
        <f t="shared" si="6"/>
        <v>0</v>
      </c>
      <c r="O42" s="74">
        <f>SUBTOTAL(109,INDEX(N$16:N$2039,1):N42)</f>
        <v>0</v>
      </c>
      <c r="P42" s="76">
        <f t="shared" si="7"/>
        <v>0</v>
      </c>
      <c r="Q42" s="76">
        <f t="shared" si="8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0">
        <f t="shared" si="5"/>
        <v>0</v>
      </c>
      <c r="L43" s="11"/>
      <c r="M43" s="36"/>
      <c r="N43" s="30">
        <f t="shared" si="6"/>
        <v>0</v>
      </c>
      <c r="O43" s="74">
        <f>SUBTOTAL(109,INDEX(N$16:N$2039,1):N43)</f>
        <v>0</v>
      </c>
      <c r="P43" s="76">
        <f t="shared" si="7"/>
        <v>0</v>
      </c>
      <c r="Q43" s="76">
        <f t="shared" si="8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0">
        <f t="shared" si="5"/>
        <v>0</v>
      </c>
      <c r="L44" s="11"/>
      <c r="M44" s="36"/>
      <c r="N44" s="30">
        <f t="shared" si="6"/>
        <v>0</v>
      </c>
      <c r="O44" s="74">
        <f>SUBTOTAL(109,INDEX(N$16:N$2039,1):N44)</f>
        <v>0</v>
      </c>
      <c r="P44" s="76">
        <f t="shared" si="7"/>
        <v>0</v>
      </c>
      <c r="Q44" s="76">
        <f t="shared" si="8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0">
        <f t="shared" si="5"/>
        <v>0</v>
      </c>
      <c r="L45" s="11"/>
      <c r="M45" s="36"/>
      <c r="N45" s="30">
        <f t="shared" si="6"/>
        <v>0</v>
      </c>
      <c r="O45" s="74">
        <f>SUBTOTAL(109,INDEX(N$16:N$2039,1):N45)</f>
        <v>0</v>
      </c>
      <c r="P45" s="76">
        <f t="shared" si="7"/>
        <v>0</v>
      </c>
      <c r="Q45" s="76">
        <f t="shared" si="8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0">
        <f t="shared" si="5"/>
        <v>0</v>
      </c>
      <c r="L46" s="11"/>
      <c r="M46" s="36"/>
      <c r="N46" s="30">
        <f t="shared" si="6"/>
        <v>0</v>
      </c>
      <c r="O46" s="74">
        <f>SUBTOTAL(109,INDEX(N$16:N$2039,1):N46)</f>
        <v>0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0">
        <f t="shared" si="5"/>
        <v>0</v>
      </c>
      <c r="L47" s="11"/>
      <c r="M47" s="36"/>
      <c r="N47" s="30">
        <f t="shared" si="6"/>
        <v>0</v>
      </c>
      <c r="O47" s="74">
        <f>SUBTOTAL(109,INDEX(N$16:N$2039,1):N47)</f>
        <v>0</v>
      </c>
      <c r="P47" s="76">
        <f t="shared" si="7"/>
        <v>0</v>
      </c>
      <c r="Q47" s="76">
        <f t="shared" si="8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0">
        <f t="shared" si="5"/>
        <v>0</v>
      </c>
      <c r="L48" s="11"/>
      <c r="M48" s="36"/>
      <c r="N48" s="30">
        <f t="shared" si="6"/>
        <v>0</v>
      </c>
      <c r="O48" s="74">
        <f>SUBTOTAL(109,INDEX(N$16:N$2039,1):N48)</f>
        <v>0</v>
      </c>
      <c r="P48" s="76">
        <f t="shared" si="7"/>
        <v>0</v>
      </c>
      <c r="Q48" s="76">
        <f t="shared" si="8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VLOOKUP(WEEKDAY(A49,1),[3]Conversão!$B$3:$C$9,2,0)</f>
        <v>Sábado</v>
      </c>
      <c r="D49" s="8" t="str">
        <f>VLOOKUP(MONTH(A49),[3]Conversão!$E$3:$F$14,2,0)</f>
        <v>Janeiro</v>
      </c>
      <c r="E49" s="8"/>
      <c r="F49" s="8"/>
      <c r="G49" s="87"/>
      <c r="H49" s="8"/>
      <c r="I49" s="8"/>
      <c r="J49" s="11"/>
      <c r="K49" s="30">
        <f t="shared" si="5"/>
        <v>0</v>
      </c>
      <c r="L49" s="11"/>
      <c r="M49" s="36"/>
      <c r="N49" s="30">
        <f t="shared" si="6"/>
        <v>0</v>
      </c>
      <c r="O49" s="74">
        <f>SUBTOTAL(109,INDEX(N$16:N$2039,1):N49)</f>
        <v>0</v>
      </c>
      <c r="P49" s="76">
        <f t="shared" si="7"/>
        <v>0</v>
      </c>
      <c r="Q49" s="76">
        <f t="shared" si="8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VLOOKUP(WEEKDAY(A50,1),[3]Conversão!$B$3:$C$9,2,0)</f>
        <v>Sábado</v>
      </c>
      <c r="D50" s="8" t="str">
        <f>VLOOKUP(MONTH(A50),[3]Conversão!$E$3:$F$14,2,0)</f>
        <v>Janeiro</v>
      </c>
      <c r="E50" s="8"/>
      <c r="F50" s="8"/>
      <c r="G50" s="87"/>
      <c r="H50" s="8"/>
      <c r="I50" s="8"/>
      <c r="J50" s="11"/>
      <c r="K50" s="30">
        <f t="shared" si="5"/>
        <v>0</v>
      </c>
      <c r="L50" s="11"/>
      <c r="M50" s="36"/>
      <c r="N50" s="30">
        <f t="shared" si="6"/>
        <v>0</v>
      </c>
      <c r="O50" s="74">
        <f>SUBTOTAL(109,INDEX(N$16:N$2039,1):N50)</f>
        <v>0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VLOOKUP(WEEKDAY(A51,1),[3]Conversão!$B$3:$C$9,2,0)</f>
        <v>Sábado</v>
      </c>
      <c r="D51" s="9" t="str">
        <f>VLOOKUP(MONTH(A51),[3]Conversão!$E$3:$F$14,2,0)</f>
        <v>Janeiro</v>
      </c>
      <c r="E51" s="9"/>
      <c r="F51" s="9"/>
      <c r="G51" s="88"/>
      <c r="H51" s="9"/>
      <c r="I51" s="9"/>
      <c r="J51" s="12"/>
      <c r="K51" s="30">
        <f t="shared" si="5"/>
        <v>0</v>
      </c>
      <c r="L51" s="12"/>
      <c r="M51" s="37"/>
      <c r="N51" s="30">
        <f t="shared" si="6"/>
        <v>0</v>
      </c>
      <c r="O51" s="74">
        <f>SUBTOTAL(109,INDEX(N$16:N$2039,1):N51)</f>
        <v>0</v>
      </c>
      <c r="P51" s="77">
        <f t="shared" si="7"/>
        <v>0</v>
      </c>
      <c r="Q51" s="77">
        <f t="shared" si="8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B9:F9"/>
    <mergeCell ref="L9:M9"/>
    <mergeCell ref="B1:M1"/>
    <mergeCell ref="B2:M2"/>
    <mergeCell ref="B3:M3"/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</mergeCells>
  <conditionalFormatting sqref="G16:G23 G25 G27:G51">
    <cfRule type="cellIs" dxfId="93" priority="7" operator="lessThan">
      <formula>0.000694444444444444</formula>
    </cfRule>
    <cfRule type="cellIs" dxfId="92" priority="8" operator="lessThan">
      <formula>0.0416666666666667</formula>
    </cfRule>
  </conditionalFormatting>
  <conditionalFormatting sqref="J10:J12">
    <cfRule type="cellIs" dxfId="91" priority="5" operator="lessThan">
      <formula>0.000694444444444444</formula>
    </cfRule>
    <cfRule type="cellIs" dxfId="90" priority="6" operator="lessThan">
      <formula>0.0416666666666667</formula>
    </cfRule>
  </conditionalFormatting>
  <conditionalFormatting sqref="G26">
    <cfRule type="cellIs" dxfId="89" priority="3" operator="lessThan">
      <formula>0.000694444444444444</formula>
    </cfRule>
    <cfRule type="cellIs" dxfId="88" priority="4" operator="lessThan">
      <formula>0.0416666666666667</formula>
    </cfRule>
  </conditionalFormatting>
  <conditionalFormatting sqref="G24">
    <cfRule type="cellIs" dxfId="87" priority="1" operator="lessThan">
      <formula>0.000694444444444444</formula>
    </cfRule>
    <cfRule type="cellIs" dxfId="8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2"/>
  <dimension ref="A1:AV1480"/>
  <sheetViews>
    <sheetView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05" t="s">
        <v>132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40"/>
      <c r="N1" s="241" t="s">
        <v>130</v>
      </c>
      <c r="O1" s="242"/>
      <c r="P1" s="242"/>
      <c r="Q1" s="242"/>
      <c r="R1" s="243"/>
      <c r="S1" s="241" t="s">
        <v>131</v>
      </c>
      <c r="T1" s="243"/>
    </row>
    <row r="2" spans="1:48" ht="32.25" customHeight="1" thickBot="1" x14ac:dyDescent="0.3">
      <c r="A2" s="44" t="s">
        <v>2</v>
      </c>
      <c r="B2" s="244" t="s">
        <v>154</v>
      </c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5"/>
      <c r="N2" s="120" t="s">
        <v>129</v>
      </c>
      <c r="O2" s="246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44" t="s">
        <v>134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5"/>
      <c r="N3" s="120" t="s">
        <v>94</v>
      </c>
      <c r="O3" s="246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47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21" t="s">
        <v>62</v>
      </c>
      <c r="AN4" s="222"/>
      <c r="AO4" s="207" t="s">
        <v>8</v>
      </c>
      <c r="AP4" s="208"/>
      <c r="AQ4" s="209" t="s">
        <v>42</v>
      </c>
      <c r="AR4" s="208"/>
      <c r="AS4" s="220" t="s">
        <v>43</v>
      </c>
      <c r="AT4" s="208"/>
      <c r="AU4" s="223" t="s">
        <v>51</v>
      </c>
      <c r="AV4" s="224"/>
    </row>
    <row r="5" spans="1:48" ht="15.75" thickBot="1" x14ac:dyDescent="0.3">
      <c r="A5" s="43" t="s">
        <v>13</v>
      </c>
      <c r="B5" s="171" t="e">
        <f>MIN(M16:M2056)</f>
        <v>#N/A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238" t="s">
        <v>135</v>
      </c>
      <c r="P5" s="239"/>
      <c r="Q5" s="168" t="e">
        <f>-MIN(K16:K49)</f>
        <v>#N/A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 t="e">
        <f>SUMIF(D$16:D$49,AQ5,P$16:P$49)</f>
        <v>#N/A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 t="array" aca="1" ref="D6" ca="1">AVERAGE(IF(SUBTOTAL(102,OFFSET(P16,ROW(N16:N2095)-ROW(P16),0,1)),IF(N16:N2095&gt;0,N16:N2095)))/AVERAGE(IF(SUBTOTAL(102,OFFSET(P16,ROW(N16:N2095)-ROW(P16),0,1)),IF(N16:N2095&lt;0,N16:N2095)))*-1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28" t="s">
        <v>136</v>
      </c>
      <c r="P6" s="229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95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28" t="s">
        <v>138</v>
      </c>
      <c r="P7" s="229"/>
      <c r="Q7" s="133">
        <f>Q6+2</f>
        <v>5</v>
      </c>
      <c r="R7" s="153"/>
      <c r="S7" s="199">
        <v>0.5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4" t="s">
        <v>139</v>
      </c>
      <c r="P8" s="235"/>
      <c r="Q8" s="169" t="e">
        <f>Q7*Q5</f>
        <v>#N/A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234" t="s">
        <v>140</v>
      </c>
      <c r="P9" s="235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 t="e">
        <f>MAX($R$16:$R$49)</f>
        <v>#N/A</v>
      </c>
      <c r="N10" s="109"/>
      <c r="O10" s="236" t="s">
        <v>141</v>
      </c>
      <c r="P10" s="237"/>
      <c r="Q10" s="169">
        <f>(MAX(O16:O98)*120000*0.2*2)/Q9</f>
        <v>0</v>
      </c>
      <c r="R10" s="154"/>
      <c r="S10" s="109"/>
      <c r="T10" s="109"/>
      <c r="U10" s="16"/>
      <c r="AC10" s="225" t="s">
        <v>142</v>
      </c>
      <c r="AD10" s="225"/>
      <c r="AE10" s="225"/>
      <c r="AF10" s="225"/>
      <c r="AG10" s="225"/>
      <c r="AH10" s="225"/>
      <c r="AI10" s="225"/>
      <c r="AJ10" s="225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e">
        <f>INDEX($AQ$5:$AQ$3951,MATCH(LARGE($AR$5:$AR$3984,1),$AR$5:$AR$3984,0))</f>
        <v>#N/A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 t="e">
        <f>MAX($S$16:$S$47)</f>
        <v>#N/A</v>
      </c>
      <c r="N11" s="109"/>
      <c r="O11" s="226" t="s">
        <v>143</v>
      </c>
      <c r="P11" s="227"/>
      <c r="Q11" s="169" t="e">
        <f>Q10+Q8</f>
        <v>#N/A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 t="e">
        <f t="shared" si="0"/>
        <v>#N/A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e">
        <f>INDEX($AQ$5:$AQ$3951,MATCH(SMALL($AR$5:$AR$3984,1),$AR$5:$AR$3984,0))</f>
        <v>#N/A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28" t="s">
        <v>149</v>
      </c>
      <c r="P12" s="229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 ca="1">AD12/$D$6</f>
        <v>#DIV/0!</v>
      </c>
      <c r="AF12" s="136" t="e">
        <f ca="1">AE12*AC12</f>
        <v>#DIV/0!</v>
      </c>
      <c r="AG12" s="136">
        <v>1</v>
      </c>
      <c r="AH12" s="136">
        <f>AG12*AC12</f>
        <v>1</v>
      </c>
      <c r="AI12" s="136" t="e">
        <f ca="1">AH12-AF12</f>
        <v>#DIV/0!</v>
      </c>
      <c r="AJ12" s="136" t="e">
        <f ca="1"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30" t="s">
        <v>150</v>
      </c>
      <c r="P13" s="231"/>
      <c r="Q13" s="170" t="e">
        <f>Q11/(100%-Q12)</f>
        <v>#N/A</v>
      </c>
      <c r="R13" s="16"/>
      <c r="AC13">
        <v>2</v>
      </c>
      <c r="AD13" s="136">
        <v>1</v>
      </c>
      <c r="AE13" s="136" t="e">
        <f t="shared" ref="AE13:AE19" ca="1" si="5">AD13/$D$6</f>
        <v>#DIV/0!</v>
      </c>
      <c r="AF13" s="136" t="e">
        <f t="shared" ref="AF13:AF19" ca="1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ca="1" si="8">AH13-AF13</f>
        <v>#DIV/0!</v>
      </c>
      <c r="AJ13" s="136" t="e">
        <f ca="1"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16" t="s">
        <v>90</v>
      </c>
      <c r="I14" s="217"/>
      <c r="J14" s="232" t="s">
        <v>107</v>
      </c>
      <c r="K14" s="233"/>
      <c r="L14" s="232" t="s">
        <v>151</v>
      </c>
      <c r="M14" s="233"/>
      <c r="N14" s="84"/>
      <c r="O14" s="197" t="s">
        <v>152</v>
      </c>
      <c r="P14" s="198">
        <f>SUMIF(L16:L49,"&lt;&gt;",T16:T49)</f>
        <v>0</v>
      </c>
      <c r="Q14" s="84"/>
      <c r="R14" s="201" t="s">
        <v>65</v>
      </c>
      <c r="S14" s="202"/>
      <c r="T14" s="156"/>
      <c r="AC14">
        <v>3</v>
      </c>
      <c r="AD14" s="136">
        <v>1</v>
      </c>
      <c r="AE14" s="136" t="e">
        <f t="shared" ca="1" si="5"/>
        <v>#DIV/0!</v>
      </c>
      <c r="AF14" s="136" t="e">
        <f t="shared" ca="1" si="6"/>
        <v>#DIV/0!</v>
      </c>
      <c r="AG14" s="136">
        <v>1</v>
      </c>
      <c r="AH14" s="136">
        <f t="shared" si="7"/>
        <v>3</v>
      </c>
      <c r="AI14" s="136" t="e">
        <f t="shared" ca="1" si="8"/>
        <v>#DIV/0!</v>
      </c>
      <c r="AJ14" s="136" t="e">
        <f ca="1"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96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ca="1" si="5"/>
        <v>#DIV/0!</v>
      </c>
      <c r="AF15" s="136" t="e">
        <f t="shared" ca="1" si="6"/>
        <v>#DIV/0!</v>
      </c>
      <c r="AG15" s="136">
        <v>1</v>
      </c>
      <c r="AH15" s="136">
        <f t="shared" si="7"/>
        <v>4</v>
      </c>
      <c r="AI15" s="136" t="e">
        <f t="shared" ca="1" si="8"/>
        <v>#DIV/0!</v>
      </c>
      <c r="AJ15" s="136" t="e">
        <f ca="1"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 t="e">
        <f>J16*$O16*VLOOKUP(F16,Cotação!A3:F7,6,0)</f>
        <v>#N/A</v>
      </c>
      <c r="L16" s="190"/>
      <c r="M16" s="164" t="e">
        <f>L16*$O16*VLOOKUP(F16,Cotação!A3:F7,6,0)</f>
        <v>#N/A</v>
      </c>
      <c r="N16" s="190"/>
      <c r="O16" s="160">
        <v>0</v>
      </c>
      <c r="P16" s="164" t="e">
        <f>N16*O16*VLOOKUP(F16,Cotação!A3:F7,6,0)</f>
        <v>#N/A</v>
      </c>
      <c r="Q16" s="165" t="e">
        <f>SUBTOTAL(109,INDEX(P$16:P$2076,1):P16)</f>
        <v>#N/A</v>
      </c>
      <c r="R16" s="81" t="e">
        <f>IF($P16&gt;0,1,0)</f>
        <v>#N/A</v>
      </c>
      <c r="S16" s="142" t="e">
        <f>IF($P16&lt;0,1,0)</f>
        <v>#N/A</v>
      </c>
      <c r="T16" s="7">
        <v>1</v>
      </c>
      <c r="U16" s="49"/>
      <c r="AC16">
        <v>5</v>
      </c>
      <c r="AD16" s="136">
        <v>1</v>
      </c>
      <c r="AE16" s="136" t="e">
        <f t="shared" ca="1" si="5"/>
        <v>#DIV/0!</v>
      </c>
      <c r="AF16" s="136" t="e">
        <f t="shared" ca="1" si="6"/>
        <v>#DIV/0!</v>
      </c>
      <c r="AG16" s="136">
        <v>1</v>
      </c>
      <c r="AH16" s="136">
        <f t="shared" si="7"/>
        <v>5</v>
      </c>
      <c r="AI16" s="136" t="e">
        <f t="shared" ca="1" si="8"/>
        <v>#DIV/0!</v>
      </c>
      <c r="AJ16" s="136" t="e">
        <f t="shared" ref="AJ16:AJ19" ca="1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 t="e">
        <f>J17*$O17*VLOOKUP(F17,Cotação!A4:F8,6,0)</f>
        <v>#N/A</v>
      </c>
      <c r="L17" s="190"/>
      <c r="M17" s="164" t="e">
        <f>L17*$O17*VLOOKUP(F17,Cotação!A4:F8,6,0)</f>
        <v>#N/A</v>
      </c>
      <c r="N17" s="190"/>
      <c r="O17" s="160">
        <v>0</v>
      </c>
      <c r="P17" s="164" t="e">
        <f>N17*O17*VLOOKUP(F17,Cotação!A4:F8,6,0)</f>
        <v>#N/A</v>
      </c>
      <c r="Q17" s="165" t="e">
        <f>SUBTOTAL(109,INDEX(P$16:P$2076,1):P17)</f>
        <v>#N/A</v>
      </c>
      <c r="R17" s="76" t="e">
        <f t="shared" ref="R17:R49" si="13">IF($P17&gt;0,R16+1,0)</f>
        <v>#N/A</v>
      </c>
      <c r="S17" s="143" t="e">
        <f t="shared" ref="S17:S49" si="14">IF($P17&lt;0,S16+1,0)</f>
        <v>#N/A</v>
      </c>
      <c r="T17" s="8">
        <v>1</v>
      </c>
      <c r="U17" s="49"/>
      <c r="AC17">
        <v>6</v>
      </c>
      <c r="AD17" s="136">
        <v>1</v>
      </c>
      <c r="AE17" s="136" t="e">
        <f t="shared" ca="1" si="5"/>
        <v>#DIV/0!</v>
      </c>
      <c r="AF17" s="136" t="e">
        <f t="shared" ca="1" si="6"/>
        <v>#DIV/0!</v>
      </c>
      <c r="AG17" s="136">
        <v>1</v>
      </c>
      <c r="AH17" s="136">
        <f t="shared" si="7"/>
        <v>6</v>
      </c>
      <c r="AI17" s="136" t="e">
        <f t="shared" ca="1" si="8"/>
        <v>#DIV/0!</v>
      </c>
      <c r="AJ17" s="136" t="e">
        <f t="shared" ca="1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 t="e">
        <f>J18*$O18*VLOOKUP(F18,Cotação!A5:F9,6,0)</f>
        <v>#N/A</v>
      </c>
      <c r="L18" s="191"/>
      <c r="M18" s="164" t="e">
        <f>L18*$O18*VLOOKUP(F18,Cotação!A5:F9,6,0)</f>
        <v>#N/A</v>
      </c>
      <c r="N18" s="191"/>
      <c r="O18" s="160">
        <v>0</v>
      </c>
      <c r="P18" s="164" t="e">
        <f>N18*O18*VLOOKUP(F18,Cotação!A5:F9,6,0)</f>
        <v>#N/A</v>
      </c>
      <c r="Q18" s="165" t="e">
        <f>SUBTOTAL(109,INDEX(P$16:P$2076,1):P18)</f>
        <v>#N/A</v>
      </c>
      <c r="R18" s="76" t="e">
        <f t="shared" si="13"/>
        <v>#N/A</v>
      </c>
      <c r="S18" s="143" t="e">
        <f t="shared" si="14"/>
        <v>#N/A</v>
      </c>
      <c r="T18" s="8">
        <v>1</v>
      </c>
      <c r="U18" s="49"/>
      <c r="AC18">
        <v>7</v>
      </c>
      <c r="AD18" s="136">
        <v>1</v>
      </c>
      <c r="AE18" s="136" t="e">
        <f t="shared" ca="1" si="5"/>
        <v>#DIV/0!</v>
      </c>
      <c r="AF18" s="136" t="e">
        <f t="shared" ca="1" si="6"/>
        <v>#DIV/0!</v>
      </c>
      <c r="AG18" s="136">
        <v>1</v>
      </c>
      <c r="AH18" s="136">
        <f t="shared" si="7"/>
        <v>7</v>
      </c>
      <c r="AI18" s="136" t="e">
        <f t="shared" ca="1" si="8"/>
        <v>#DIV/0!</v>
      </c>
      <c r="AJ18" s="136" t="e">
        <f t="shared" ca="1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94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 t="e">
        <f>J19*$O19*VLOOKUP(F19,Cotação!A6:F10,6,0)</f>
        <v>#N/A</v>
      </c>
      <c r="L19" s="191"/>
      <c r="M19" s="164" t="e">
        <f>L19*$O19*VLOOKUP(F19,Cotação!A6:F10,6,0)</f>
        <v>#N/A</v>
      </c>
      <c r="N19" s="191"/>
      <c r="O19" s="160">
        <v>0</v>
      </c>
      <c r="P19" s="164" t="e">
        <f>N19*O19*VLOOKUP(F19,Cotação!A6:F10,6,0)</f>
        <v>#N/A</v>
      </c>
      <c r="Q19" s="165" t="e">
        <f>SUBTOTAL(109,INDEX(P$16:P$2076,1):P19)</f>
        <v>#N/A</v>
      </c>
      <c r="R19" s="76" t="e">
        <f t="shared" si="13"/>
        <v>#N/A</v>
      </c>
      <c r="S19" s="143" t="e">
        <f t="shared" si="14"/>
        <v>#N/A</v>
      </c>
      <c r="T19" s="8">
        <v>1</v>
      </c>
      <c r="U19" s="49"/>
      <c r="AC19">
        <v>8</v>
      </c>
      <c r="AD19" s="136">
        <v>1</v>
      </c>
      <c r="AE19" s="136" t="e">
        <f t="shared" ca="1" si="5"/>
        <v>#DIV/0!</v>
      </c>
      <c r="AF19" s="136" t="e">
        <f t="shared" ca="1" si="6"/>
        <v>#DIV/0!</v>
      </c>
      <c r="AG19" s="136">
        <v>1</v>
      </c>
      <c r="AH19" s="136">
        <f t="shared" si="7"/>
        <v>8</v>
      </c>
      <c r="AI19" s="136" t="e">
        <f t="shared" ca="1" si="8"/>
        <v>#DIV/0!</v>
      </c>
      <c r="AJ19" s="136" t="e">
        <f t="shared" ca="1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94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 t="e">
        <f>J20*$O20*VLOOKUP(F20,Cotação!A7:F11,6,0)</f>
        <v>#N/A</v>
      </c>
      <c r="L20" s="191"/>
      <c r="M20" s="164" t="e">
        <f>L20*$O20*VLOOKUP(F20,Cotação!A7:F11,6,0)</f>
        <v>#N/A</v>
      </c>
      <c r="N20" s="191"/>
      <c r="O20" s="160">
        <v>0</v>
      </c>
      <c r="P20" s="164" t="e">
        <f>N20*O20*VLOOKUP(F20,Cotação!A7:F11,6,0)</f>
        <v>#N/A</v>
      </c>
      <c r="Q20" s="165" t="e">
        <f>SUBTOTAL(109,INDEX(P$16:P$2076,1):P20)</f>
        <v>#N/A</v>
      </c>
      <c r="R20" s="76" t="e">
        <f t="shared" si="13"/>
        <v>#N/A</v>
      </c>
      <c r="S20" s="143" t="e">
        <f t="shared" si="14"/>
        <v>#N/A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94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 t="e">
        <f>J21*$O21*VLOOKUP(F21,Cotação!A8:F12,6,0)</f>
        <v>#N/A</v>
      </c>
      <c r="L21" s="191"/>
      <c r="M21" s="164" t="e">
        <f>L21*$O21*VLOOKUP(F21,Cotação!A8:F12,6,0)</f>
        <v>#N/A</v>
      </c>
      <c r="N21" s="191"/>
      <c r="O21" s="160">
        <v>0</v>
      </c>
      <c r="P21" s="164" t="e">
        <f>N21*O21*VLOOKUP(F21,Cotação!A8:F12,6,0)</f>
        <v>#N/A</v>
      </c>
      <c r="Q21" s="165" t="e">
        <f>SUBTOTAL(109,INDEX(P$16:P$2076,1):P21)</f>
        <v>#N/A</v>
      </c>
      <c r="R21" s="76" t="e">
        <f t="shared" si="13"/>
        <v>#N/A</v>
      </c>
      <c r="S21" s="143" t="e">
        <f t="shared" si="14"/>
        <v>#N/A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94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 t="e">
        <f>J22*$O22*VLOOKUP(F22,Cotação!A9:F13,6,0)</f>
        <v>#N/A</v>
      </c>
      <c r="L22" s="191"/>
      <c r="M22" s="164" t="e">
        <f>L22*$O22*VLOOKUP(F22,Cotação!A9:F13,6,0)</f>
        <v>#N/A</v>
      </c>
      <c r="N22" s="191"/>
      <c r="O22" s="160">
        <v>0</v>
      </c>
      <c r="P22" s="164" t="e">
        <f>N22*O22*VLOOKUP(F22,Cotação!A9:F13,6,0)</f>
        <v>#N/A</v>
      </c>
      <c r="Q22" s="165" t="e">
        <f>SUBTOTAL(109,INDEX(P$16:P$2076,1):P22)</f>
        <v>#N/A</v>
      </c>
      <c r="R22" s="76" t="e">
        <f t="shared" si="13"/>
        <v>#N/A</v>
      </c>
      <c r="S22" s="143" t="e">
        <f t="shared" si="14"/>
        <v>#N/A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94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 t="e">
        <f>J23*$O23*VLOOKUP(F23,Cotação!A10:F14,6,0)</f>
        <v>#N/A</v>
      </c>
      <c r="L23" s="191"/>
      <c r="M23" s="164" t="e">
        <f>L23*$O23*VLOOKUP(F23,Cotação!A10:F14,6,0)</f>
        <v>#N/A</v>
      </c>
      <c r="N23" s="191"/>
      <c r="O23" s="160">
        <v>0</v>
      </c>
      <c r="P23" s="164" t="e">
        <f>N23*O23*VLOOKUP(F23,Cotação!A10:F14,6,0)</f>
        <v>#N/A</v>
      </c>
      <c r="Q23" s="165" t="e">
        <f>SUBTOTAL(109,INDEX(P$16:P$2076,1):P23)</f>
        <v>#N/A</v>
      </c>
      <c r="R23" s="76" t="e">
        <f t="shared" si="13"/>
        <v>#N/A</v>
      </c>
      <c r="S23" s="143" t="e">
        <f t="shared" si="14"/>
        <v>#N/A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94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 t="e">
        <f>J24*$O24*VLOOKUP(F24,Cotação!A11:F15,6,0)</f>
        <v>#N/A</v>
      </c>
      <c r="L24" s="191"/>
      <c r="M24" s="164" t="e">
        <f>L24*$O24*VLOOKUP(F24,Cotação!A11:F15,6,0)</f>
        <v>#N/A</v>
      </c>
      <c r="N24" s="191"/>
      <c r="O24" s="160">
        <v>0</v>
      </c>
      <c r="P24" s="164" t="e">
        <f>N24*O24*VLOOKUP(F24,Cotação!A11:F15,6,0)</f>
        <v>#N/A</v>
      </c>
      <c r="Q24" s="165" t="e">
        <f>SUBTOTAL(109,INDEX(P$16:P$2076,1):P24)</f>
        <v>#N/A</v>
      </c>
      <c r="R24" s="76" t="e">
        <f t="shared" si="13"/>
        <v>#N/A</v>
      </c>
      <c r="S24" s="143" t="e">
        <f t="shared" si="14"/>
        <v>#N/A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94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 t="e">
        <f>J25*$O25*VLOOKUP(F25,Cotação!A12:F16,6,0)</f>
        <v>#N/A</v>
      </c>
      <c r="L25" s="191"/>
      <c r="M25" s="164" t="e">
        <f>L25*$O25*VLOOKUP(F25,Cotação!A12:F16,6,0)</f>
        <v>#N/A</v>
      </c>
      <c r="N25" s="191"/>
      <c r="O25" s="160">
        <v>0</v>
      </c>
      <c r="P25" s="164" t="e">
        <f>N25*O25*VLOOKUP(F25,Cotação!A12:F16,6,0)</f>
        <v>#N/A</v>
      </c>
      <c r="Q25" s="165" t="e">
        <f>SUBTOTAL(109,INDEX(P$16:P$2076,1):P25)</f>
        <v>#N/A</v>
      </c>
      <c r="R25" s="76" t="e">
        <f t="shared" si="13"/>
        <v>#N/A</v>
      </c>
      <c r="S25" s="143" t="e">
        <f t="shared" si="14"/>
        <v>#N/A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94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 t="e">
        <f>J26*$O26*VLOOKUP(F26,Cotação!A13:F17,6,0)</f>
        <v>#N/A</v>
      </c>
      <c r="L26" s="191"/>
      <c r="M26" s="164" t="e">
        <f>L26*$O26*VLOOKUP(F26,Cotação!A13:F17,6,0)</f>
        <v>#N/A</v>
      </c>
      <c r="N26" s="191"/>
      <c r="O26" s="160">
        <v>0</v>
      </c>
      <c r="P26" s="164" t="e">
        <f>N26*O26*VLOOKUP(F26,Cotação!A13:F17,6,0)</f>
        <v>#N/A</v>
      </c>
      <c r="Q26" s="165" t="e">
        <f>SUBTOTAL(109,INDEX(P$16:P$2076,1):P26)</f>
        <v>#N/A</v>
      </c>
      <c r="R26" s="76" t="e">
        <f t="shared" si="13"/>
        <v>#N/A</v>
      </c>
      <c r="S26" s="143" t="e">
        <f t="shared" si="14"/>
        <v>#N/A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94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 t="e">
        <f>J27*$O27*VLOOKUP(F27,Cotação!A14:F18,6,0)</f>
        <v>#N/A</v>
      </c>
      <c r="L27" s="191"/>
      <c r="M27" s="164" t="e">
        <f>L27*$O27*VLOOKUP(F27,Cotação!A14:F18,6,0)</f>
        <v>#N/A</v>
      </c>
      <c r="N27" s="191"/>
      <c r="O27" s="160">
        <v>0</v>
      </c>
      <c r="P27" s="164" t="e">
        <f>N27*O27*VLOOKUP(F27,Cotação!A14:F18,6,0)</f>
        <v>#N/A</v>
      </c>
      <c r="Q27" s="165" t="e">
        <f>SUBTOTAL(109,INDEX(P$16:P$2076,1):P27)</f>
        <v>#N/A</v>
      </c>
      <c r="R27" s="76" t="e">
        <f t="shared" si="13"/>
        <v>#N/A</v>
      </c>
      <c r="S27" s="143" t="e">
        <f t="shared" si="14"/>
        <v>#N/A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94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 t="e">
        <f>J28*$O28*VLOOKUP(F28,Cotação!A15:F19,6,0)</f>
        <v>#N/A</v>
      </c>
      <c r="L28" s="191"/>
      <c r="M28" s="164" t="e">
        <f>L28*$O28*VLOOKUP(F28,Cotação!A15:F19,6,0)</f>
        <v>#N/A</v>
      </c>
      <c r="N28" s="191"/>
      <c r="O28" s="160">
        <v>0</v>
      </c>
      <c r="P28" s="164" t="e">
        <f>N28*O28*VLOOKUP(F28,Cotação!A15:F19,6,0)</f>
        <v>#N/A</v>
      </c>
      <c r="Q28" s="165" t="e">
        <f>SUBTOTAL(109,INDEX(P$16:P$2076,1):P28)</f>
        <v>#N/A</v>
      </c>
      <c r="R28" s="76" t="e">
        <f t="shared" si="13"/>
        <v>#N/A</v>
      </c>
      <c r="S28" s="143" t="e">
        <f t="shared" si="14"/>
        <v>#N/A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94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 t="e">
        <f>J29*$O29*VLOOKUP(F29,Cotação!A16:F20,6,0)</f>
        <v>#N/A</v>
      </c>
      <c r="L29" s="191"/>
      <c r="M29" s="164" t="e">
        <f>L29*$O29*VLOOKUP(F29,Cotação!A16:F20,6,0)</f>
        <v>#N/A</v>
      </c>
      <c r="N29" s="191"/>
      <c r="O29" s="160">
        <v>0</v>
      </c>
      <c r="P29" s="164" t="e">
        <f>N29*O29*VLOOKUP(F29,Cotação!A16:F20,6,0)</f>
        <v>#N/A</v>
      </c>
      <c r="Q29" s="165" t="e">
        <f>SUBTOTAL(109,INDEX(P$16:P$2076,1):P29)</f>
        <v>#N/A</v>
      </c>
      <c r="R29" s="76" t="e">
        <f t="shared" si="13"/>
        <v>#N/A</v>
      </c>
      <c r="S29" s="143" t="e">
        <f t="shared" si="14"/>
        <v>#N/A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94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 t="e">
        <f>J30*$O30*VLOOKUP(F30,Cotação!A17:F21,6,0)</f>
        <v>#N/A</v>
      </c>
      <c r="L30" s="191"/>
      <c r="M30" s="164" t="e">
        <f>L30*$O30*VLOOKUP(F30,Cotação!A17:F21,6,0)</f>
        <v>#N/A</v>
      </c>
      <c r="N30" s="191"/>
      <c r="O30" s="160">
        <v>0</v>
      </c>
      <c r="P30" s="164" t="e">
        <f>N30*O30*VLOOKUP(F30,Cotação!A17:F21,6,0)</f>
        <v>#N/A</v>
      </c>
      <c r="Q30" s="165" t="e">
        <f>SUBTOTAL(109,INDEX(P$16:P$2076,1):P30)</f>
        <v>#N/A</v>
      </c>
      <c r="R30" s="76" t="e">
        <f t="shared" si="13"/>
        <v>#N/A</v>
      </c>
      <c r="S30" s="143" t="e">
        <f t="shared" si="14"/>
        <v>#N/A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94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 t="e">
        <f>J31*$O31*VLOOKUP(F31,Cotação!A18:F22,6,0)</f>
        <v>#N/A</v>
      </c>
      <c r="L31" s="191"/>
      <c r="M31" s="164" t="e">
        <f>L31*$O31*VLOOKUP(F31,Cotação!A18:F22,6,0)</f>
        <v>#N/A</v>
      </c>
      <c r="N31" s="191"/>
      <c r="O31" s="160">
        <v>0</v>
      </c>
      <c r="P31" s="164" t="e">
        <f>N31*O31*VLOOKUP(F31,Cotação!A18:F22,6,0)</f>
        <v>#N/A</v>
      </c>
      <c r="Q31" s="165" t="e">
        <f>SUBTOTAL(109,INDEX(P$16:P$2076,1):P31)</f>
        <v>#N/A</v>
      </c>
      <c r="R31" s="76" t="e">
        <f t="shared" si="13"/>
        <v>#N/A</v>
      </c>
      <c r="S31" s="143" t="e">
        <f t="shared" si="14"/>
        <v>#N/A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94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 t="e">
        <f>J32*$O32*VLOOKUP(F32,Cotação!A19:F23,6,0)</f>
        <v>#N/A</v>
      </c>
      <c r="L32" s="191"/>
      <c r="M32" s="164" t="e">
        <f>L32*$O32*VLOOKUP(F32,Cotação!A19:F23,6,0)</f>
        <v>#N/A</v>
      </c>
      <c r="N32" s="191"/>
      <c r="O32" s="160">
        <v>0</v>
      </c>
      <c r="P32" s="164" t="e">
        <f>N32*O32*VLOOKUP(F32,Cotação!A19:F23,6,0)</f>
        <v>#N/A</v>
      </c>
      <c r="Q32" s="165" t="e">
        <f>SUBTOTAL(109,INDEX(P$16:P$2076,1):P32)</f>
        <v>#N/A</v>
      </c>
      <c r="R32" s="81" t="e">
        <f t="shared" si="13"/>
        <v>#N/A</v>
      </c>
      <c r="S32" s="142" t="e">
        <f t="shared" si="14"/>
        <v>#N/A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94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 t="e">
        <f>J33*$O33*VLOOKUP(F33,Cotação!A20:F24,6,0)</f>
        <v>#N/A</v>
      </c>
      <c r="L33" s="191"/>
      <c r="M33" s="164" t="e">
        <f>L33*$O33*VLOOKUP(F33,Cotação!A20:F24,6,0)</f>
        <v>#N/A</v>
      </c>
      <c r="N33" s="191"/>
      <c r="O33" s="160">
        <v>0</v>
      </c>
      <c r="P33" s="164" t="e">
        <f>N33*O33*VLOOKUP(F33,Cotação!A20:F24,6,0)</f>
        <v>#N/A</v>
      </c>
      <c r="Q33" s="165" t="e">
        <f>SUBTOTAL(109,INDEX(P$16:P$2076,1):P33)</f>
        <v>#N/A</v>
      </c>
      <c r="R33" s="76" t="e">
        <f t="shared" si="13"/>
        <v>#N/A</v>
      </c>
      <c r="S33" s="143" t="e">
        <f t="shared" si="14"/>
        <v>#N/A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94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 t="e">
        <f>J34*$O34*VLOOKUP(F34,Cotação!A21:F25,6,0)</f>
        <v>#N/A</v>
      </c>
      <c r="L34" s="191"/>
      <c r="M34" s="164" t="e">
        <f>L34*$O34*VLOOKUP(F34,Cotação!A21:F25,6,0)</f>
        <v>#N/A</v>
      </c>
      <c r="N34" s="191"/>
      <c r="O34" s="160">
        <v>0</v>
      </c>
      <c r="P34" s="164" t="e">
        <f>N34*O34*VLOOKUP(F34,Cotação!A21:F25,6,0)</f>
        <v>#N/A</v>
      </c>
      <c r="Q34" s="165" t="e">
        <f>SUBTOTAL(109,INDEX(P$16:P$2076,1):P34)</f>
        <v>#N/A</v>
      </c>
      <c r="R34" s="76" t="e">
        <f t="shared" si="13"/>
        <v>#N/A</v>
      </c>
      <c r="S34" s="143" t="e">
        <f t="shared" si="14"/>
        <v>#N/A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94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 t="e">
        <f>J35*$O35*VLOOKUP(F35,Cotação!A22:F26,6,0)</f>
        <v>#N/A</v>
      </c>
      <c r="L35" s="191"/>
      <c r="M35" s="164" t="e">
        <f>L35*$O35*VLOOKUP(F35,Cotação!A22:F26,6,0)</f>
        <v>#N/A</v>
      </c>
      <c r="N35" s="191"/>
      <c r="O35" s="160">
        <v>0</v>
      </c>
      <c r="P35" s="164" t="e">
        <f>N35*O35*VLOOKUP(F35,Cotação!A22:F26,6,0)</f>
        <v>#N/A</v>
      </c>
      <c r="Q35" s="165" t="e">
        <f>SUBTOTAL(109,INDEX(P$16:P$2076,1):P35)</f>
        <v>#N/A</v>
      </c>
      <c r="R35" s="76" t="e">
        <f t="shared" si="13"/>
        <v>#N/A</v>
      </c>
      <c r="S35" s="143" t="e">
        <f t="shared" si="14"/>
        <v>#N/A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94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 t="e">
        <f>J36*$O36*VLOOKUP(F36,Cotação!A23:F27,6,0)</f>
        <v>#N/A</v>
      </c>
      <c r="L36" s="191"/>
      <c r="M36" s="164" t="e">
        <f>L36*$O36*VLOOKUP(F36,Cotação!A23:F27,6,0)</f>
        <v>#N/A</v>
      </c>
      <c r="N36" s="191"/>
      <c r="O36" s="160">
        <v>0</v>
      </c>
      <c r="P36" s="164" t="e">
        <f>N36*O36*VLOOKUP(F36,Cotação!A23:F27,6,0)</f>
        <v>#N/A</v>
      </c>
      <c r="Q36" s="165" t="e">
        <f>SUBTOTAL(109,INDEX(P$16:P$2076,1):P36)</f>
        <v>#N/A</v>
      </c>
      <c r="R36" s="76" t="e">
        <f t="shared" si="13"/>
        <v>#N/A</v>
      </c>
      <c r="S36" s="143" t="e">
        <f t="shared" si="14"/>
        <v>#N/A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94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 t="e">
        <f>J37*$O37*VLOOKUP(F37,Cotação!A24:F28,6,0)</f>
        <v>#N/A</v>
      </c>
      <c r="L37" s="191"/>
      <c r="M37" s="164" t="e">
        <f>L37*$O37*VLOOKUP(F37,Cotação!A24:F28,6,0)</f>
        <v>#N/A</v>
      </c>
      <c r="N37" s="191"/>
      <c r="O37" s="160">
        <v>0</v>
      </c>
      <c r="P37" s="164" t="e">
        <f>N37*O37*VLOOKUP(F37,Cotação!A24:F28,6,0)</f>
        <v>#N/A</v>
      </c>
      <c r="Q37" s="165" t="e">
        <f>SUBTOTAL(109,INDEX(P$16:P$2076,1):P37)</f>
        <v>#N/A</v>
      </c>
      <c r="R37" s="76" t="e">
        <f t="shared" si="13"/>
        <v>#N/A</v>
      </c>
      <c r="S37" s="143" t="e">
        <f t="shared" si="14"/>
        <v>#N/A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94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 t="e">
        <f>J38*$O38*VLOOKUP(F38,Cotação!A25:F29,6,0)</f>
        <v>#N/A</v>
      </c>
      <c r="L38" s="191"/>
      <c r="M38" s="164" t="e">
        <f>L38*$O38*VLOOKUP(F38,Cotação!A25:F29,6,0)</f>
        <v>#N/A</v>
      </c>
      <c r="N38" s="191"/>
      <c r="O38" s="160">
        <v>0</v>
      </c>
      <c r="P38" s="164" t="e">
        <f>N38*O38*VLOOKUP(F38,Cotação!A25:F29,6,0)</f>
        <v>#N/A</v>
      </c>
      <c r="Q38" s="165" t="e">
        <f>SUBTOTAL(109,INDEX(P$16:P$2076,1):P38)</f>
        <v>#N/A</v>
      </c>
      <c r="R38" s="76" t="e">
        <f t="shared" si="13"/>
        <v>#N/A</v>
      </c>
      <c r="S38" s="143" t="e">
        <f t="shared" si="14"/>
        <v>#N/A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94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 t="e">
        <f>J39*$O39*VLOOKUP(F39,Cotação!A26:F30,6,0)</f>
        <v>#N/A</v>
      </c>
      <c r="L39" s="191"/>
      <c r="M39" s="164" t="e">
        <f>L39*$O39*VLOOKUP(F39,Cotação!A26:F30,6,0)</f>
        <v>#N/A</v>
      </c>
      <c r="N39" s="191"/>
      <c r="O39" s="160">
        <v>0</v>
      </c>
      <c r="P39" s="164" t="e">
        <f>N39*O39*VLOOKUP(F39,Cotação!A26:F30,6,0)</f>
        <v>#N/A</v>
      </c>
      <c r="Q39" s="165" t="e">
        <f>SUBTOTAL(109,INDEX(P$16:P$2076,1):P39)</f>
        <v>#N/A</v>
      </c>
      <c r="R39" s="76" t="e">
        <f t="shared" si="13"/>
        <v>#N/A</v>
      </c>
      <c r="S39" s="143" t="e">
        <f t="shared" si="14"/>
        <v>#N/A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94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 t="e">
        <f>J40*$O40*VLOOKUP(F40,Cotação!A27:F31,6,0)</f>
        <v>#N/A</v>
      </c>
      <c r="L40" s="191"/>
      <c r="M40" s="164" t="e">
        <f>L40*$O40*VLOOKUP(F40,Cotação!A27:F31,6,0)</f>
        <v>#N/A</v>
      </c>
      <c r="N40" s="191"/>
      <c r="O40" s="160">
        <v>0</v>
      </c>
      <c r="P40" s="164" t="e">
        <f>N40*O40*VLOOKUP(F40,Cotação!A27:F31,6,0)</f>
        <v>#N/A</v>
      </c>
      <c r="Q40" s="165" t="e">
        <f>SUBTOTAL(109,INDEX(P$16:P$2076,1):P40)</f>
        <v>#N/A</v>
      </c>
      <c r="R40" s="76" t="e">
        <f t="shared" si="13"/>
        <v>#N/A</v>
      </c>
      <c r="S40" s="143" t="e">
        <f t="shared" si="14"/>
        <v>#N/A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94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 t="e">
        <f>J41*$O41*VLOOKUP(F41,Cotação!A28:F32,6,0)</f>
        <v>#N/A</v>
      </c>
      <c r="L41" s="191"/>
      <c r="M41" s="164" t="e">
        <f>L41*$O41*VLOOKUP(F41,Cotação!A28:F32,6,0)</f>
        <v>#N/A</v>
      </c>
      <c r="N41" s="191"/>
      <c r="O41" s="160">
        <v>0</v>
      </c>
      <c r="P41" s="164" t="e">
        <f>N41*O41*VLOOKUP(F41,Cotação!A28:F32,6,0)</f>
        <v>#N/A</v>
      </c>
      <c r="Q41" s="165" t="e">
        <f>SUBTOTAL(109,INDEX(P$16:P$2076,1):P41)</f>
        <v>#N/A</v>
      </c>
      <c r="R41" s="76" t="e">
        <f t="shared" si="13"/>
        <v>#N/A</v>
      </c>
      <c r="S41" s="143" t="e">
        <f t="shared" si="14"/>
        <v>#N/A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94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 t="e">
        <f>J42*$O42*VLOOKUP(F42,Cotação!A29:F33,6,0)</f>
        <v>#N/A</v>
      </c>
      <c r="L42" s="191"/>
      <c r="M42" s="164" t="e">
        <f>L42*$O42*VLOOKUP(F42,Cotação!A29:F33,6,0)</f>
        <v>#N/A</v>
      </c>
      <c r="N42" s="191"/>
      <c r="O42" s="160">
        <v>0</v>
      </c>
      <c r="P42" s="164" t="e">
        <f>N42*O42*VLOOKUP(F42,Cotação!A29:F33,6,0)</f>
        <v>#N/A</v>
      </c>
      <c r="Q42" s="165" t="e">
        <f>SUBTOTAL(109,INDEX(P$16:P$2076,1):P42)</f>
        <v>#N/A</v>
      </c>
      <c r="R42" s="76" t="e">
        <f t="shared" si="13"/>
        <v>#N/A</v>
      </c>
      <c r="S42" s="143" t="e">
        <f t="shared" si="14"/>
        <v>#N/A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 t="e">
        <f>J43*$O43*VLOOKUP(F43,Cotação!A30:F34,6,0)</f>
        <v>#N/A</v>
      </c>
      <c r="L43" s="191"/>
      <c r="M43" s="164" t="e">
        <f>L43*$O43*VLOOKUP(F43,Cotação!A30:F34,6,0)</f>
        <v>#N/A</v>
      </c>
      <c r="N43" s="191"/>
      <c r="O43" s="160">
        <v>0</v>
      </c>
      <c r="P43" s="164" t="e">
        <f>N43*O43*VLOOKUP(F43,Cotação!A30:F34,6,0)</f>
        <v>#N/A</v>
      </c>
      <c r="Q43" s="165" t="e">
        <f>SUBTOTAL(109,INDEX(P$16:P$2076,1):P43)</f>
        <v>#N/A</v>
      </c>
      <c r="R43" s="76" t="e">
        <f t="shared" si="13"/>
        <v>#N/A</v>
      </c>
      <c r="S43" s="143" t="e">
        <f t="shared" si="14"/>
        <v>#N/A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 t="e">
        <f>J44*$O44*VLOOKUP(F44,Cotação!A31:F35,6,0)</f>
        <v>#N/A</v>
      </c>
      <c r="L44" s="191"/>
      <c r="M44" s="164" t="e">
        <f>L44*$O44*VLOOKUP(F44,Cotação!A31:F35,6,0)</f>
        <v>#N/A</v>
      </c>
      <c r="N44" s="191"/>
      <c r="O44" s="160">
        <v>0</v>
      </c>
      <c r="P44" s="164" t="e">
        <f>N44*O44*VLOOKUP(F44,Cotação!A31:F35,6,0)</f>
        <v>#N/A</v>
      </c>
      <c r="Q44" s="165" t="e">
        <f>SUBTOTAL(109,INDEX(P$16:P$2076,1):P44)</f>
        <v>#N/A</v>
      </c>
      <c r="R44" s="76" t="e">
        <f t="shared" si="13"/>
        <v>#N/A</v>
      </c>
      <c r="S44" s="143" t="e">
        <f t="shared" si="14"/>
        <v>#N/A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 t="e">
        <f>J45*$O45*VLOOKUP(F45,Cotação!A32:F36,6,0)</f>
        <v>#N/A</v>
      </c>
      <c r="L45" s="191"/>
      <c r="M45" s="164" t="e">
        <f>L45*$O45*VLOOKUP(F45,Cotação!A32:F36,6,0)</f>
        <v>#N/A</v>
      </c>
      <c r="N45" s="191"/>
      <c r="O45" s="160">
        <v>0</v>
      </c>
      <c r="P45" s="164" t="e">
        <f>N45*O45*VLOOKUP(F45,Cotação!A32:F36,6,0)</f>
        <v>#N/A</v>
      </c>
      <c r="Q45" s="165" t="e">
        <f>SUBTOTAL(109,INDEX(P$16:P$2076,1):P45)</f>
        <v>#N/A</v>
      </c>
      <c r="R45" s="76" t="e">
        <f t="shared" si="13"/>
        <v>#N/A</v>
      </c>
      <c r="S45" s="143" t="e">
        <f t="shared" si="14"/>
        <v>#N/A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 t="e">
        <f>J46*$O46*VLOOKUP(F46,Cotação!A33:F37,6,0)</f>
        <v>#N/A</v>
      </c>
      <c r="L46" s="191"/>
      <c r="M46" s="164" t="e">
        <f>L46*$O46*VLOOKUP(F46,Cotação!A33:F37,6,0)</f>
        <v>#N/A</v>
      </c>
      <c r="N46" s="191"/>
      <c r="O46" s="160">
        <v>0</v>
      </c>
      <c r="P46" s="164" t="e">
        <f>N46*O46*VLOOKUP(F46,Cotação!A33:F37,6,0)</f>
        <v>#N/A</v>
      </c>
      <c r="Q46" s="165" t="e">
        <f>SUBTOTAL(109,INDEX(P$16:P$2076,1):P46)</f>
        <v>#N/A</v>
      </c>
      <c r="R46" s="76" t="e">
        <f t="shared" si="13"/>
        <v>#N/A</v>
      </c>
      <c r="S46" s="143" t="e">
        <f t="shared" si="14"/>
        <v>#N/A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 t="e">
        <f>J47*$O47*VLOOKUP(F47,Cotação!A34:F38,6,0)</f>
        <v>#N/A</v>
      </c>
      <c r="L47" s="191"/>
      <c r="M47" s="164" t="e">
        <f>L47*$O47*VLOOKUP(F47,Cotação!A34:F38,6,0)</f>
        <v>#N/A</v>
      </c>
      <c r="N47" s="191"/>
      <c r="O47" s="160">
        <v>0</v>
      </c>
      <c r="P47" s="164" t="e">
        <f>N47*O47*VLOOKUP(F47,Cotação!A34:F38,6,0)</f>
        <v>#N/A</v>
      </c>
      <c r="Q47" s="165" t="e">
        <f>SUBTOTAL(109,INDEX(P$16:P$2076,1):P47)</f>
        <v>#N/A</v>
      </c>
      <c r="R47" s="76" t="e">
        <f t="shared" si="13"/>
        <v>#N/A</v>
      </c>
      <c r="S47" s="143" t="e">
        <f t="shared" si="14"/>
        <v>#N/A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 t="e">
        <f>J48*$O48*VLOOKUP(F48,Cotação!A35:F39,6,0)</f>
        <v>#N/A</v>
      </c>
      <c r="L48" s="191"/>
      <c r="M48" s="164" t="e">
        <f>L48*$O48*VLOOKUP(F48,Cotação!A35:F39,6,0)</f>
        <v>#N/A</v>
      </c>
      <c r="N48" s="191"/>
      <c r="O48" s="160">
        <v>0</v>
      </c>
      <c r="P48" s="164" t="e">
        <f>N48*O48*VLOOKUP(F48,Cotação!A35:F39,6,0)</f>
        <v>#N/A</v>
      </c>
      <c r="Q48" s="165" t="e">
        <f>SUBTOTAL(109,INDEX(P$16:P$2076,1):P48)</f>
        <v>#N/A</v>
      </c>
      <c r="R48" s="76" t="e">
        <f t="shared" si="13"/>
        <v>#N/A</v>
      </c>
      <c r="S48" s="143" t="e">
        <f t="shared" si="14"/>
        <v>#N/A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199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 t="e">
        <f>J49*$O49*VLOOKUP(F49,Cotação!A36:F40,6,0)</f>
        <v>#N/A</v>
      </c>
      <c r="L49" s="62"/>
      <c r="M49" s="164" t="e">
        <f>L49*$O49*VLOOKUP(F49,Cotação!A36:F40,6,0)</f>
        <v>#N/A</v>
      </c>
      <c r="N49" s="62"/>
      <c r="O49" s="163"/>
      <c r="P49" s="164" t="e">
        <f>N49*O49*VLOOKUP(F49,Cotação!A36:F40,6,0)</f>
        <v>#N/A</v>
      </c>
      <c r="Q49" s="165" t="e">
        <f>SUBTOTAL(109,INDEX(P$16:P$2076,1):P49)</f>
        <v>#N/A</v>
      </c>
      <c r="R49" s="76" t="e">
        <f t="shared" si="13"/>
        <v>#N/A</v>
      </c>
      <c r="S49" s="143" t="e">
        <f t="shared" si="14"/>
        <v>#N/A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94"/>
    </row>
    <row r="752" spans="39:42" x14ac:dyDescent="0.25">
      <c r="AM752" s="194"/>
    </row>
    <row r="753" spans="39:39" x14ac:dyDescent="0.25">
      <c r="AM753" s="194"/>
    </row>
    <row r="754" spans="39:39" x14ac:dyDescent="0.25">
      <c r="AM754" s="194"/>
    </row>
    <row r="755" spans="39:39" x14ac:dyDescent="0.25">
      <c r="AM755" s="194"/>
    </row>
    <row r="756" spans="39:39" x14ac:dyDescent="0.25">
      <c r="AM756" s="194"/>
    </row>
    <row r="757" spans="39:39" x14ac:dyDescent="0.25">
      <c r="AM757" s="194"/>
    </row>
    <row r="758" spans="39:39" x14ac:dyDescent="0.25">
      <c r="AM758" s="194"/>
    </row>
    <row r="759" spans="39:39" x14ac:dyDescent="0.25">
      <c r="AM759" s="194"/>
    </row>
    <row r="760" spans="39:39" x14ac:dyDescent="0.25">
      <c r="AM760" s="194"/>
    </row>
    <row r="761" spans="39:39" x14ac:dyDescent="0.25">
      <c r="AM761" s="194"/>
    </row>
    <row r="762" spans="39:39" x14ac:dyDescent="0.25">
      <c r="AM762" s="194"/>
    </row>
    <row r="763" spans="39:39" x14ac:dyDescent="0.25">
      <c r="AM763" s="194"/>
    </row>
    <row r="764" spans="39:39" x14ac:dyDescent="0.25">
      <c r="AM764" s="194"/>
    </row>
    <row r="765" spans="39:39" x14ac:dyDescent="0.25">
      <c r="AM765" s="194"/>
    </row>
    <row r="766" spans="39:39" x14ac:dyDescent="0.25">
      <c r="AM766" s="194"/>
    </row>
    <row r="767" spans="39:39" x14ac:dyDescent="0.25">
      <c r="AM767" s="194"/>
    </row>
    <row r="768" spans="39:39" x14ac:dyDescent="0.25">
      <c r="AM768" s="194"/>
    </row>
    <row r="769" spans="39:39" x14ac:dyDescent="0.25">
      <c r="AM769" s="194"/>
    </row>
    <row r="770" spans="39:39" x14ac:dyDescent="0.25">
      <c r="AM770" s="194"/>
    </row>
    <row r="771" spans="39:39" x14ac:dyDescent="0.25">
      <c r="AM771" s="194"/>
    </row>
    <row r="772" spans="39:39" x14ac:dyDescent="0.25">
      <c r="AM772" s="194"/>
    </row>
    <row r="773" spans="39:39" x14ac:dyDescent="0.25">
      <c r="AM773" s="194"/>
    </row>
    <row r="774" spans="39:39" x14ac:dyDescent="0.25">
      <c r="AM774" s="194"/>
    </row>
    <row r="775" spans="39:39" x14ac:dyDescent="0.25">
      <c r="AM775" s="194"/>
    </row>
    <row r="776" spans="39:39" x14ac:dyDescent="0.25">
      <c r="AM776" s="194"/>
    </row>
    <row r="777" spans="39:39" x14ac:dyDescent="0.25">
      <c r="AM777" s="194"/>
    </row>
    <row r="778" spans="39:39" x14ac:dyDescent="0.25">
      <c r="AM778" s="194"/>
    </row>
    <row r="779" spans="39:39" x14ac:dyDescent="0.25">
      <c r="AM779" s="194"/>
    </row>
    <row r="780" spans="39:39" x14ac:dyDescent="0.25">
      <c r="AM780" s="194"/>
    </row>
    <row r="781" spans="39:39" x14ac:dyDescent="0.25">
      <c r="AM781" s="194"/>
    </row>
    <row r="782" spans="39:39" x14ac:dyDescent="0.25">
      <c r="AM782" s="194"/>
    </row>
    <row r="783" spans="39:39" x14ac:dyDescent="0.25">
      <c r="AM783" s="194"/>
    </row>
    <row r="784" spans="39:39" x14ac:dyDescent="0.25">
      <c r="AM784" s="194"/>
    </row>
    <row r="785" spans="39:39" x14ac:dyDescent="0.25">
      <c r="AM785" s="194"/>
    </row>
    <row r="786" spans="39:39" x14ac:dyDescent="0.25">
      <c r="AM786" s="194"/>
    </row>
    <row r="787" spans="39:39" x14ac:dyDescent="0.25">
      <c r="AM787" s="194"/>
    </row>
    <row r="788" spans="39:39" x14ac:dyDescent="0.25">
      <c r="AM788" s="194"/>
    </row>
    <row r="789" spans="39:39" x14ac:dyDescent="0.25">
      <c r="AM789" s="194"/>
    </row>
    <row r="790" spans="39:39" x14ac:dyDescent="0.25">
      <c r="AM790" s="194"/>
    </row>
    <row r="791" spans="39:39" x14ac:dyDescent="0.25">
      <c r="AM791" s="194"/>
    </row>
    <row r="792" spans="39:39" x14ac:dyDescent="0.25">
      <c r="AM792" s="194"/>
    </row>
    <row r="793" spans="39:39" x14ac:dyDescent="0.25">
      <c r="AM793" s="194"/>
    </row>
    <row r="794" spans="39:39" x14ac:dyDescent="0.25">
      <c r="AM794" s="194"/>
    </row>
    <row r="795" spans="39:39" x14ac:dyDescent="0.25">
      <c r="AM795" s="194"/>
    </row>
    <row r="796" spans="39:39" x14ac:dyDescent="0.25">
      <c r="AM796" s="194"/>
    </row>
    <row r="797" spans="39:39" x14ac:dyDescent="0.25">
      <c r="AM797" s="194"/>
    </row>
    <row r="798" spans="39:39" x14ac:dyDescent="0.25">
      <c r="AM798" s="194"/>
    </row>
    <row r="799" spans="39:39" x14ac:dyDescent="0.25">
      <c r="AM799" s="194"/>
    </row>
    <row r="800" spans="39:39" x14ac:dyDescent="0.25">
      <c r="AM800" s="194"/>
    </row>
    <row r="801" spans="39:39" x14ac:dyDescent="0.25">
      <c r="AM801" s="194"/>
    </row>
    <row r="802" spans="39:39" x14ac:dyDescent="0.25">
      <c r="AM802" s="194"/>
    </row>
    <row r="803" spans="39:39" x14ac:dyDescent="0.25">
      <c r="AM803" s="194"/>
    </row>
    <row r="804" spans="39:39" x14ac:dyDescent="0.25">
      <c r="AM804" s="194"/>
    </row>
    <row r="805" spans="39:39" x14ac:dyDescent="0.25">
      <c r="AM805" s="194"/>
    </row>
    <row r="806" spans="39:39" x14ac:dyDescent="0.25">
      <c r="AM806" s="194"/>
    </row>
    <row r="807" spans="39:39" x14ac:dyDescent="0.25">
      <c r="AM807" s="194"/>
    </row>
    <row r="808" spans="39:39" x14ac:dyDescent="0.25">
      <c r="AM808" s="194"/>
    </row>
    <row r="809" spans="39:39" x14ac:dyDescent="0.25">
      <c r="AM809" s="194"/>
    </row>
    <row r="810" spans="39:39" x14ac:dyDescent="0.25">
      <c r="AM810" s="194"/>
    </row>
    <row r="811" spans="39:39" x14ac:dyDescent="0.25">
      <c r="AM811" s="194"/>
    </row>
    <row r="812" spans="39:39" x14ac:dyDescent="0.25">
      <c r="AM812" s="194"/>
    </row>
    <row r="813" spans="39:39" x14ac:dyDescent="0.25">
      <c r="AM813" s="194"/>
    </row>
    <row r="814" spans="39:39" x14ac:dyDescent="0.25">
      <c r="AM814" s="194"/>
    </row>
    <row r="815" spans="39:39" x14ac:dyDescent="0.25">
      <c r="AM815" s="194"/>
    </row>
    <row r="816" spans="39:39" x14ac:dyDescent="0.25">
      <c r="AM816" s="194"/>
    </row>
    <row r="817" spans="39:39" x14ac:dyDescent="0.25">
      <c r="AM817" s="194"/>
    </row>
    <row r="818" spans="39:39" x14ac:dyDescent="0.25">
      <c r="AM818" s="194"/>
    </row>
    <row r="819" spans="39:39" x14ac:dyDescent="0.25">
      <c r="AM819" s="194"/>
    </row>
    <row r="820" spans="39:39" x14ac:dyDescent="0.25">
      <c r="AM820" s="194"/>
    </row>
    <row r="821" spans="39:39" x14ac:dyDescent="0.25">
      <c r="AM821" s="194"/>
    </row>
    <row r="822" spans="39:39" x14ac:dyDescent="0.25">
      <c r="AM822" s="194"/>
    </row>
    <row r="823" spans="39:39" x14ac:dyDescent="0.25">
      <c r="AM823" s="194"/>
    </row>
    <row r="824" spans="39:39" x14ac:dyDescent="0.25">
      <c r="AM824" s="194"/>
    </row>
    <row r="825" spans="39:39" x14ac:dyDescent="0.25">
      <c r="AM825" s="194"/>
    </row>
    <row r="826" spans="39:39" x14ac:dyDescent="0.25">
      <c r="AM826" s="194"/>
    </row>
    <row r="827" spans="39:39" x14ac:dyDescent="0.25">
      <c r="AM827" s="194"/>
    </row>
    <row r="828" spans="39:39" x14ac:dyDescent="0.25">
      <c r="AM828" s="194"/>
    </row>
    <row r="829" spans="39:39" x14ac:dyDescent="0.25">
      <c r="AM829" s="194"/>
    </row>
    <row r="830" spans="39:39" x14ac:dyDescent="0.25">
      <c r="AM830" s="194"/>
    </row>
    <row r="831" spans="39:39" x14ac:dyDescent="0.25">
      <c r="AM831" s="194"/>
    </row>
    <row r="832" spans="39:39" x14ac:dyDescent="0.25">
      <c r="AM832" s="194"/>
    </row>
    <row r="833" spans="39:39" x14ac:dyDescent="0.25">
      <c r="AM833" s="194"/>
    </row>
    <row r="834" spans="39:39" x14ac:dyDescent="0.25">
      <c r="AM834" s="194"/>
    </row>
    <row r="835" spans="39:39" x14ac:dyDescent="0.25">
      <c r="AM835" s="194"/>
    </row>
    <row r="836" spans="39:39" x14ac:dyDescent="0.25">
      <c r="AM836" s="194"/>
    </row>
    <row r="837" spans="39:39" x14ac:dyDescent="0.25">
      <c r="AM837" s="194"/>
    </row>
    <row r="838" spans="39:39" x14ac:dyDescent="0.25">
      <c r="AM838" s="194"/>
    </row>
    <row r="839" spans="39:39" x14ac:dyDescent="0.25">
      <c r="AM839" s="194"/>
    </row>
    <row r="840" spans="39:39" x14ac:dyDescent="0.25">
      <c r="AM840" s="194"/>
    </row>
    <row r="841" spans="39:39" x14ac:dyDescent="0.25">
      <c r="AM841" s="194"/>
    </row>
    <row r="842" spans="39:39" x14ac:dyDescent="0.25">
      <c r="AM842" s="194"/>
    </row>
    <row r="843" spans="39:39" x14ac:dyDescent="0.25">
      <c r="AM843" s="194"/>
    </row>
    <row r="844" spans="39:39" x14ac:dyDescent="0.25">
      <c r="AM844" s="194"/>
    </row>
    <row r="845" spans="39:39" x14ac:dyDescent="0.25">
      <c r="AM845" s="194"/>
    </row>
    <row r="846" spans="39:39" x14ac:dyDescent="0.25">
      <c r="AM846" s="194"/>
    </row>
    <row r="847" spans="39:39" x14ac:dyDescent="0.25">
      <c r="AM847" s="194"/>
    </row>
    <row r="848" spans="39:39" x14ac:dyDescent="0.25">
      <c r="AM848" s="194"/>
    </row>
    <row r="849" spans="39:39" x14ac:dyDescent="0.25">
      <c r="AM849" s="194"/>
    </row>
    <row r="850" spans="39:39" x14ac:dyDescent="0.25">
      <c r="AM850" s="194"/>
    </row>
    <row r="851" spans="39:39" x14ac:dyDescent="0.25">
      <c r="AM851" s="194"/>
    </row>
    <row r="852" spans="39:39" x14ac:dyDescent="0.25">
      <c r="AM852" s="194"/>
    </row>
    <row r="853" spans="39:39" x14ac:dyDescent="0.25">
      <c r="AM853" s="194"/>
    </row>
    <row r="854" spans="39:39" x14ac:dyDescent="0.25">
      <c r="AM854" s="194"/>
    </row>
    <row r="855" spans="39:39" x14ac:dyDescent="0.25">
      <c r="AM855" s="194"/>
    </row>
    <row r="856" spans="39:39" x14ac:dyDescent="0.25">
      <c r="AM856" s="194"/>
    </row>
    <row r="857" spans="39:39" x14ac:dyDescent="0.25">
      <c r="AM857" s="194"/>
    </row>
    <row r="858" spans="39:39" x14ac:dyDescent="0.25">
      <c r="AM858" s="194"/>
    </row>
    <row r="859" spans="39:39" x14ac:dyDescent="0.25">
      <c r="AM859" s="194"/>
    </row>
    <row r="860" spans="39:39" x14ac:dyDescent="0.25">
      <c r="AM860" s="194"/>
    </row>
    <row r="861" spans="39:39" x14ac:dyDescent="0.25">
      <c r="AM861" s="194"/>
    </row>
    <row r="862" spans="39:39" x14ac:dyDescent="0.25">
      <c r="AM862" s="194"/>
    </row>
    <row r="863" spans="39:39" x14ac:dyDescent="0.25">
      <c r="AM863" s="194"/>
    </row>
    <row r="864" spans="39:39" x14ac:dyDescent="0.25">
      <c r="AM864" s="194"/>
    </row>
    <row r="865" spans="39:39" x14ac:dyDescent="0.25">
      <c r="AM865" s="194"/>
    </row>
    <row r="866" spans="39:39" x14ac:dyDescent="0.25">
      <c r="AM866" s="194"/>
    </row>
    <row r="867" spans="39:39" x14ac:dyDescent="0.25">
      <c r="AM867" s="194"/>
    </row>
    <row r="868" spans="39:39" x14ac:dyDescent="0.25">
      <c r="AM868" s="194"/>
    </row>
    <row r="869" spans="39:39" x14ac:dyDescent="0.25">
      <c r="AM869" s="194"/>
    </row>
    <row r="870" spans="39:39" x14ac:dyDescent="0.25">
      <c r="AM870" s="194"/>
    </row>
    <row r="871" spans="39:39" x14ac:dyDescent="0.25">
      <c r="AM871" s="194"/>
    </row>
    <row r="872" spans="39:39" x14ac:dyDescent="0.25">
      <c r="AM872" s="194"/>
    </row>
    <row r="873" spans="39:39" x14ac:dyDescent="0.25">
      <c r="AM873" s="194"/>
    </row>
    <row r="874" spans="39:39" x14ac:dyDescent="0.25">
      <c r="AM874" s="194"/>
    </row>
    <row r="875" spans="39:39" x14ac:dyDescent="0.25">
      <c r="AM875" s="194"/>
    </row>
    <row r="876" spans="39:39" x14ac:dyDescent="0.25">
      <c r="AM876" s="194"/>
    </row>
    <row r="877" spans="39:39" x14ac:dyDescent="0.25">
      <c r="AM877" s="194"/>
    </row>
    <row r="878" spans="39:39" x14ac:dyDescent="0.25">
      <c r="AM878" s="194"/>
    </row>
    <row r="879" spans="39:39" x14ac:dyDescent="0.25">
      <c r="AM879" s="194"/>
    </row>
    <row r="880" spans="39:39" x14ac:dyDescent="0.25">
      <c r="AM880" s="194"/>
    </row>
    <row r="881" spans="39:39" x14ac:dyDescent="0.25">
      <c r="AM881" s="194"/>
    </row>
    <row r="882" spans="39:39" x14ac:dyDescent="0.25">
      <c r="AM882" s="194"/>
    </row>
    <row r="883" spans="39:39" x14ac:dyDescent="0.25">
      <c r="AM883" s="194"/>
    </row>
    <row r="884" spans="39:39" x14ac:dyDescent="0.25">
      <c r="AM884" s="194"/>
    </row>
    <row r="885" spans="39:39" x14ac:dyDescent="0.25">
      <c r="AM885" s="194"/>
    </row>
    <row r="886" spans="39:39" x14ac:dyDescent="0.25">
      <c r="AM886" s="194"/>
    </row>
    <row r="887" spans="39:39" x14ac:dyDescent="0.25">
      <c r="AM887" s="194"/>
    </row>
    <row r="888" spans="39:39" x14ac:dyDescent="0.25">
      <c r="AM888" s="194"/>
    </row>
    <row r="889" spans="39:39" x14ac:dyDescent="0.25">
      <c r="AM889" s="194"/>
    </row>
    <row r="890" spans="39:39" x14ac:dyDescent="0.25">
      <c r="AM890" s="194"/>
    </row>
    <row r="891" spans="39:39" x14ac:dyDescent="0.25">
      <c r="AM891" s="194"/>
    </row>
    <row r="892" spans="39:39" x14ac:dyDescent="0.25">
      <c r="AM892" s="194"/>
    </row>
    <row r="893" spans="39:39" x14ac:dyDescent="0.25">
      <c r="AM893" s="194"/>
    </row>
    <row r="894" spans="39:39" x14ac:dyDescent="0.25">
      <c r="AM894" s="194"/>
    </row>
    <row r="895" spans="39:39" x14ac:dyDescent="0.25">
      <c r="AM895" s="194"/>
    </row>
    <row r="896" spans="39:39" x14ac:dyDescent="0.25">
      <c r="AM896" s="194"/>
    </row>
    <row r="897" spans="39:39" x14ac:dyDescent="0.25">
      <c r="AM897" s="194"/>
    </row>
    <row r="898" spans="39:39" x14ac:dyDescent="0.25">
      <c r="AM898" s="194"/>
    </row>
    <row r="899" spans="39:39" x14ac:dyDescent="0.25">
      <c r="AM899" s="194"/>
    </row>
    <row r="900" spans="39:39" x14ac:dyDescent="0.25">
      <c r="AM900" s="194"/>
    </row>
    <row r="901" spans="39:39" x14ac:dyDescent="0.25">
      <c r="AM901" s="194"/>
    </row>
    <row r="902" spans="39:39" x14ac:dyDescent="0.25">
      <c r="AM902" s="194"/>
    </row>
    <row r="903" spans="39:39" x14ac:dyDescent="0.25">
      <c r="AM903" s="194"/>
    </row>
    <row r="904" spans="39:39" x14ac:dyDescent="0.25">
      <c r="AM904" s="194"/>
    </row>
    <row r="905" spans="39:39" x14ac:dyDescent="0.25">
      <c r="AM905" s="194"/>
    </row>
    <row r="906" spans="39:39" x14ac:dyDescent="0.25">
      <c r="AM906" s="194"/>
    </row>
    <row r="907" spans="39:39" x14ac:dyDescent="0.25">
      <c r="AM907" s="194"/>
    </row>
    <row r="908" spans="39:39" x14ac:dyDescent="0.25">
      <c r="AM908" s="194"/>
    </row>
    <row r="909" spans="39:39" x14ac:dyDescent="0.25">
      <c r="AM909" s="194"/>
    </row>
    <row r="910" spans="39:39" x14ac:dyDescent="0.25">
      <c r="AM910" s="194"/>
    </row>
    <row r="911" spans="39:39" x14ac:dyDescent="0.25">
      <c r="AM911" s="194"/>
    </row>
    <row r="912" spans="39:39" x14ac:dyDescent="0.25">
      <c r="AM912" s="194"/>
    </row>
    <row r="913" spans="39:39" x14ac:dyDescent="0.25">
      <c r="AM913" s="194"/>
    </row>
    <row r="914" spans="39:39" x14ac:dyDescent="0.25">
      <c r="AM914" s="194"/>
    </row>
    <row r="915" spans="39:39" x14ac:dyDescent="0.25">
      <c r="AM915" s="194"/>
    </row>
    <row r="916" spans="39:39" x14ac:dyDescent="0.25">
      <c r="AM916" s="194"/>
    </row>
    <row r="917" spans="39:39" x14ac:dyDescent="0.25">
      <c r="AM917" s="194"/>
    </row>
    <row r="918" spans="39:39" x14ac:dyDescent="0.25">
      <c r="AM918" s="194"/>
    </row>
    <row r="919" spans="39:39" x14ac:dyDescent="0.25">
      <c r="AM919" s="194"/>
    </row>
    <row r="920" spans="39:39" x14ac:dyDescent="0.25">
      <c r="AM920" s="194"/>
    </row>
    <row r="921" spans="39:39" x14ac:dyDescent="0.25">
      <c r="AM921" s="194"/>
    </row>
    <row r="922" spans="39:39" x14ac:dyDescent="0.25">
      <c r="AM922" s="194"/>
    </row>
    <row r="923" spans="39:39" x14ac:dyDescent="0.25">
      <c r="AM923" s="194"/>
    </row>
    <row r="924" spans="39:39" x14ac:dyDescent="0.25">
      <c r="AM924" s="194"/>
    </row>
    <row r="925" spans="39:39" x14ac:dyDescent="0.25">
      <c r="AM925" s="194"/>
    </row>
    <row r="926" spans="39:39" x14ac:dyDescent="0.25">
      <c r="AM926" s="194"/>
    </row>
    <row r="927" spans="39:39" x14ac:dyDescent="0.25">
      <c r="AM927" s="194"/>
    </row>
    <row r="928" spans="39:39" x14ac:dyDescent="0.25">
      <c r="AM928" s="194"/>
    </row>
    <row r="929" spans="39:39" x14ac:dyDescent="0.25">
      <c r="AM929" s="194"/>
    </row>
    <row r="930" spans="39:39" x14ac:dyDescent="0.25">
      <c r="AM930" s="194"/>
    </row>
    <row r="931" spans="39:39" x14ac:dyDescent="0.25">
      <c r="AM931" s="194"/>
    </row>
    <row r="932" spans="39:39" x14ac:dyDescent="0.25">
      <c r="AM932" s="194"/>
    </row>
    <row r="933" spans="39:39" x14ac:dyDescent="0.25">
      <c r="AM933" s="194"/>
    </row>
    <row r="934" spans="39:39" x14ac:dyDescent="0.25">
      <c r="AM934" s="194"/>
    </row>
    <row r="935" spans="39:39" x14ac:dyDescent="0.25">
      <c r="AM935" s="194"/>
    </row>
    <row r="936" spans="39:39" x14ac:dyDescent="0.25">
      <c r="AM936" s="194"/>
    </row>
    <row r="937" spans="39:39" x14ac:dyDescent="0.25">
      <c r="AM937" s="194"/>
    </row>
    <row r="938" spans="39:39" x14ac:dyDescent="0.25">
      <c r="AM938" s="194"/>
    </row>
    <row r="939" spans="39:39" x14ac:dyDescent="0.25">
      <c r="AM939" s="194"/>
    </row>
    <row r="940" spans="39:39" x14ac:dyDescent="0.25">
      <c r="AM940" s="194"/>
    </row>
    <row r="941" spans="39:39" x14ac:dyDescent="0.25">
      <c r="AM941" s="194"/>
    </row>
    <row r="942" spans="39:39" x14ac:dyDescent="0.25">
      <c r="AM942" s="194"/>
    </row>
    <row r="943" spans="39:39" x14ac:dyDescent="0.25">
      <c r="AM943" s="194"/>
    </row>
    <row r="944" spans="39:39" x14ac:dyDescent="0.25">
      <c r="AM944" s="194"/>
    </row>
    <row r="945" spans="39:39" x14ac:dyDescent="0.25">
      <c r="AM945" s="194"/>
    </row>
    <row r="946" spans="39:39" x14ac:dyDescent="0.25">
      <c r="AM946" s="194"/>
    </row>
    <row r="947" spans="39:39" x14ac:dyDescent="0.25">
      <c r="AM947" s="194"/>
    </row>
    <row r="948" spans="39:39" x14ac:dyDescent="0.25">
      <c r="AM948" s="194"/>
    </row>
    <row r="949" spans="39:39" x14ac:dyDescent="0.25">
      <c r="AM949" s="194"/>
    </row>
    <row r="950" spans="39:39" x14ac:dyDescent="0.25">
      <c r="AM950" s="194"/>
    </row>
    <row r="951" spans="39:39" x14ac:dyDescent="0.25">
      <c r="AM951" s="194"/>
    </row>
    <row r="952" spans="39:39" x14ac:dyDescent="0.25">
      <c r="AM952" s="194"/>
    </row>
    <row r="953" spans="39:39" x14ac:dyDescent="0.25">
      <c r="AM953" s="194"/>
    </row>
    <row r="954" spans="39:39" x14ac:dyDescent="0.25">
      <c r="AM954" s="194"/>
    </row>
    <row r="955" spans="39:39" x14ac:dyDescent="0.25">
      <c r="AM955" s="194"/>
    </row>
    <row r="956" spans="39:39" x14ac:dyDescent="0.25">
      <c r="AM956" s="194"/>
    </row>
    <row r="957" spans="39:39" x14ac:dyDescent="0.25">
      <c r="AM957" s="194"/>
    </row>
    <row r="958" spans="39:39" x14ac:dyDescent="0.25">
      <c r="AM958" s="194"/>
    </row>
    <row r="959" spans="39:39" x14ac:dyDescent="0.25">
      <c r="AM959" s="194"/>
    </row>
    <row r="960" spans="39:39" x14ac:dyDescent="0.25">
      <c r="AM960" s="194"/>
    </row>
    <row r="961" spans="39:39" x14ac:dyDescent="0.25">
      <c r="AM961" s="194"/>
    </row>
    <row r="962" spans="39:39" x14ac:dyDescent="0.25">
      <c r="AM962" s="194"/>
    </row>
    <row r="963" spans="39:39" x14ac:dyDescent="0.25">
      <c r="AM963" s="194"/>
    </row>
    <row r="964" spans="39:39" x14ac:dyDescent="0.25">
      <c r="AM964" s="194"/>
    </row>
    <row r="965" spans="39:39" x14ac:dyDescent="0.25">
      <c r="AM965" s="194"/>
    </row>
    <row r="966" spans="39:39" x14ac:dyDescent="0.25">
      <c r="AM966" s="194"/>
    </row>
    <row r="967" spans="39:39" x14ac:dyDescent="0.25">
      <c r="AM967" s="194"/>
    </row>
    <row r="968" spans="39:39" x14ac:dyDescent="0.25">
      <c r="AM968" s="194"/>
    </row>
    <row r="969" spans="39:39" x14ac:dyDescent="0.25">
      <c r="AM969" s="194"/>
    </row>
    <row r="970" spans="39:39" x14ac:dyDescent="0.25">
      <c r="AM970" s="194"/>
    </row>
    <row r="971" spans="39:39" x14ac:dyDescent="0.25">
      <c r="AM971" s="194"/>
    </row>
    <row r="972" spans="39:39" x14ac:dyDescent="0.25">
      <c r="AM972" s="194"/>
    </row>
    <row r="973" spans="39:39" x14ac:dyDescent="0.25">
      <c r="AM973" s="194"/>
    </row>
    <row r="974" spans="39:39" x14ac:dyDescent="0.25">
      <c r="AM974" s="194"/>
    </row>
    <row r="975" spans="39:39" x14ac:dyDescent="0.25">
      <c r="AM975" s="194"/>
    </row>
    <row r="976" spans="39:39" x14ac:dyDescent="0.25">
      <c r="AM976" s="194"/>
    </row>
    <row r="977" spans="39:39" x14ac:dyDescent="0.25">
      <c r="AM977" s="194"/>
    </row>
    <row r="978" spans="39:39" x14ac:dyDescent="0.25">
      <c r="AM978" s="194"/>
    </row>
    <row r="979" spans="39:39" x14ac:dyDescent="0.25">
      <c r="AM979" s="194"/>
    </row>
    <row r="980" spans="39:39" x14ac:dyDescent="0.25">
      <c r="AM980" s="194"/>
    </row>
    <row r="981" spans="39:39" x14ac:dyDescent="0.25">
      <c r="AM981" s="194"/>
    </row>
    <row r="982" spans="39:39" x14ac:dyDescent="0.25">
      <c r="AM982" s="194"/>
    </row>
    <row r="983" spans="39:39" x14ac:dyDescent="0.25">
      <c r="AM983" s="194"/>
    </row>
    <row r="984" spans="39:39" x14ac:dyDescent="0.25">
      <c r="AM984" s="194"/>
    </row>
    <row r="985" spans="39:39" x14ac:dyDescent="0.25">
      <c r="AM985" s="194"/>
    </row>
    <row r="986" spans="39:39" x14ac:dyDescent="0.25">
      <c r="AM986" s="194"/>
    </row>
    <row r="987" spans="39:39" x14ac:dyDescent="0.25">
      <c r="AM987" s="194"/>
    </row>
    <row r="988" spans="39:39" x14ac:dyDescent="0.25">
      <c r="AM988" s="194"/>
    </row>
    <row r="989" spans="39:39" x14ac:dyDescent="0.25">
      <c r="AM989" s="194"/>
    </row>
    <row r="990" spans="39:39" x14ac:dyDescent="0.25">
      <c r="AM990" s="194"/>
    </row>
    <row r="991" spans="39:39" x14ac:dyDescent="0.25">
      <c r="AM991" s="194"/>
    </row>
    <row r="992" spans="39:39" x14ac:dyDescent="0.25">
      <c r="AM992" s="194"/>
    </row>
    <row r="993" spans="39:39" x14ac:dyDescent="0.25">
      <c r="AM993" s="194"/>
    </row>
    <row r="994" spans="39:39" x14ac:dyDescent="0.25">
      <c r="AM994" s="194"/>
    </row>
    <row r="995" spans="39:39" x14ac:dyDescent="0.25">
      <c r="AM995" s="194"/>
    </row>
    <row r="996" spans="39:39" x14ac:dyDescent="0.25">
      <c r="AM996" s="194"/>
    </row>
    <row r="997" spans="39:39" x14ac:dyDescent="0.25">
      <c r="AM997" s="194"/>
    </row>
    <row r="998" spans="39:39" x14ac:dyDescent="0.25">
      <c r="AM998" s="194"/>
    </row>
    <row r="999" spans="39:39" x14ac:dyDescent="0.25">
      <c r="AM999" s="194"/>
    </row>
    <row r="1000" spans="39:39" x14ac:dyDescent="0.25">
      <c r="AM1000" s="194"/>
    </row>
    <row r="1001" spans="39:39" x14ac:dyDescent="0.25">
      <c r="AM1001" s="194"/>
    </row>
    <row r="1002" spans="39:39" x14ac:dyDescent="0.25">
      <c r="AM1002" s="194"/>
    </row>
    <row r="1003" spans="39:39" x14ac:dyDescent="0.25">
      <c r="AM1003" s="194"/>
    </row>
    <row r="1004" spans="39:39" x14ac:dyDescent="0.25">
      <c r="AM1004" s="194"/>
    </row>
    <row r="1005" spans="39:39" x14ac:dyDescent="0.25">
      <c r="AM1005" s="194"/>
    </row>
    <row r="1006" spans="39:39" x14ac:dyDescent="0.25">
      <c r="AM1006" s="194"/>
    </row>
    <row r="1007" spans="39:39" x14ac:dyDescent="0.25">
      <c r="AM1007" s="194"/>
    </row>
    <row r="1008" spans="39:39" x14ac:dyDescent="0.25">
      <c r="AM1008" s="194"/>
    </row>
    <row r="1009" spans="39:39" x14ac:dyDescent="0.25">
      <c r="AM1009" s="194"/>
    </row>
    <row r="1010" spans="39:39" x14ac:dyDescent="0.25">
      <c r="AM1010" s="194"/>
    </row>
    <row r="1011" spans="39:39" x14ac:dyDescent="0.25">
      <c r="AM1011" s="194"/>
    </row>
    <row r="1012" spans="39:39" x14ac:dyDescent="0.25">
      <c r="AM1012" s="194"/>
    </row>
    <row r="1013" spans="39:39" x14ac:dyDescent="0.25">
      <c r="AM1013" s="194"/>
    </row>
    <row r="1014" spans="39:39" x14ac:dyDescent="0.25">
      <c r="AM1014" s="194"/>
    </row>
    <row r="1015" spans="39:39" x14ac:dyDescent="0.25">
      <c r="AM1015" s="194"/>
    </row>
    <row r="1016" spans="39:39" x14ac:dyDescent="0.25">
      <c r="AM1016" s="194"/>
    </row>
    <row r="1017" spans="39:39" x14ac:dyDescent="0.25">
      <c r="AM1017" s="194"/>
    </row>
    <row r="1018" spans="39:39" x14ac:dyDescent="0.25">
      <c r="AM1018" s="194"/>
    </row>
    <row r="1019" spans="39:39" x14ac:dyDescent="0.25">
      <c r="AM1019" s="194"/>
    </row>
    <row r="1020" spans="39:39" x14ac:dyDescent="0.25">
      <c r="AM1020" s="194"/>
    </row>
    <row r="1021" spans="39:39" x14ac:dyDescent="0.25">
      <c r="AM1021" s="194"/>
    </row>
    <row r="1022" spans="39:39" x14ac:dyDescent="0.25">
      <c r="AM1022" s="194"/>
    </row>
    <row r="1023" spans="39:39" x14ac:dyDescent="0.25">
      <c r="AM1023" s="194"/>
    </row>
    <row r="1024" spans="39:39" x14ac:dyDescent="0.25">
      <c r="AM1024" s="194"/>
    </row>
    <row r="1025" spans="39:39" x14ac:dyDescent="0.25">
      <c r="AM1025" s="194"/>
    </row>
    <row r="1026" spans="39:39" x14ac:dyDescent="0.25">
      <c r="AM1026" s="194"/>
    </row>
    <row r="1027" spans="39:39" x14ac:dyDescent="0.25">
      <c r="AM1027" s="194"/>
    </row>
    <row r="1028" spans="39:39" x14ac:dyDescent="0.25">
      <c r="AM1028" s="194"/>
    </row>
    <row r="1029" spans="39:39" x14ac:dyDescent="0.25">
      <c r="AM1029" s="194"/>
    </row>
    <row r="1030" spans="39:39" x14ac:dyDescent="0.25">
      <c r="AM1030" s="194"/>
    </row>
    <row r="1031" spans="39:39" x14ac:dyDescent="0.25">
      <c r="AM1031" s="194"/>
    </row>
    <row r="1032" spans="39:39" x14ac:dyDescent="0.25">
      <c r="AM1032" s="194"/>
    </row>
    <row r="1033" spans="39:39" x14ac:dyDescent="0.25">
      <c r="AM1033" s="194"/>
    </row>
    <row r="1034" spans="39:39" x14ac:dyDescent="0.25">
      <c r="AM1034" s="194"/>
    </row>
    <row r="1035" spans="39:39" x14ac:dyDescent="0.25">
      <c r="AM1035" s="194"/>
    </row>
    <row r="1036" spans="39:39" x14ac:dyDescent="0.25">
      <c r="AM1036" s="194"/>
    </row>
    <row r="1037" spans="39:39" x14ac:dyDescent="0.25">
      <c r="AM1037" s="194"/>
    </row>
    <row r="1038" spans="39:39" x14ac:dyDescent="0.25">
      <c r="AM1038" s="194"/>
    </row>
    <row r="1039" spans="39:39" x14ac:dyDescent="0.25">
      <c r="AM1039" s="194"/>
    </row>
    <row r="1040" spans="39:39" x14ac:dyDescent="0.25">
      <c r="AM1040" s="194"/>
    </row>
    <row r="1041" spans="39:39" x14ac:dyDescent="0.25">
      <c r="AM1041" s="194"/>
    </row>
    <row r="1042" spans="39:39" x14ac:dyDescent="0.25">
      <c r="AM1042" s="194"/>
    </row>
    <row r="1043" spans="39:39" x14ac:dyDescent="0.25">
      <c r="AM1043" s="194"/>
    </row>
    <row r="1044" spans="39:39" x14ac:dyDescent="0.25">
      <c r="AM1044" s="194"/>
    </row>
    <row r="1045" spans="39:39" x14ac:dyDescent="0.25">
      <c r="AM1045" s="194"/>
    </row>
    <row r="1046" spans="39:39" x14ac:dyDescent="0.25">
      <c r="AM1046" s="194"/>
    </row>
    <row r="1047" spans="39:39" x14ac:dyDescent="0.25">
      <c r="AM1047" s="194"/>
    </row>
    <row r="1048" spans="39:39" x14ac:dyDescent="0.25">
      <c r="AM1048" s="194"/>
    </row>
    <row r="1049" spans="39:39" x14ac:dyDescent="0.25">
      <c r="AM1049" s="194"/>
    </row>
    <row r="1050" spans="39:39" x14ac:dyDescent="0.25">
      <c r="AM1050" s="194"/>
    </row>
    <row r="1051" spans="39:39" x14ac:dyDescent="0.25">
      <c r="AM1051" s="194"/>
    </row>
    <row r="1052" spans="39:39" x14ac:dyDescent="0.25">
      <c r="AM1052" s="194"/>
    </row>
    <row r="1053" spans="39:39" x14ac:dyDescent="0.25">
      <c r="AM1053" s="194"/>
    </row>
    <row r="1054" spans="39:39" x14ac:dyDescent="0.25">
      <c r="AM1054" s="194"/>
    </row>
    <row r="1055" spans="39:39" x14ac:dyDescent="0.25">
      <c r="AM1055" s="194"/>
    </row>
    <row r="1056" spans="39:39" x14ac:dyDescent="0.25">
      <c r="AM1056" s="194"/>
    </row>
    <row r="1057" spans="39:39" x14ac:dyDescent="0.25">
      <c r="AM1057" s="194"/>
    </row>
    <row r="1058" spans="39:39" x14ac:dyDescent="0.25">
      <c r="AM1058" s="194"/>
    </row>
    <row r="1059" spans="39:39" x14ac:dyDescent="0.25">
      <c r="AM1059" s="194"/>
    </row>
    <row r="1060" spans="39:39" x14ac:dyDescent="0.25">
      <c r="AM1060" s="194"/>
    </row>
    <row r="1061" spans="39:39" x14ac:dyDescent="0.25">
      <c r="AM1061" s="194"/>
    </row>
    <row r="1062" spans="39:39" x14ac:dyDescent="0.25">
      <c r="AM1062" s="194"/>
    </row>
    <row r="1063" spans="39:39" x14ac:dyDescent="0.25">
      <c r="AM1063" s="194"/>
    </row>
    <row r="1064" spans="39:39" x14ac:dyDescent="0.25">
      <c r="AM1064" s="194"/>
    </row>
    <row r="1065" spans="39:39" x14ac:dyDescent="0.25">
      <c r="AM1065" s="194"/>
    </row>
    <row r="1066" spans="39:39" x14ac:dyDescent="0.25">
      <c r="AM1066" s="194"/>
    </row>
    <row r="1067" spans="39:39" x14ac:dyDescent="0.25">
      <c r="AM1067" s="194"/>
    </row>
    <row r="1068" spans="39:39" x14ac:dyDescent="0.25">
      <c r="AM1068" s="194"/>
    </row>
    <row r="1069" spans="39:39" x14ac:dyDescent="0.25">
      <c r="AM1069" s="194"/>
    </row>
    <row r="1070" spans="39:39" x14ac:dyDescent="0.25">
      <c r="AM1070" s="194"/>
    </row>
    <row r="1071" spans="39:39" x14ac:dyDescent="0.25">
      <c r="AM1071" s="194"/>
    </row>
    <row r="1072" spans="39:39" x14ac:dyDescent="0.25">
      <c r="AM1072" s="194"/>
    </row>
    <row r="1073" spans="39:39" x14ac:dyDescent="0.25">
      <c r="AM1073" s="194"/>
    </row>
    <row r="1074" spans="39:39" x14ac:dyDescent="0.25">
      <c r="AM1074" s="194"/>
    </row>
    <row r="1075" spans="39:39" x14ac:dyDescent="0.25">
      <c r="AM1075" s="194"/>
    </row>
    <row r="1076" spans="39:39" x14ac:dyDescent="0.25">
      <c r="AM1076" s="194"/>
    </row>
    <row r="1077" spans="39:39" x14ac:dyDescent="0.25">
      <c r="AM1077" s="194"/>
    </row>
    <row r="1078" spans="39:39" x14ac:dyDescent="0.25">
      <c r="AM1078" s="194"/>
    </row>
    <row r="1079" spans="39:39" x14ac:dyDescent="0.25">
      <c r="AM1079" s="194"/>
    </row>
    <row r="1080" spans="39:39" x14ac:dyDescent="0.25">
      <c r="AM1080" s="194"/>
    </row>
    <row r="1081" spans="39:39" x14ac:dyDescent="0.25">
      <c r="AM1081" s="194"/>
    </row>
    <row r="1082" spans="39:39" x14ac:dyDescent="0.25">
      <c r="AM1082" s="194"/>
    </row>
    <row r="1083" spans="39:39" x14ac:dyDescent="0.25">
      <c r="AM1083" s="194"/>
    </row>
    <row r="1084" spans="39:39" x14ac:dyDescent="0.25">
      <c r="AM1084" s="194"/>
    </row>
    <row r="1085" spans="39:39" x14ac:dyDescent="0.25">
      <c r="AM1085" s="194"/>
    </row>
    <row r="1086" spans="39:39" x14ac:dyDescent="0.25">
      <c r="AM1086" s="194"/>
    </row>
    <row r="1087" spans="39:39" x14ac:dyDescent="0.25">
      <c r="AM1087" s="194"/>
    </row>
    <row r="1088" spans="39:39" x14ac:dyDescent="0.25">
      <c r="AM1088" s="194"/>
    </row>
    <row r="1089" spans="39:39" x14ac:dyDescent="0.25">
      <c r="AM1089" s="194"/>
    </row>
    <row r="1090" spans="39:39" x14ac:dyDescent="0.25">
      <c r="AM1090" s="194"/>
    </row>
    <row r="1091" spans="39:39" x14ac:dyDescent="0.25">
      <c r="AM1091" s="194"/>
    </row>
    <row r="1092" spans="39:39" x14ac:dyDescent="0.25">
      <c r="AM1092" s="194"/>
    </row>
    <row r="1093" spans="39:39" x14ac:dyDescent="0.25">
      <c r="AM1093" s="194"/>
    </row>
    <row r="1094" spans="39:39" x14ac:dyDescent="0.25">
      <c r="AM1094" s="194"/>
    </row>
    <row r="1095" spans="39:39" x14ac:dyDescent="0.25">
      <c r="AM1095" s="194"/>
    </row>
    <row r="1096" spans="39:39" x14ac:dyDescent="0.25">
      <c r="AM1096" s="194"/>
    </row>
    <row r="1097" spans="39:39" x14ac:dyDescent="0.25">
      <c r="AM1097" s="194"/>
    </row>
    <row r="1098" spans="39:39" x14ac:dyDescent="0.25">
      <c r="AM1098" s="194"/>
    </row>
    <row r="1099" spans="39:39" x14ac:dyDescent="0.25">
      <c r="AM1099" s="194"/>
    </row>
    <row r="1100" spans="39:39" x14ac:dyDescent="0.25">
      <c r="AM1100" s="194"/>
    </row>
    <row r="1101" spans="39:39" x14ac:dyDescent="0.25">
      <c r="AM1101" s="194"/>
    </row>
    <row r="1102" spans="39:39" x14ac:dyDescent="0.25">
      <c r="AM1102" s="194"/>
    </row>
    <row r="1103" spans="39:39" x14ac:dyDescent="0.25">
      <c r="AM1103" s="194"/>
    </row>
    <row r="1104" spans="39:39" x14ac:dyDescent="0.25">
      <c r="AM1104" s="194"/>
    </row>
    <row r="1105" spans="39:39" x14ac:dyDescent="0.25">
      <c r="AM1105" s="194"/>
    </row>
    <row r="1106" spans="39:39" x14ac:dyDescent="0.25">
      <c r="AM1106" s="194"/>
    </row>
    <row r="1107" spans="39:39" x14ac:dyDescent="0.25">
      <c r="AM1107" s="194"/>
    </row>
    <row r="1108" spans="39:39" x14ac:dyDescent="0.25">
      <c r="AM1108" s="194"/>
    </row>
    <row r="1109" spans="39:39" x14ac:dyDescent="0.25">
      <c r="AM1109" s="194"/>
    </row>
    <row r="1110" spans="39:39" x14ac:dyDescent="0.25">
      <c r="AM1110" s="194"/>
    </row>
    <row r="1111" spans="39:39" x14ac:dyDescent="0.25">
      <c r="AM1111" s="194"/>
    </row>
    <row r="1112" spans="39:39" x14ac:dyDescent="0.25">
      <c r="AM1112" s="194"/>
    </row>
    <row r="1113" spans="39:39" x14ac:dyDescent="0.25">
      <c r="AM1113" s="194"/>
    </row>
    <row r="1114" spans="39:39" x14ac:dyDescent="0.25">
      <c r="AM1114" s="194"/>
    </row>
    <row r="1115" spans="39:39" x14ac:dyDescent="0.25">
      <c r="AM1115" s="194"/>
    </row>
    <row r="1116" spans="39:39" x14ac:dyDescent="0.25">
      <c r="AM1116" s="194"/>
    </row>
    <row r="1117" spans="39:39" x14ac:dyDescent="0.25">
      <c r="AM1117" s="194"/>
    </row>
    <row r="1118" spans="39:39" x14ac:dyDescent="0.25">
      <c r="AM1118" s="194"/>
    </row>
    <row r="1119" spans="39:39" x14ac:dyDescent="0.25">
      <c r="AM1119" s="194"/>
    </row>
    <row r="1120" spans="39:39" x14ac:dyDescent="0.25">
      <c r="AM1120" s="194"/>
    </row>
    <row r="1121" spans="39:39" x14ac:dyDescent="0.25">
      <c r="AM1121" s="194"/>
    </row>
    <row r="1122" spans="39:39" x14ac:dyDescent="0.25">
      <c r="AM1122" s="194"/>
    </row>
    <row r="1123" spans="39:39" x14ac:dyDescent="0.25">
      <c r="AM1123" s="194"/>
    </row>
    <row r="1124" spans="39:39" x14ac:dyDescent="0.25">
      <c r="AM1124" s="194"/>
    </row>
    <row r="1125" spans="39:39" x14ac:dyDescent="0.25">
      <c r="AM1125" s="194"/>
    </row>
    <row r="1126" spans="39:39" x14ac:dyDescent="0.25">
      <c r="AM1126" s="194"/>
    </row>
    <row r="1127" spans="39:39" x14ac:dyDescent="0.25">
      <c r="AM1127" s="194"/>
    </row>
    <row r="1128" spans="39:39" x14ac:dyDescent="0.25">
      <c r="AM1128" s="194"/>
    </row>
    <row r="1129" spans="39:39" x14ac:dyDescent="0.25">
      <c r="AM1129" s="194"/>
    </row>
    <row r="1130" spans="39:39" x14ac:dyDescent="0.25">
      <c r="AM1130" s="194"/>
    </row>
    <row r="1131" spans="39:39" x14ac:dyDescent="0.25">
      <c r="AM1131" s="194"/>
    </row>
    <row r="1132" spans="39:39" x14ac:dyDescent="0.25">
      <c r="AM1132" s="194"/>
    </row>
    <row r="1133" spans="39:39" x14ac:dyDescent="0.25">
      <c r="AM1133" s="194"/>
    </row>
    <row r="1134" spans="39:39" x14ac:dyDescent="0.25">
      <c r="AM1134" s="194"/>
    </row>
    <row r="1135" spans="39:39" x14ac:dyDescent="0.25">
      <c r="AM1135" s="194"/>
    </row>
    <row r="1136" spans="39:39" x14ac:dyDescent="0.25">
      <c r="AM1136" s="194"/>
    </row>
    <row r="1137" spans="39:39" x14ac:dyDescent="0.25">
      <c r="AM1137" s="194"/>
    </row>
    <row r="1138" spans="39:39" x14ac:dyDescent="0.25">
      <c r="AM1138" s="194"/>
    </row>
    <row r="1139" spans="39:39" x14ac:dyDescent="0.25">
      <c r="AM1139" s="194"/>
    </row>
    <row r="1140" spans="39:39" x14ac:dyDescent="0.25">
      <c r="AM1140" s="194"/>
    </row>
    <row r="1141" spans="39:39" x14ac:dyDescent="0.25">
      <c r="AM1141" s="194"/>
    </row>
    <row r="1142" spans="39:39" x14ac:dyDescent="0.25">
      <c r="AM1142" s="194"/>
    </row>
    <row r="1143" spans="39:39" x14ac:dyDescent="0.25">
      <c r="AM1143" s="194"/>
    </row>
    <row r="1144" spans="39:39" x14ac:dyDescent="0.25">
      <c r="AM1144" s="194"/>
    </row>
    <row r="1145" spans="39:39" x14ac:dyDescent="0.25">
      <c r="AM1145" s="194"/>
    </row>
    <row r="1146" spans="39:39" x14ac:dyDescent="0.25">
      <c r="AM1146" s="194"/>
    </row>
    <row r="1147" spans="39:39" x14ac:dyDescent="0.25">
      <c r="AM1147" s="194"/>
    </row>
    <row r="1148" spans="39:39" x14ac:dyDescent="0.25">
      <c r="AM1148" s="194"/>
    </row>
    <row r="1149" spans="39:39" x14ac:dyDescent="0.25">
      <c r="AM1149" s="194"/>
    </row>
    <row r="1150" spans="39:39" x14ac:dyDescent="0.25">
      <c r="AM1150" s="194"/>
    </row>
    <row r="1151" spans="39:39" x14ac:dyDescent="0.25">
      <c r="AM1151" s="194"/>
    </row>
    <row r="1152" spans="39:39" x14ac:dyDescent="0.25">
      <c r="AM1152" s="194"/>
    </row>
    <row r="1153" spans="39:39" x14ac:dyDescent="0.25">
      <c r="AM1153" s="194"/>
    </row>
    <row r="1154" spans="39:39" x14ac:dyDescent="0.25">
      <c r="AM1154" s="194"/>
    </row>
    <row r="1155" spans="39:39" x14ac:dyDescent="0.25">
      <c r="AM1155" s="194"/>
    </row>
    <row r="1156" spans="39:39" x14ac:dyDescent="0.25">
      <c r="AM1156" s="194"/>
    </row>
    <row r="1157" spans="39:39" x14ac:dyDescent="0.25">
      <c r="AM1157" s="194"/>
    </row>
    <row r="1158" spans="39:39" x14ac:dyDescent="0.25">
      <c r="AM1158" s="194"/>
    </row>
    <row r="1159" spans="39:39" x14ac:dyDescent="0.25">
      <c r="AM1159" s="194"/>
    </row>
    <row r="1160" spans="39:39" x14ac:dyDescent="0.25">
      <c r="AM1160" s="194"/>
    </row>
    <row r="1161" spans="39:39" x14ac:dyDescent="0.25">
      <c r="AM1161" s="194"/>
    </row>
    <row r="1162" spans="39:39" x14ac:dyDescent="0.25">
      <c r="AM1162" s="194"/>
    </row>
    <row r="1163" spans="39:39" x14ac:dyDescent="0.25">
      <c r="AM1163" s="194"/>
    </row>
    <row r="1164" spans="39:39" x14ac:dyDescent="0.25">
      <c r="AM1164" s="194"/>
    </row>
    <row r="1165" spans="39:39" x14ac:dyDescent="0.25">
      <c r="AM1165" s="194"/>
    </row>
    <row r="1166" spans="39:39" x14ac:dyDescent="0.25">
      <c r="AM1166" s="194"/>
    </row>
    <row r="1167" spans="39:39" x14ac:dyDescent="0.25">
      <c r="AM1167" s="194"/>
    </row>
    <row r="1168" spans="39:39" x14ac:dyDescent="0.25">
      <c r="AM1168" s="194"/>
    </row>
    <row r="1169" spans="39:39" x14ac:dyDescent="0.25">
      <c r="AM1169" s="194"/>
    </row>
    <row r="1170" spans="39:39" x14ac:dyDescent="0.25">
      <c r="AM1170" s="194"/>
    </row>
    <row r="1171" spans="39:39" x14ac:dyDescent="0.25">
      <c r="AM1171" s="194"/>
    </row>
    <row r="1172" spans="39:39" x14ac:dyDescent="0.25">
      <c r="AM1172" s="194"/>
    </row>
    <row r="1173" spans="39:39" x14ac:dyDescent="0.25">
      <c r="AM1173" s="194"/>
    </row>
    <row r="1174" spans="39:39" x14ac:dyDescent="0.25">
      <c r="AM1174" s="194"/>
    </row>
    <row r="1175" spans="39:39" x14ac:dyDescent="0.25">
      <c r="AM1175" s="194"/>
    </row>
    <row r="1176" spans="39:39" x14ac:dyDescent="0.25">
      <c r="AM1176" s="194"/>
    </row>
    <row r="1177" spans="39:39" x14ac:dyDescent="0.25">
      <c r="AM1177" s="194"/>
    </row>
    <row r="1178" spans="39:39" x14ac:dyDescent="0.25">
      <c r="AM1178" s="194"/>
    </row>
    <row r="1179" spans="39:39" x14ac:dyDescent="0.25">
      <c r="AM1179" s="194"/>
    </row>
    <row r="1180" spans="39:39" x14ac:dyDescent="0.25">
      <c r="AM1180" s="194"/>
    </row>
    <row r="1181" spans="39:39" x14ac:dyDescent="0.25">
      <c r="AM1181" s="194"/>
    </row>
    <row r="1182" spans="39:39" x14ac:dyDescent="0.25">
      <c r="AM1182" s="194"/>
    </row>
    <row r="1183" spans="39:39" x14ac:dyDescent="0.25">
      <c r="AM1183" s="194"/>
    </row>
    <row r="1184" spans="39:39" x14ac:dyDescent="0.25">
      <c r="AM1184" s="194"/>
    </row>
    <row r="1185" spans="39:39" x14ac:dyDescent="0.25">
      <c r="AM1185" s="194"/>
    </row>
    <row r="1186" spans="39:39" x14ac:dyDescent="0.25">
      <c r="AM1186" s="194"/>
    </row>
    <row r="1187" spans="39:39" x14ac:dyDescent="0.25">
      <c r="AM1187" s="194"/>
    </row>
    <row r="1188" spans="39:39" x14ac:dyDescent="0.25">
      <c r="AM1188" s="194"/>
    </row>
    <row r="1189" spans="39:39" x14ac:dyDescent="0.25">
      <c r="AM1189" s="194"/>
    </row>
    <row r="1190" spans="39:39" x14ac:dyDescent="0.25">
      <c r="AM1190" s="194"/>
    </row>
    <row r="1191" spans="39:39" x14ac:dyDescent="0.25">
      <c r="AM1191" s="194"/>
    </row>
    <row r="1192" spans="39:39" x14ac:dyDescent="0.25">
      <c r="AM1192" s="194"/>
    </row>
    <row r="1193" spans="39:39" x14ac:dyDescent="0.25">
      <c r="AM1193" s="194"/>
    </row>
    <row r="1194" spans="39:39" x14ac:dyDescent="0.25">
      <c r="AM1194" s="194"/>
    </row>
    <row r="1195" spans="39:39" x14ac:dyDescent="0.25">
      <c r="AM1195" s="194"/>
    </row>
    <row r="1196" spans="39:39" x14ac:dyDescent="0.25">
      <c r="AM1196" s="194"/>
    </row>
    <row r="1197" spans="39:39" x14ac:dyDescent="0.25">
      <c r="AM1197" s="194"/>
    </row>
    <row r="1198" spans="39:39" x14ac:dyDescent="0.25">
      <c r="AM1198" s="194"/>
    </row>
    <row r="1199" spans="39:39" x14ac:dyDescent="0.25">
      <c r="AM1199" s="194"/>
    </row>
    <row r="1200" spans="39:39" x14ac:dyDescent="0.25">
      <c r="AM1200" s="194"/>
    </row>
    <row r="1201" spans="39:39" x14ac:dyDescent="0.25">
      <c r="AM1201" s="194"/>
    </row>
    <row r="1202" spans="39:39" x14ac:dyDescent="0.25">
      <c r="AM1202" s="194"/>
    </row>
    <row r="1203" spans="39:39" x14ac:dyDescent="0.25">
      <c r="AM1203" s="194"/>
    </row>
    <row r="1204" spans="39:39" x14ac:dyDescent="0.25">
      <c r="AM1204" s="194"/>
    </row>
    <row r="1205" spans="39:39" x14ac:dyDescent="0.25">
      <c r="AM1205" s="194"/>
    </row>
    <row r="1206" spans="39:39" x14ac:dyDescent="0.25">
      <c r="AM1206" s="194"/>
    </row>
    <row r="1207" spans="39:39" x14ac:dyDescent="0.25">
      <c r="AM1207" s="194"/>
    </row>
    <row r="1208" spans="39:39" x14ac:dyDescent="0.25">
      <c r="AM1208" s="194"/>
    </row>
    <row r="1209" spans="39:39" x14ac:dyDescent="0.25">
      <c r="AM1209" s="194"/>
    </row>
    <row r="1210" spans="39:39" x14ac:dyDescent="0.25">
      <c r="AM1210" s="194"/>
    </row>
    <row r="1211" spans="39:39" x14ac:dyDescent="0.25">
      <c r="AM1211" s="194"/>
    </row>
    <row r="1212" spans="39:39" x14ac:dyDescent="0.25">
      <c r="AM1212" s="194"/>
    </row>
    <row r="1213" spans="39:39" x14ac:dyDescent="0.25">
      <c r="AM1213" s="194"/>
    </row>
    <row r="1214" spans="39:39" x14ac:dyDescent="0.25">
      <c r="AM1214" s="194"/>
    </row>
    <row r="1215" spans="39:39" x14ac:dyDescent="0.25">
      <c r="AM1215" s="194"/>
    </row>
    <row r="1216" spans="39:39" x14ac:dyDescent="0.25">
      <c r="AM1216" s="194"/>
    </row>
    <row r="1217" spans="39:39" x14ac:dyDescent="0.25">
      <c r="AM1217" s="194"/>
    </row>
    <row r="1218" spans="39:39" x14ac:dyDescent="0.25">
      <c r="AM1218" s="194"/>
    </row>
    <row r="1219" spans="39:39" x14ac:dyDescent="0.25">
      <c r="AM1219" s="194"/>
    </row>
    <row r="1220" spans="39:39" x14ac:dyDescent="0.25">
      <c r="AM1220" s="194"/>
    </row>
    <row r="1221" spans="39:39" x14ac:dyDescent="0.25">
      <c r="AM1221" s="194"/>
    </row>
    <row r="1222" spans="39:39" x14ac:dyDescent="0.25">
      <c r="AM1222" s="194"/>
    </row>
    <row r="1223" spans="39:39" x14ac:dyDescent="0.25">
      <c r="AM1223" s="194"/>
    </row>
    <row r="1224" spans="39:39" x14ac:dyDescent="0.25">
      <c r="AM1224" s="194"/>
    </row>
    <row r="1225" spans="39:39" x14ac:dyDescent="0.25">
      <c r="AM1225" s="194"/>
    </row>
    <row r="1226" spans="39:39" x14ac:dyDescent="0.25">
      <c r="AM1226" s="194"/>
    </row>
    <row r="1227" spans="39:39" x14ac:dyDescent="0.25">
      <c r="AM1227" s="194"/>
    </row>
    <row r="1228" spans="39:39" x14ac:dyDescent="0.25">
      <c r="AM1228" s="194"/>
    </row>
    <row r="1229" spans="39:39" x14ac:dyDescent="0.25">
      <c r="AM1229" s="194"/>
    </row>
    <row r="1230" spans="39:39" x14ac:dyDescent="0.25">
      <c r="AM1230" s="194"/>
    </row>
    <row r="1231" spans="39:39" x14ac:dyDescent="0.25">
      <c r="AM1231" s="194"/>
    </row>
    <row r="1232" spans="39:39" x14ac:dyDescent="0.25">
      <c r="AM1232" s="194"/>
    </row>
    <row r="1233" spans="39:39" x14ac:dyDescent="0.25">
      <c r="AM1233" s="194"/>
    </row>
    <row r="1234" spans="39:39" x14ac:dyDescent="0.25">
      <c r="AM1234" s="194"/>
    </row>
    <row r="1235" spans="39:39" x14ac:dyDescent="0.25">
      <c r="AM1235" s="194"/>
    </row>
    <row r="1236" spans="39:39" x14ac:dyDescent="0.25">
      <c r="AM1236" s="194"/>
    </row>
    <row r="1237" spans="39:39" x14ac:dyDescent="0.25">
      <c r="AM1237" s="194"/>
    </row>
    <row r="1238" spans="39:39" x14ac:dyDescent="0.25">
      <c r="AM1238" s="194"/>
    </row>
    <row r="1239" spans="39:39" x14ac:dyDescent="0.25">
      <c r="AM1239" s="194"/>
    </row>
    <row r="1240" spans="39:39" x14ac:dyDescent="0.25">
      <c r="AM1240" s="194"/>
    </row>
    <row r="1241" spans="39:39" x14ac:dyDescent="0.25">
      <c r="AM1241" s="194"/>
    </row>
    <row r="1242" spans="39:39" x14ac:dyDescent="0.25">
      <c r="AM1242" s="194"/>
    </row>
    <row r="1243" spans="39:39" x14ac:dyDescent="0.25">
      <c r="AM1243" s="194"/>
    </row>
    <row r="1244" spans="39:39" x14ac:dyDescent="0.25">
      <c r="AM1244" s="194"/>
    </row>
    <row r="1245" spans="39:39" x14ac:dyDescent="0.25">
      <c r="AM1245" s="194"/>
    </row>
    <row r="1246" spans="39:39" x14ac:dyDescent="0.25">
      <c r="AM1246" s="194"/>
    </row>
    <row r="1247" spans="39:39" x14ac:dyDescent="0.25">
      <c r="AM1247" s="194"/>
    </row>
    <row r="1248" spans="39:39" x14ac:dyDescent="0.25">
      <c r="AM1248" s="194"/>
    </row>
    <row r="1249" spans="39:39" x14ac:dyDescent="0.25">
      <c r="AM1249" s="194"/>
    </row>
    <row r="1250" spans="39:39" x14ac:dyDescent="0.25">
      <c r="AM1250" s="194"/>
    </row>
    <row r="1251" spans="39:39" x14ac:dyDescent="0.25">
      <c r="AM1251" s="194"/>
    </row>
    <row r="1252" spans="39:39" x14ac:dyDescent="0.25">
      <c r="AM1252" s="194"/>
    </row>
    <row r="1253" spans="39:39" x14ac:dyDescent="0.25">
      <c r="AM1253" s="194"/>
    </row>
    <row r="1254" spans="39:39" x14ac:dyDescent="0.25">
      <c r="AM1254" s="194"/>
    </row>
    <row r="1255" spans="39:39" x14ac:dyDescent="0.25">
      <c r="AM1255" s="194"/>
    </row>
    <row r="1256" spans="39:39" x14ac:dyDescent="0.25">
      <c r="AM1256" s="194"/>
    </row>
    <row r="1257" spans="39:39" x14ac:dyDescent="0.25">
      <c r="AM1257" s="194"/>
    </row>
    <row r="1258" spans="39:39" x14ac:dyDescent="0.25">
      <c r="AM1258" s="194"/>
    </row>
    <row r="1259" spans="39:39" x14ac:dyDescent="0.25">
      <c r="AM1259" s="194"/>
    </row>
    <row r="1260" spans="39:39" x14ac:dyDescent="0.25">
      <c r="AM1260" s="194"/>
    </row>
    <row r="1261" spans="39:39" x14ac:dyDescent="0.25">
      <c r="AM1261" s="194"/>
    </row>
    <row r="1262" spans="39:39" x14ac:dyDescent="0.25">
      <c r="AM1262" s="194"/>
    </row>
    <row r="1263" spans="39:39" x14ac:dyDescent="0.25">
      <c r="AM1263" s="194"/>
    </row>
    <row r="1264" spans="39:39" x14ac:dyDescent="0.25">
      <c r="AM1264" s="194"/>
    </row>
    <row r="1265" spans="39:39" x14ac:dyDescent="0.25">
      <c r="AM1265" s="194"/>
    </row>
    <row r="1266" spans="39:39" x14ac:dyDescent="0.25">
      <c r="AM1266" s="194"/>
    </row>
    <row r="1267" spans="39:39" x14ac:dyDescent="0.25">
      <c r="AM1267" s="194"/>
    </row>
    <row r="1268" spans="39:39" x14ac:dyDescent="0.25">
      <c r="AM1268" s="194"/>
    </row>
    <row r="1269" spans="39:39" x14ac:dyDescent="0.25">
      <c r="AM1269" s="194"/>
    </row>
    <row r="1270" spans="39:39" x14ac:dyDescent="0.25">
      <c r="AM1270" s="194"/>
    </row>
    <row r="1271" spans="39:39" x14ac:dyDescent="0.25">
      <c r="AM1271" s="194"/>
    </row>
    <row r="1272" spans="39:39" x14ac:dyDescent="0.25">
      <c r="AM1272" s="194"/>
    </row>
    <row r="1273" spans="39:39" x14ac:dyDescent="0.25">
      <c r="AM1273" s="194"/>
    </row>
    <row r="1274" spans="39:39" x14ac:dyDescent="0.25">
      <c r="AM1274" s="194"/>
    </row>
    <row r="1275" spans="39:39" x14ac:dyDescent="0.25">
      <c r="AM1275" s="194"/>
    </row>
    <row r="1276" spans="39:39" x14ac:dyDescent="0.25">
      <c r="AM1276" s="194"/>
    </row>
    <row r="1277" spans="39:39" x14ac:dyDescent="0.25">
      <c r="AM1277" s="194"/>
    </row>
    <row r="1278" spans="39:39" x14ac:dyDescent="0.25">
      <c r="AM1278" s="194"/>
    </row>
    <row r="1279" spans="39:39" x14ac:dyDescent="0.25">
      <c r="AM1279" s="194"/>
    </row>
    <row r="1280" spans="39:39" x14ac:dyDescent="0.25">
      <c r="AM1280" s="194"/>
    </row>
    <row r="1281" spans="39:39" x14ac:dyDescent="0.25">
      <c r="AM1281" s="194"/>
    </row>
    <row r="1282" spans="39:39" x14ac:dyDescent="0.25">
      <c r="AM1282" s="194"/>
    </row>
    <row r="1283" spans="39:39" x14ac:dyDescent="0.25">
      <c r="AM1283" s="194"/>
    </row>
    <row r="1284" spans="39:39" x14ac:dyDescent="0.25">
      <c r="AM1284" s="194"/>
    </row>
    <row r="1285" spans="39:39" x14ac:dyDescent="0.25">
      <c r="AM1285" s="194"/>
    </row>
    <row r="1286" spans="39:39" x14ac:dyDescent="0.25">
      <c r="AM1286" s="194"/>
    </row>
    <row r="1287" spans="39:39" x14ac:dyDescent="0.25">
      <c r="AM1287" s="194"/>
    </row>
    <row r="1288" spans="39:39" x14ac:dyDescent="0.25">
      <c r="AM1288" s="194"/>
    </row>
    <row r="1289" spans="39:39" x14ac:dyDescent="0.25">
      <c r="AM1289" s="194"/>
    </row>
    <row r="1290" spans="39:39" x14ac:dyDescent="0.25">
      <c r="AM1290" s="194"/>
    </row>
    <row r="1291" spans="39:39" x14ac:dyDescent="0.25">
      <c r="AM1291" s="194"/>
    </row>
    <row r="1292" spans="39:39" x14ac:dyDescent="0.25">
      <c r="AM1292" s="194"/>
    </row>
    <row r="1293" spans="39:39" x14ac:dyDescent="0.25">
      <c r="AM1293" s="194"/>
    </row>
    <row r="1294" spans="39:39" x14ac:dyDescent="0.25">
      <c r="AM1294" s="194"/>
    </row>
    <row r="1295" spans="39:39" x14ac:dyDescent="0.25">
      <c r="AM1295" s="194"/>
    </row>
    <row r="1296" spans="39:39" x14ac:dyDescent="0.25">
      <c r="AM1296" s="194"/>
    </row>
    <row r="1297" spans="39:39" x14ac:dyDescent="0.25">
      <c r="AM1297" s="194"/>
    </row>
    <row r="1298" spans="39:39" x14ac:dyDescent="0.25">
      <c r="AM1298" s="194"/>
    </row>
    <row r="1299" spans="39:39" x14ac:dyDescent="0.25">
      <c r="AM1299" s="194"/>
    </row>
    <row r="1300" spans="39:39" x14ac:dyDescent="0.25">
      <c r="AM1300" s="194"/>
    </row>
    <row r="1301" spans="39:39" x14ac:dyDescent="0.25">
      <c r="AM1301" s="194"/>
    </row>
    <row r="1302" spans="39:39" x14ac:dyDescent="0.25">
      <c r="AM1302" s="194"/>
    </row>
    <row r="1303" spans="39:39" x14ac:dyDescent="0.25">
      <c r="AM1303" s="194"/>
    </row>
    <row r="1304" spans="39:39" x14ac:dyDescent="0.25">
      <c r="AM1304" s="194"/>
    </row>
    <row r="1305" spans="39:39" x14ac:dyDescent="0.25">
      <c r="AM1305" s="194"/>
    </row>
    <row r="1306" spans="39:39" x14ac:dyDescent="0.25">
      <c r="AM1306" s="194"/>
    </row>
    <row r="1307" spans="39:39" x14ac:dyDescent="0.25">
      <c r="AM1307" s="194"/>
    </row>
    <row r="1308" spans="39:39" x14ac:dyDescent="0.25">
      <c r="AM1308" s="194"/>
    </row>
    <row r="1309" spans="39:39" x14ac:dyDescent="0.25">
      <c r="AM1309" s="194"/>
    </row>
    <row r="1310" spans="39:39" x14ac:dyDescent="0.25">
      <c r="AM1310" s="194"/>
    </row>
    <row r="1311" spans="39:39" x14ac:dyDescent="0.25">
      <c r="AM1311" s="194"/>
    </row>
    <row r="1312" spans="39:39" x14ac:dyDescent="0.25">
      <c r="AM1312" s="194"/>
    </row>
    <row r="1313" spans="39:39" x14ac:dyDescent="0.25">
      <c r="AM1313" s="194"/>
    </row>
    <row r="1314" spans="39:39" x14ac:dyDescent="0.25">
      <c r="AM1314" s="194"/>
    </row>
    <row r="1315" spans="39:39" x14ac:dyDescent="0.25">
      <c r="AM1315" s="194"/>
    </row>
    <row r="1316" spans="39:39" x14ac:dyDescent="0.25">
      <c r="AM1316" s="194"/>
    </row>
    <row r="1317" spans="39:39" x14ac:dyDescent="0.25">
      <c r="AM1317" s="194"/>
    </row>
    <row r="1318" spans="39:39" x14ac:dyDescent="0.25">
      <c r="AM1318" s="194"/>
    </row>
    <row r="1319" spans="39:39" x14ac:dyDescent="0.25">
      <c r="AM1319" s="194"/>
    </row>
    <row r="1320" spans="39:39" x14ac:dyDescent="0.25">
      <c r="AM1320" s="194"/>
    </row>
    <row r="1321" spans="39:39" x14ac:dyDescent="0.25">
      <c r="AM1321" s="194"/>
    </row>
    <row r="1322" spans="39:39" x14ac:dyDescent="0.25">
      <c r="AM1322" s="194"/>
    </row>
    <row r="1323" spans="39:39" x14ac:dyDescent="0.25">
      <c r="AM1323" s="194"/>
    </row>
    <row r="1324" spans="39:39" x14ac:dyDescent="0.25">
      <c r="AM1324" s="194"/>
    </row>
    <row r="1325" spans="39:39" x14ac:dyDescent="0.25">
      <c r="AM1325" s="194"/>
    </row>
    <row r="1326" spans="39:39" x14ac:dyDescent="0.25">
      <c r="AM1326" s="194"/>
    </row>
    <row r="1327" spans="39:39" x14ac:dyDescent="0.25">
      <c r="AM1327" s="194"/>
    </row>
    <row r="1328" spans="39:39" x14ac:dyDescent="0.25">
      <c r="AM1328" s="194"/>
    </row>
    <row r="1329" spans="39:39" x14ac:dyDescent="0.25">
      <c r="AM1329" s="194"/>
    </row>
    <row r="1330" spans="39:39" x14ac:dyDescent="0.25">
      <c r="AM1330" s="194"/>
    </row>
    <row r="1331" spans="39:39" x14ac:dyDescent="0.25">
      <c r="AM1331" s="194"/>
    </row>
    <row r="1332" spans="39:39" x14ac:dyDescent="0.25">
      <c r="AM1332" s="194"/>
    </row>
    <row r="1333" spans="39:39" x14ac:dyDescent="0.25">
      <c r="AM1333" s="194"/>
    </row>
    <row r="1334" spans="39:39" x14ac:dyDescent="0.25">
      <c r="AM1334" s="194"/>
    </row>
    <row r="1335" spans="39:39" x14ac:dyDescent="0.25">
      <c r="AM1335" s="194"/>
    </row>
    <row r="1336" spans="39:39" x14ac:dyDescent="0.25">
      <c r="AM1336" s="194"/>
    </row>
    <row r="1337" spans="39:39" x14ac:dyDescent="0.25">
      <c r="AM1337" s="194"/>
    </row>
    <row r="1338" spans="39:39" x14ac:dyDescent="0.25">
      <c r="AM1338" s="194"/>
    </row>
    <row r="1339" spans="39:39" x14ac:dyDescent="0.25">
      <c r="AM1339" s="194"/>
    </row>
    <row r="1340" spans="39:39" x14ac:dyDescent="0.25">
      <c r="AM1340" s="194"/>
    </row>
    <row r="1341" spans="39:39" x14ac:dyDescent="0.25">
      <c r="AM1341" s="194"/>
    </row>
    <row r="1342" spans="39:39" x14ac:dyDescent="0.25">
      <c r="AM1342" s="194"/>
    </row>
    <row r="1343" spans="39:39" x14ac:dyDescent="0.25">
      <c r="AM1343" s="194"/>
    </row>
    <row r="1344" spans="39:39" x14ac:dyDescent="0.25">
      <c r="AM1344" s="194"/>
    </row>
    <row r="1345" spans="39:39" x14ac:dyDescent="0.25">
      <c r="AM1345" s="194"/>
    </row>
    <row r="1346" spans="39:39" x14ac:dyDescent="0.25">
      <c r="AM1346" s="194"/>
    </row>
    <row r="1347" spans="39:39" x14ac:dyDescent="0.25">
      <c r="AM1347" s="194"/>
    </row>
    <row r="1348" spans="39:39" x14ac:dyDescent="0.25">
      <c r="AM1348" s="194"/>
    </row>
    <row r="1349" spans="39:39" x14ac:dyDescent="0.25">
      <c r="AM1349" s="194"/>
    </row>
    <row r="1350" spans="39:39" x14ac:dyDescent="0.25">
      <c r="AM1350" s="194"/>
    </row>
    <row r="1351" spans="39:39" x14ac:dyDescent="0.25">
      <c r="AM1351" s="194"/>
    </row>
    <row r="1352" spans="39:39" x14ac:dyDescent="0.25">
      <c r="AM1352" s="194"/>
    </row>
    <row r="1353" spans="39:39" x14ac:dyDescent="0.25">
      <c r="AM1353" s="194"/>
    </row>
    <row r="1354" spans="39:39" x14ac:dyDescent="0.25">
      <c r="AM1354" s="194"/>
    </row>
    <row r="1355" spans="39:39" x14ac:dyDescent="0.25">
      <c r="AM1355" s="194"/>
    </row>
    <row r="1356" spans="39:39" x14ac:dyDescent="0.25">
      <c r="AM1356" s="194"/>
    </row>
    <row r="1357" spans="39:39" x14ac:dyDescent="0.25">
      <c r="AM1357" s="194"/>
    </row>
    <row r="1358" spans="39:39" x14ac:dyDescent="0.25">
      <c r="AM1358" s="194"/>
    </row>
    <row r="1359" spans="39:39" x14ac:dyDescent="0.25">
      <c r="AM1359" s="194"/>
    </row>
    <row r="1360" spans="39:39" x14ac:dyDescent="0.25">
      <c r="AM1360" s="194"/>
    </row>
    <row r="1361" spans="39:39" x14ac:dyDescent="0.25">
      <c r="AM1361" s="194"/>
    </row>
    <row r="1362" spans="39:39" x14ac:dyDescent="0.25">
      <c r="AM1362" s="194"/>
    </row>
    <row r="1363" spans="39:39" x14ac:dyDescent="0.25">
      <c r="AM1363" s="194"/>
    </row>
    <row r="1364" spans="39:39" x14ac:dyDescent="0.25">
      <c r="AM1364" s="194"/>
    </row>
    <row r="1365" spans="39:39" x14ac:dyDescent="0.25">
      <c r="AM1365" s="194"/>
    </row>
    <row r="1366" spans="39:39" x14ac:dyDescent="0.25">
      <c r="AM1366" s="194"/>
    </row>
    <row r="1367" spans="39:39" x14ac:dyDescent="0.25">
      <c r="AM1367" s="194"/>
    </row>
    <row r="1368" spans="39:39" x14ac:dyDescent="0.25">
      <c r="AM1368" s="194"/>
    </row>
    <row r="1369" spans="39:39" x14ac:dyDescent="0.25">
      <c r="AM1369" s="194"/>
    </row>
    <row r="1370" spans="39:39" x14ac:dyDescent="0.25">
      <c r="AM1370" s="194"/>
    </row>
    <row r="1371" spans="39:39" x14ac:dyDescent="0.25">
      <c r="AM1371" s="194"/>
    </row>
    <row r="1372" spans="39:39" x14ac:dyDescent="0.25">
      <c r="AM1372" s="194"/>
    </row>
    <row r="1373" spans="39:39" x14ac:dyDescent="0.25">
      <c r="AM1373" s="194"/>
    </row>
    <row r="1374" spans="39:39" x14ac:dyDescent="0.25">
      <c r="AM1374" s="194"/>
    </row>
    <row r="1375" spans="39:39" x14ac:dyDescent="0.25">
      <c r="AM1375" s="194"/>
    </row>
    <row r="1376" spans="39:39" x14ac:dyDescent="0.25">
      <c r="AM1376" s="194"/>
    </row>
    <row r="1377" spans="39:39" x14ac:dyDescent="0.25">
      <c r="AM1377" s="194"/>
    </row>
    <row r="1378" spans="39:39" x14ac:dyDescent="0.25">
      <c r="AM1378" s="194"/>
    </row>
    <row r="1379" spans="39:39" x14ac:dyDescent="0.25">
      <c r="AM1379" s="194"/>
    </row>
    <row r="1380" spans="39:39" x14ac:dyDescent="0.25">
      <c r="AM1380" s="194"/>
    </row>
    <row r="1381" spans="39:39" x14ac:dyDescent="0.25">
      <c r="AM1381" s="194"/>
    </row>
    <row r="1382" spans="39:39" x14ac:dyDescent="0.25">
      <c r="AM1382" s="194"/>
    </row>
    <row r="1383" spans="39:39" x14ac:dyDescent="0.25">
      <c r="AM1383" s="194"/>
    </row>
    <row r="1384" spans="39:39" x14ac:dyDescent="0.25">
      <c r="AM1384" s="194"/>
    </row>
    <row r="1385" spans="39:39" x14ac:dyDescent="0.25">
      <c r="AM1385" s="194"/>
    </row>
    <row r="1386" spans="39:39" x14ac:dyDescent="0.25">
      <c r="AM1386" s="194"/>
    </row>
    <row r="1387" spans="39:39" x14ac:dyDescent="0.25">
      <c r="AM1387" s="194"/>
    </row>
    <row r="1388" spans="39:39" x14ac:dyDescent="0.25">
      <c r="AM1388" s="194"/>
    </row>
    <row r="1389" spans="39:39" x14ac:dyDescent="0.25">
      <c r="AM1389" s="194"/>
    </row>
    <row r="1390" spans="39:39" x14ac:dyDescent="0.25">
      <c r="AM1390" s="194"/>
    </row>
    <row r="1391" spans="39:39" x14ac:dyDescent="0.25">
      <c r="AM1391" s="194"/>
    </row>
    <row r="1392" spans="39:39" x14ac:dyDescent="0.25">
      <c r="AM1392" s="194"/>
    </row>
    <row r="1393" spans="39:39" x14ac:dyDescent="0.25">
      <c r="AM1393" s="194"/>
    </row>
    <row r="1394" spans="39:39" x14ac:dyDescent="0.25">
      <c r="AM1394" s="194"/>
    </row>
    <row r="1395" spans="39:39" x14ac:dyDescent="0.25">
      <c r="AM1395" s="194"/>
    </row>
    <row r="1396" spans="39:39" x14ac:dyDescent="0.25">
      <c r="AM1396" s="194"/>
    </row>
    <row r="1397" spans="39:39" x14ac:dyDescent="0.25">
      <c r="AM1397" s="194"/>
    </row>
    <row r="1398" spans="39:39" x14ac:dyDescent="0.25">
      <c r="AM1398" s="194"/>
    </row>
    <row r="1399" spans="39:39" x14ac:dyDescent="0.25">
      <c r="AM1399" s="194"/>
    </row>
    <row r="1400" spans="39:39" x14ac:dyDescent="0.25">
      <c r="AM1400" s="194"/>
    </row>
    <row r="1401" spans="39:39" x14ac:dyDescent="0.25">
      <c r="AM1401" s="194"/>
    </row>
    <row r="1402" spans="39:39" x14ac:dyDescent="0.25">
      <c r="AM1402" s="194"/>
    </row>
    <row r="1403" spans="39:39" x14ac:dyDescent="0.25">
      <c r="AM1403" s="194"/>
    </row>
    <row r="1404" spans="39:39" x14ac:dyDescent="0.25">
      <c r="AM1404" s="194"/>
    </row>
    <row r="1405" spans="39:39" x14ac:dyDescent="0.25">
      <c r="AM1405" s="194"/>
    </row>
    <row r="1406" spans="39:39" x14ac:dyDescent="0.25">
      <c r="AM1406" s="194"/>
    </row>
    <row r="1407" spans="39:39" x14ac:dyDescent="0.25">
      <c r="AM1407" s="194"/>
    </row>
    <row r="1408" spans="39:39" x14ac:dyDescent="0.25">
      <c r="AM1408" s="194"/>
    </row>
    <row r="1409" spans="39:39" x14ac:dyDescent="0.25">
      <c r="AM1409" s="194"/>
    </row>
    <row r="1410" spans="39:39" x14ac:dyDescent="0.25">
      <c r="AM1410" s="194"/>
    </row>
    <row r="1411" spans="39:39" x14ac:dyDescent="0.25">
      <c r="AM1411" s="194"/>
    </row>
    <row r="1412" spans="39:39" x14ac:dyDescent="0.25">
      <c r="AM1412" s="194"/>
    </row>
    <row r="1413" spans="39:39" x14ac:dyDescent="0.25">
      <c r="AM1413" s="194"/>
    </row>
    <row r="1414" spans="39:39" x14ac:dyDescent="0.25">
      <c r="AM1414" s="194"/>
    </row>
    <row r="1415" spans="39:39" x14ac:dyDescent="0.25">
      <c r="AM1415" s="194"/>
    </row>
    <row r="1416" spans="39:39" x14ac:dyDescent="0.25">
      <c r="AM1416" s="194"/>
    </row>
    <row r="1417" spans="39:39" x14ac:dyDescent="0.25">
      <c r="AM1417" s="194"/>
    </row>
    <row r="1418" spans="39:39" x14ac:dyDescent="0.25">
      <c r="AM1418" s="194"/>
    </row>
    <row r="1419" spans="39:39" x14ac:dyDescent="0.25">
      <c r="AM1419" s="194"/>
    </row>
    <row r="1420" spans="39:39" x14ac:dyDescent="0.25">
      <c r="AM1420" s="194"/>
    </row>
    <row r="1421" spans="39:39" x14ac:dyDescent="0.25">
      <c r="AM1421" s="194"/>
    </row>
    <row r="1422" spans="39:39" x14ac:dyDescent="0.25">
      <c r="AM1422" s="194"/>
    </row>
    <row r="1423" spans="39:39" x14ac:dyDescent="0.25">
      <c r="AM1423" s="194"/>
    </row>
    <row r="1424" spans="39:39" x14ac:dyDescent="0.25">
      <c r="AM1424" s="194"/>
    </row>
    <row r="1425" spans="39:39" x14ac:dyDescent="0.25">
      <c r="AM1425" s="194"/>
    </row>
    <row r="1426" spans="39:39" x14ac:dyDescent="0.25">
      <c r="AM1426" s="194"/>
    </row>
    <row r="1427" spans="39:39" x14ac:dyDescent="0.25">
      <c r="AM1427" s="194"/>
    </row>
    <row r="1428" spans="39:39" x14ac:dyDescent="0.25">
      <c r="AM1428" s="194"/>
    </row>
    <row r="1429" spans="39:39" x14ac:dyDescent="0.25">
      <c r="AM1429" s="194"/>
    </row>
    <row r="1430" spans="39:39" x14ac:dyDescent="0.25">
      <c r="AM1430" s="194"/>
    </row>
    <row r="1431" spans="39:39" x14ac:dyDescent="0.25">
      <c r="AM1431" s="194"/>
    </row>
    <row r="1432" spans="39:39" x14ac:dyDescent="0.25">
      <c r="AM1432" s="194"/>
    </row>
    <row r="1433" spans="39:39" x14ac:dyDescent="0.25">
      <c r="AM1433" s="194"/>
    </row>
    <row r="1434" spans="39:39" x14ac:dyDescent="0.25">
      <c r="AM1434" s="194"/>
    </row>
    <row r="1435" spans="39:39" x14ac:dyDescent="0.25">
      <c r="AM1435" s="194"/>
    </row>
    <row r="1436" spans="39:39" x14ac:dyDescent="0.25">
      <c r="AM1436" s="194"/>
    </row>
    <row r="1437" spans="39:39" x14ac:dyDescent="0.25">
      <c r="AM1437" s="194"/>
    </row>
    <row r="1438" spans="39:39" x14ac:dyDescent="0.25">
      <c r="AM1438" s="194"/>
    </row>
    <row r="1439" spans="39:39" x14ac:dyDescent="0.25">
      <c r="AM1439" s="194"/>
    </row>
    <row r="1440" spans="39:39" x14ac:dyDescent="0.25">
      <c r="AM1440" s="194"/>
    </row>
    <row r="1441" spans="39:39" x14ac:dyDescent="0.25">
      <c r="AM1441" s="194"/>
    </row>
    <row r="1442" spans="39:39" x14ac:dyDescent="0.25">
      <c r="AM1442" s="194"/>
    </row>
    <row r="1443" spans="39:39" x14ac:dyDescent="0.25">
      <c r="AM1443" s="194"/>
    </row>
    <row r="1444" spans="39:39" x14ac:dyDescent="0.25">
      <c r="AM1444" s="194"/>
    </row>
    <row r="1445" spans="39:39" x14ac:dyDescent="0.25">
      <c r="AM1445" s="194"/>
    </row>
    <row r="1446" spans="39:39" x14ac:dyDescent="0.25">
      <c r="AM1446" s="194"/>
    </row>
    <row r="1447" spans="39:39" x14ac:dyDescent="0.25">
      <c r="AM1447" s="194"/>
    </row>
    <row r="1448" spans="39:39" x14ac:dyDescent="0.25">
      <c r="AM1448" s="194"/>
    </row>
    <row r="1449" spans="39:39" x14ac:dyDescent="0.25">
      <c r="AM1449" s="194"/>
    </row>
    <row r="1450" spans="39:39" x14ac:dyDescent="0.25">
      <c r="AM1450" s="194"/>
    </row>
    <row r="1451" spans="39:39" x14ac:dyDescent="0.25">
      <c r="AM1451" s="194"/>
    </row>
    <row r="1452" spans="39:39" x14ac:dyDescent="0.25">
      <c r="AM1452" s="194"/>
    </row>
    <row r="1453" spans="39:39" x14ac:dyDescent="0.25">
      <c r="AM1453" s="194"/>
    </row>
    <row r="1454" spans="39:39" x14ac:dyDescent="0.25">
      <c r="AM1454" s="194"/>
    </row>
    <row r="1455" spans="39:39" x14ac:dyDescent="0.25">
      <c r="AM1455" s="194"/>
    </row>
    <row r="1456" spans="39:39" x14ac:dyDescent="0.25">
      <c r="AM1456" s="194"/>
    </row>
    <row r="1457" spans="39:39" x14ac:dyDescent="0.25">
      <c r="AM1457" s="194"/>
    </row>
    <row r="1458" spans="39:39" x14ac:dyDescent="0.25">
      <c r="AM1458" s="194"/>
    </row>
    <row r="1459" spans="39:39" x14ac:dyDescent="0.25">
      <c r="AM1459" s="194"/>
    </row>
    <row r="1460" spans="39:39" x14ac:dyDescent="0.25">
      <c r="AM1460" s="194"/>
    </row>
    <row r="1461" spans="39:39" x14ac:dyDescent="0.25">
      <c r="AM1461" s="194"/>
    </row>
    <row r="1462" spans="39:39" x14ac:dyDescent="0.25">
      <c r="AM1462" s="194"/>
    </row>
    <row r="1463" spans="39:39" x14ac:dyDescent="0.25">
      <c r="AM1463" s="194"/>
    </row>
    <row r="1464" spans="39:39" x14ac:dyDescent="0.25">
      <c r="AM1464" s="194"/>
    </row>
    <row r="1465" spans="39:39" x14ac:dyDescent="0.25">
      <c r="AM1465" s="194"/>
    </row>
    <row r="1466" spans="39:39" x14ac:dyDescent="0.25">
      <c r="AM1466" s="194"/>
    </row>
    <row r="1467" spans="39:39" x14ac:dyDescent="0.25">
      <c r="AM1467" s="194"/>
    </row>
    <row r="1468" spans="39:39" x14ac:dyDescent="0.25">
      <c r="AM1468" s="194"/>
    </row>
    <row r="1469" spans="39:39" x14ac:dyDescent="0.25">
      <c r="AM1469" s="194"/>
    </row>
    <row r="1470" spans="39:39" x14ac:dyDescent="0.25">
      <c r="AM1470" s="194"/>
    </row>
    <row r="1471" spans="39:39" x14ac:dyDescent="0.25">
      <c r="AM1471" s="194"/>
    </row>
    <row r="1472" spans="39:39" x14ac:dyDescent="0.25">
      <c r="AM1472" s="194"/>
    </row>
    <row r="1473" spans="39:39" x14ac:dyDescent="0.25">
      <c r="AM1473" s="194"/>
    </row>
    <row r="1474" spans="39:39" x14ac:dyDescent="0.25">
      <c r="AM1474" s="194"/>
    </row>
    <row r="1475" spans="39:39" x14ac:dyDescent="0.25">
      <c r="AM1475" s="194"/>
    </row>
    <row r="1476" spans="39:39" x14ac:dyDescent="0.25">
      <c r="AM1476" s="194"/>
    </row>
    <row r="1477" spans="39:39" x14ac:dyDescent="0.25">
      <c r="AM1477" s="194"/>
    </row>
    <row r="1478" spans="39:39" x14ac:dyDescent="0.25">
      <c r="AM1478" s="194"/>
    </row>
    <row r="1479" spans="39:39" x14ac:dyDescent="0.25">
      <c r="AM1479" s="194"/>
    </row>
    <row r="1480" spans="39:39" x14ac:dyDescent="0.25">
      <c r="AM1480" s="194"/>
    </row>
  </sheetData>
  <mergeCells count="29">
    <mergeCell ref="S1:T1"/>
    <mergeCell ref="B2:M2"/>
    <mergeCell ref="O2:O4"/>
    <mergeCell ref="B3:M3"/>
    <mergeCell ref="I5:J5"/>
    <mergeCell ref="L5:M5"/>
    <mergeCell ref="O5:P5"/>
    <mergeCell ref="B1:M1"/>
    <mergeCell ref="N1:R1"/>
    <mergeCell ref="AM4:AN4"/>
    <mergeCell ref="AO4:AP4"/>
    <mergeCell ref="AQ4:AR4"/>
    <mergeCell ref="AS4:AT4"/>
    <mergeCell ref="AU4:AV4"/>
    <mergeCell ref="O6:P6"/>
    <mergeCell ref="O7:P7"/>
    <mergeCell ref="O8:P8"/>
    <mergeCell ref="O10:P10"/>
    <mergeCell ref="B9:F9"/>
    <mergeCell ref="L9:M9"/>
    <mergeCell ref="O9:P9"/>
    <mergeCell ref="AC10:AJ10"/>
    <mergeCell ref="O11:P11"/>
    <mergeCell ref="O12:P12"/>
    <mergeCell ref="O13:P13"/>
    <mergeCell ref="H14:I14"/>
    <mergeCell ref="J14:K14"/>
    <mergeCell ref="L14:M14"/>
    <mergeCell ref="R14:S14"/>
  </mergeCells>
  <conditionalFormatting sqref="G16 G18:G31 G33:G44 G49">
    <cfRule type="cellIs" dxfId="85" priority="11" operator="lessThan">
      <formula>0.000694444444444444</formula>
    </cfRule>
    <cfRule type="cellIs" dxfId="84" priority="12" operator="lessThan">
      <formula>0.0416666666666667</formula>
    </cfRule>
  </conditionalFormatting>
  <conditionalFormatting sqref="J10:J12">
    <cfRule type="cellIs" dxfId="83" priority="9" operator="lessThan">
      <formula>0.000694444444444444</formula>
    </cfRule>
    <cfRule type="cellIs" dxfId="82" priority="10" operator="lessThan">
      <formula>0.0416666666666667</formula>
    </cfRule>
  </conditionalFormatting>
  <conditionalFormatting sqref="G17">
    <cfRule type="cellIs" dxfId="81" priority="7" operator="lessThan">
      <formula>0.000694444444444444</formula>
    </cfRule>
    <cfRule type="cellIs" dxfId="80" priority="8" operator="lessThan">
      <formula>0.0416666666666667</formula>
    </cfRule>
  </conditionalFormatting>
  <conditionalFormatting sqref="G45:G47">
    <cfRule type="cellIs" dxfId="79" priority="5" operator="lessThan">
      <formula>0.000694444444444444</formula>
    </cfRule>
    <cfRule type="cellIs" dxfId="78" priority="6" operator="lessThan">
      <formula>0.0416666666666667</formula>
    </cfRule>
  </conditionalFormatting>
  <conditionalFormatting sqref="G32">
    <cfRule type="cellIs" dxfId="77" priority="3" operator="lessThan">
      <formula>0.000694444444444444</formula>
    </cfRule>
    <cfRule type="cellIs" dxfId="76" priority="4" operator="lessThan">
      <formula>0.0416666666666667</formula>
    </cfRule>
  </conditionalFormatting>
  <conditionalFormatting sqref="G48">
    <cfRule type="cellIs" dxfId="75" priority="1" operator="lessThan">
      <formula>0.000694444444444444</formula>
    </cfRule>
    <cfRule type="cellIs" dxfId="7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8"/>
  <sheetViews>
    <sheetView workbookViewId="0">
      <selection activeCell="E5" sqref="E5"/>
    </sheetView>
  </sheetViews>
  <sheetFormatPr defaultRowHeight="15" x14ac:dyDescent="0.25"/>
  <cols>
    <col min="1" max="1" width="11.7109375" bestFit="1" customWidth="1"/>
    <col min="2" max="2" width="8" customWidth="1"/>
    <col min="3" max="3" width="14.28515625" bestFit="1" customWidth="1"/>
    <col min="4" max="4" width="9.5703125" bestFit="1" customWidth="1"/>
    <col min="5" max="5" width="15.85546875" bestFit="1" customWidth="1"/>
    <col min="6" max="6" width="14.28515625" bestFit="1" customWidth="1"/>
    <col min="11" max="11" width="13.28515625" bestFit="1" customWidth="1"/>
  </cols>
  <sheetData>
    <row r="1" spans="1:6" ht="15.75" thickBot="1" x14ac:dyDescent="0.3">
      <c r="B1" s="251" t="s">
        <v>159</v>
      </c>
      <c r="C1" s="252"/>
      <c r="D1" s="253"/>
      <c r="E1" s="254" t="s">
        <v>164</v>
      </c>
      <c r="F1" s="254" t="s">
        <v>166</v>
      </c>
    </row>
    <row r="2" spans="1:6" ht="15.75" thickBot="1" x14ac:dyDescent="0.3">
      <c r="A2" s="178" t="s">
        <v>9</v>
      </c>
      <c r="B2" s="249" t="s">
        <v>161</v>
      </c>
      <c r="C2" s="250"/>
      <c r="D2" s="189" t="s">
        <v>155</v>
      </c>
      <c r="E2" s="255"/>
      <c r="F2" s="255"/>
    </row>
    <row r="3" spans="1:6" x14ac:dyDescent="0.25">
      <c r="A3" s="40" t="s">
        <v>160</v>
      </c>
      <c r="B3" s="185" t="s">
        <v>156</v>
      </c>
      <c r="C3" s="186">
        <v>5</v>
      </c>
      <c r="D3" s="187">
        <f>C3/VLOOKUP(B3,[1]Cotação!$B$2:$D$11,2,0)</f>
        <v>5</v>
      </c>
      <c r="E3" s="188">
        <v>5.0000000000000001E-3</v>
      </c>
      <c r="F3" s="164">
        <f>1/E3*D3</f>
        <v>1000</v>
      </c>
    </row>
    <row r="4" spans="1:6" x14ac:dyDescent="0.25">
      <c r="A4" s="40" t="s">
        <v>162</v>
      </c>
      <c r="B4" s="40" t="s">
        <v>156</v>
      </c>
      <c r="C4" s="179">
        <v>12.5</v>
      </c>
      <c r="D4" s="183">
        <f>C4/VLOOKUP(B4,[1]Cotação!$B$2:$D$11,2,0)</f>
        <v>12.5</v>
      </c>
      <c r="E4" s="180">
        <v>0.25</v>
      </c>
      <c r="F4" s="110">
        <f t="shared" ref="F4:F5" si="0">1/E4*D4</f>
        <v>50</v>
      </c>
    </row>
    <row r="5" spans="1:6" x14ac:dyDescent="0.25">
      <c r="A5" s="40" t="s">
        <v>163</v>
      </c>
      <c r="B5" s="40" t="s">
        <v>157</v>
      </c>
      <c r="C5" s="179">
        <v>5</v>
      </c>
      <c r="D5" s="183">
        <f>C5/VLOOKUP(B5,[1]Cotação!$B$2:$D$11,2,0)</f>
        <v>5.882352941176471</v>
      </c>
      <c r="E5" s="180">
        <v>0.5</v>
      </c>
      <c r="F5" s="110">
        <f t="shared" si="0"/>
        <v>11.764705882352942</v>
      </c>
    </row>
    <row r="6" spans="1:6" x14ac:dyDescent="0.25">
      <c r="A6" s="40" t="s">
        <v>167</v>
      </c>
      <c r="B6" s="40" t="s">
        <v>158</v>
      </c>
      <c r="C6" s="179">
        <v>1</v>
      </c>
      <c r="D6" s="183">
        <f>C6/VLOOKUP(B6,[1]Cotação!$B$2:$D$11,2,0)</f>
        <v>0.17636684303350969</v>
      </c>
      <c r="E6" s="180">
        <v>5</v>
      </c>
      <c r="F6" s="110">
        <f>1/E6*D6</f>
        <v>3.5273368606701938E-2</v>
      </c>
    </row>
    <row r="7" spans="1:6" ht="15.75" thickBot="1" x14ac:dyDescent="0.3">
      <c r="A7" s="41" t="s">
        <v>165</v>
      </c>
      <c r="B7" s="41" t="s">
        <v>156</v>
      </c>
      <c r="C7" s="182">
        <v>5</v>
      </c>
      <c r="D7" s="184">
        <f>C7/VLOOKUP(B7,[1]Cotação!$B$2:$D$11,2,0)</f>
        <v>5</v>
      </c>
      <c r="E7" s="181">
        <v>0.1</v>
      </c>
      <c r="F7" s="167">
        <f>1/E7*D7</f>
        <v>50</v>
      </c>
    </row>
    <row r="8" spans="1:6" x14ac:dyDescent="0.25">
      <c r="D8" s="173"/>
    </row>
  </sheetData>
  <mergeCells count="4">
    <mergeCell ref="B2:C2"/>
    <mergeCell ref="B1:D1"/>
    <mergeCell ref="F1:F2"/>
    <mergeCell ref="E1:E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AT52"/>
  <sheetViews>
    <sheetView workbookViewId="0">
      <selection activeCell="P3" sqref="P3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05" t="s">
        <v>73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  <c r="P1" s="71"/>
      <c r="Q1" s="71"/>
    </row>
    <row r="2" spans="1:46" ht="60" customHeight="1" thickBot="1" x14ac:dyDescent="0.3">
      <c r="A2" s="44" t="s">
        <v>2</v>
      </c>
      <c r="B2" s="214" t="s">
        <v>68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  <c r="P2" s="72"/>
      <c r="Q2" s="72"/>
    </row>
    <row r="3" spans="1:46" ht="33.75" customHeight="1" thickBot="1" x14ac:dyDescent="0.3">
      <c r="A3" s="44" t="s">
        <v>4</v>
      </c>
      <c r="B3" s="244" t="s">
        <v>67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21" t="s">
        <v>62</v>
      </c>
      <c r="AL4" s="222"/>
      <c r="AM4" s="207" t="s">
        <v>8</v>
      </c>
      <c r="AN4" s="208"/>
      <c r="AO4" s="209" t="s">
        <v>42</v>
      </c>
      <c r="AP4" s="208"/>
      <c r="AQ4" s="220" t="s">
        <v>43</v>
      </c>
      <c r="AR4" s="208"/>
      <c r="AS4" s="223" t="s">
        <v>51</v>
      </c>
      <c r="AT4" s="224"/>
    </row>
    <row r="5" spans="1:46" ht="15.75" thickBot="1" x14ac:dyDescent="0.3">
      <c r="A5" s="43" t="s">
        <v>13</v>
      </c>
      <c r="B5" s="55">
        <f>MIN(M16:M2058)</f>
        <v>45</v>
      </c>
      <c r="C5" s="43" t="s">
        <v>15</v>
      </c>
      <c r="D5" s="55">
        <f>SUBTOTAL(105,L16:L2058)</f>
        <v>-0.25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P5" s="73"/>
      <c r="Q5" s="73"/>
      <c r="AK5" s="7" t="s">
        <v>63</v>
      </c>
      <c r="AL5" s="10">
        <f>SUMIF(E$16:E$51,AK5,N$16:N$51)</f>
        <v>-11.25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>
        <f ca="1">1-SUMPRODUCT(SUBTOTAL(3,OFFSET(L16:L2058,ROW(L16:L2058)-MIN(ROW(L16:L2058)),,1))*(L16:L2058&lt;0))/SUMPRODUCT(SUBTOTAL(3,OFFSET(L16:L2058,ROW(L16:L2058)-MIN(ROW(L16:L2058)),,1))*(L16:L2058&lt;&gt;0))</f>
        <v>0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96</v>
      </c>
      <c r="AR6" s="10">
        <f t="shared" ref="AR6" si="2">SUMIF(F$16:F$51,AQ6,N$16:N$51)</f>
        <v>-11.25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>
        <f>SUBTOTAL(101,L16:L2058)</f>
        <v>-0.25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-0.25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7" t="s">
        <v>44</v>
      </c>
      <c r="AR7" s="10">
        <f t="shared" ref="AR7:AR35" si="5">SUMIF(F$16:F$51,AQ7,N$16:N$51)</f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45</v>
      </c>
      <c r="AR8" s="11">
        <f t="shared" si="5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108"/>
      <c r="P9" s="16"/>
      <c r="Q9" s="16"/>
      <c r="AM9" s="14" t="s">
        <v>25</v>
      </c>
      <c r="AN9" s="11">
        <f t="shared" si="0"/>
        <v>-11.25</v>
      </c>
      <c r="AO9" s="5" t="s">
        <v>34</v>
      </c>
      <c r="AP9" s="19">
        <f t="shared" si="1"/>
        <v>0</v>
      </c>
      <c r="AQ9" s="8" t="s">
        <v>46</v>
      </c>
      <c r="AR9" s="11">
        <f t="shared" si="5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>
        <f>AVERAGE(G16:G51)</f>
        <v>6.7129629629629622E-3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49</v>
      </c>
      <c r="AR10" s="11">
        <f t="shared" si="5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INDEX($AQ$5:$AQ$411,MATCH(LARGE($AR$5:$AR$411,1),$AR$5:$AR$411,0))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Venda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6.7129629629629622E-3</v>
      </c>
      <c r="K11" s="3"/>
      <c r="L11" s="80" t="s">
        <v>55</v>
      </c>
      <c r="M11" s="77">
        <f>MAX($Q$16:$Q$51)</f>
        <v>1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47</v>
      </c>
      <c r="AR11" s="11">
        <f t="shared" si="5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INDEX($AQ$5:$AQ$411,MATCH(SMALL($AR$5:$AR$411,1),$AR$5:$AR$411,0))</f>
        <v>BOVA11</v>
      </c>
      <c r="C12" s="62" t="str">
        <f>INDEX($AM$5:$AM$9,MATCH(SMALL($AN$5:$AN$9,1),$AN$5:$AN$9,0))</f>
        <v>Quinta</v>
      </c>
      <c r="D12" s="62" t="str">
        <f>INDEX($AM$5:$AM$11,MATCH(SMALL($AN$5:$AN$11,1),$AN$5:$AN$11,0))</f>
        <v>Quinta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Novembro</v>
      </c>
      <c r="G12" s="47"/>
      <c r="I12" s="95" t="s">
        <v>95</v>
      </c>
      <c r="J12" s="88">
        <f>MIN(G16:G51)</f>
        <v>6.7129629629629622E-3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8" t="s">
        <v>48</v>
      </c>
      <c r="AR12" s="11">
        <f t="shared" si="5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50</v>
      </c>
      <c r="AR13" s="12">
        <f t="shared" si="5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232" t="s">
        <v>107</v>
      </c>
      <c r="K14" s="233"/>
      <c r="L14" s="84"/>
      <c r="M14" s="84"/>
      <c r="N14" s="84"/>
      <c r="O14" s="84"/>
      <c r="P14" s="201" t="s">
        <v>65</v>
      </c>
      <c r="Q14" s="202"/>
      <c r="AO14" s="5" t="s">
        <v>39</v>
      </c>
      <c r="AP14" s="11">
        <f t="shared" si="1"/>
        <v>0</v>
      </c>
      <c r="AQ14" s="9" t="s">
        <v>106</v>
      </c>
      <c r="AR14" s="12">
        <f t="shared" si="5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-11.25</v>
      </c>
      <c r="AQ15" s="9" t="s">
        <v>108</v>
      </c>
      <c r="AR15" s="12">
        <f t="shared" si="5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8">
        <v>44140</v>
      </c>
      <c r="B16" s="32">
        <v>0.45560185185185187</v>
      </c>
      <c r="C16" s="29" t="str">
        <f>VLOOKUP(WEEKDAY(A16,1),Conversão!$B$3:$C$9,2,0)</f>
        <v>Quinta</v>
      </c>
      <c r="D16" s="29" t="str">
        <f>VLOOKUP(MONTH(A16),Conversão!$E$3:$F$14,2,0)</f>
        <v>Novembro</v>
      </c>
      <c r="E16" s="29" t="s">
        <v>63</v>
      </c>
      <c r="F16" s="29" t="s">
        <v>96</v>
      </c>
      <c r="G16" s="86">
        <v>6.7129629629629622E-3</v>
      </c>
      <c r="H16" s="29">
        <v>0</v>
      </c>
      <c r="I16" s="29">
        <v>-0.25</v>
      </c>
      <c r="J16" s="30">
        <v>-0.25</v>
      </c>
      <c r="K16" s="30">
        <f>J16*M16</f>
        <v>-11.25</v>
      </c>
      <c r="L16" s="30">
        <v>-0.25</v>
      </c>
      <c r="M16" s="35">
        <v>45</v>
      </c>
      <c r="N16" s="30">
        <f t="shared" ref="N16" si="6">L16*M16</f>
        <v>-11.25</v>
      </c>
      <c r="O16" s="74">
        <f>SUBTOTAL(109,INDEX(N$16:N$2039,1):N16)</f>
        <v>-11.25</v>
      </c>
      <c r="P16" s="81">
        <f>IF($N16&gt;0,1,0)</f>
        <v>0</v>
      </c>
      <c r="Q16" s="81">
        <f>IF($N16&lt;0,1,0)</f>
        <v>1</v>
      </c>
      <c r="AO16" s="6" t="s">
        <v>41</v>
      </c>
      <c r="AP16" s="12">
        <f t="shared" si="1"/>
        <v>0</v>
      </c>
      <c r="AQ16" s="9" t="s">
        <v>109</v>
      </c>
      <c r="AR16" s="12">
        <f t="shared" si="5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8"/>
      <c r="B17" s="32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11"/>
      <c r="I17" s="11"/>
      <c r="J17" s="11"/>
      <c r="K17" s="30">
        <f t="shared" ref="K17:K51" si="7">J17*M17</f>
        <v>0</v>
      </c>
      <c r="L17" s="11"/>
      <c r="M17" s="36"/>
      <c r="N17" s="30">
        <f t="shared" ref="N17:N51" si="8">L17*M17</f>
        <v>0</v>
      </c>
      <c r="O17" s="74">
        <f>SUBTOTAL(109,INDEX(N$16:N$2039,1):N17)</f>
        <v>-11.25</v>
      </c>
      <c r="P17" s="76">
        <f t="shared" ref="P17:P51" si="9">IF($N17&gt;0,P16+1,0)</f>
        <v>0</v>
      </c>
      <c r="Q17" s="76">
        <f t="shared" ref="Q17:Q51" si="10">IF($N17&lt;0,Q16+1,0)</f>
        <v>0</v>
      </c>
      <c r="AQ17" s="9" t="s">
        <v>98</v>
      </c>
      <c r="AR17" s="12">
        <f t="shared" si="5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11"/>
      <c r="I18" s="11"/>
      <c r="J18" s="11"/>
      <c r="K18" s="30">
        <f t="shared" si="7"/>
        <v>0</v>
      </c>
      <c r="L18" s="11"/>
      <c r="M18" s="36"/>
      <c r="N18" s="30">
        <f t="shared" si="8"/>
        <v>0</v>
      </c>
      <c r="O18" s="74">
        <f>SUBTOTAL(109,INDEX(N$16:N$2039,1):N18)</f>
        <v>-11.25</v>
      </c>
      <c r="P18" s="76">
        <f t="shared" si="9"/>
        <v>0</v>
      </c>
      <c r="Q18" s="76">
        <f t="shared" si="10"/>
        <v>0</v>
      </c>
      <c r="AQ18" s="9" t="s">
        <v>110</v>
      </c>
      <c r="AR18" s="12">
        <f t="shared" si="5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11"/>
      <c r="I19" s="11"/>
      <c r="J19" s="11"/>
      <c r="K19" s="30">
        <f t="shared" si="7"/>
        <v>0</v>
      </c>
      <c r="L19" s="11"/>
      <c r="M19" s="36"/>
      <c r="N19" s="30">
        <f t="shared" si="8"/>
        <v>0</v>
      </c>
      <c r="O19" s="74">
        <f>SUBTOTAL(109,INDEX(N$16:N$2039,1):N19)</f>
        <v>-11.25</v>
      </c>
      <c r="P19" s="76">
        <f t="shared" si="9"/>
        <v>0</v>
      </c>
      <c r="Q19" s="76">
        <f t="shared" si="10"/>
        <v>0</v>
      </c>
      <c r="AQ19" s="9" t="s">
        <v>111</v>
      </c>
      <c r="AR19" s="12">
        <f t="shared" si="5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110"/>
      <c r="I20" s="110"/>
      <c r="J20" s="110"/>
      <c r="K20" s="30">
        <f t="shared" si="7"/>
        <v>0</v>
      </c>
      <c r="L20" s="110"/>
      <c r="M20" s="111"/>
      <c r="N20" s="30">
        <f t="shared" si="8"/>
        <v>0</v>
      </c>
      <c r="O20" s="74">
        <f>SUBTOTAL(109,INDEX(N$16:N$2039,1):N20)</f>
        <v>-11.25</v>
      </c>
      <c r="P20" s="76">
        <f t="shared" si="9"/>
        <v>0</v>
      </c>
      <c r="Q20" s="76">
        <f t="shared" si="10"/>
        <v>0</v>
      </c>
      <c r="AQ20" s="9" t="s">
        <v>112</v>
      </c>
      <c r="AR20" s="12">
        <f t="shared" si="5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110"/>
      <c r="I21" s="110"/>
      <c r="J21" s="110"/>
      <c r="K21" s="30">
        <f t="shared" si="7"/>
        <v>0</v>
      </c>
      <c r="L21" s="110"/>
      <c r="M21" s="111"/>
      <c r="N21" s="30">
        <f t="shared" si="8"/>
        <v>0</v>
      </c>
      <c r="O21" s="74">
        <f>SUBTOTAL(109,INDEX(N$16:N$2039,1):N21)</f>
        <v>-11.25</v>
      </c>
      <c r="P21" s="76">
        <f t="shared" si="9"/>
        <v>0</v>
      </c>
      <c r="Q21" s="76">
        <f t="shared" si="10"/>
        <v>0</v>
      </c>
      <c r="AQ21" s="9" t="s">
        <v>113</v>
      </c>
      <c r="AR21" s="12">
        <f t="shared" si="5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110"/>
      <c r="I22" s="110"/>
      <c r="J22" s="110"/>
      <c r="K22" s="30">
        <f t="shared" si="7"/>
        <v>0</v>
      </c>
      <c r="L22" s="110"/>
      <c r="M22" s="111"/>
      <c r="N22" s="30">
        <f t="shared" si="8"/>
        <v>0</v>
      </c>
      <c r="O22" s="74">
        <f>SUBTOTAL(109,INDEX(N$16:N$2039,1):N22)</f>
        <v>-11.25</v>
      </c>
      <c r="P22" s="76">
        <f t="shared" si="9"/>
        <v>0</v>
      </c>
      <c r="Q22" s="76">
        <f t="shared" si="10"/>
        <v>0</v>
      </c>
      <c r="AQ22" s="9" t="s">
        <v>114</v>
      </c>
      <c r="AR22" s="12">
        <f t="shared" si="5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112"/>
      <c r="F23" s="8"/>
      <c r="G23" s="87"/>
      <c r="H23" s="110"/>
      <c r="I23" s="110"/>
      <c r="J23" s="110"/>
      <c r="K23" s="30">
        <f t="shared" si="7"/>
        <v>0</v>
      </c>
      <c r="L23" s="110"/>
      <c r="M23" s="36"/>
      <c r="N23" s="30">
        <f t="shared" si="8"/>
        <v>0</v>
      </c>
      <c r="O23" s="74">
        <f>SUBTOTAL(109,INDEX(N$16:N$2039,1):N23)</f>
        <v>-11.25</v>
      </c>
      <c r="P23" s="76">
        <f t="shared" si="9"/>
        <v>0</v>
      </c>
      <c r="Q23" s="76">
        <f t="shared" si="10"/>
        <v>0</v>
      </c>
      <c r="AQ23" s="9" t="s">
        <v>115</v>
      </c>
      <c r="AR23" s="12">
        <f t="shared" si="5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112"/>
      <c r="G24" s="87"/>
      <c r="H24" s="8"/>
      <c r="I24" s="11"/>
      <c r="J24" s="11"/>
      <c r="K24" s="30">
        <f t="shared" si="7"/>
        <v>0</v>
      </c>
      <c r="L24" s="11"/>
      <c r="M24" s="36"/>
      <c r="N24" s="30">
        <f t="shared" si="8"/>
        <v>0</v>
      </c>
      <c r="O24" s="74">
        <f>SUBTOTAL(109,INDEX(N$16:N$2039,1):N24)</f>
        <v>-11.25</v>
      </c>
      <c r="P24" s="76">
        <f t="shared" si="9"/>
        <v>0</v>
      </c>
      <c r="Q24" s="76">
        <f t="shared" si="10"/>
        <v>0</v>
      </c>
      <c r="AQ24" s="9" t="s">
        <v>116</v>
      </c>
      <c r="AR24" s="12">
        <f t="shared" si="5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0">
        <f t="shared" si="7"/>
        <v>0</v>
      </c>
      <c r="L25" s="11"/>
      <c r="M25" s="36"/>
      <c r="N25" s="30">
        <f t="shared" si="8"/>
        <v>0</v>
      </c>
      <c r="O25" s="74">
        <f>SUBTOTAL(109,INDEX(N$16:N$2039,1):N25)</f>
        <v>-11.25</v>
      </c>
      <c r="P25" s="76">
        <f t="shared" si="9"/>
        <v>0</v>
      </c>
      <c r="Q25" s="76">
        <f t="shared" si="10"/>
        <v>0</v>
      </c>
      <c r="AQ25" s="8" t="s">
        <v>117</v>
      </c>
      <c r="AR25" s="12">
        <f t="shared" si="5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112"/>
      <c r="G26" s="87"/>
      <c r="H26" s="8"/>
      <c r="I26" s="8"/>
      <c r="J26" s="11"/>
      <c r="K26" s="30">
        <f t="shared" si="7"/>
        <v>0</v>
      </c>
      <c r="L26" s="11"/>
      <c r="M26" s="36"/>
      <c r="N26" s="30">
        <f t="shared" si="8"/>
        <v>0</v>
      </c>
      <c r="O26" s="74">
        <f>SUBTOTAL(109,INDEX(N$16:N$2039,1):N26)</f>
        <v>-11.25</v>
      </c>
      <c r="P26" s="76">
        <f t="shared" si="9"/>
        <v>0</v>
      </c>
      <c r="Q26" s="76">
        <f t="shared" si="10"/>
        <v>0</v>
      </c>
      <c r="AQ26" s="8" t="s">
        <v>118</v>
      </c>
      <c r="AR26" s="12">
        <f t="shared" si="5"/>
        <v>0</v>
      </c>
      <c r="AS26" s="17">
        <f t="shared" si="3"/>
        <v>0.43749999999999983</v>
      </c>
      <c r="AT26" s="20">
        <f t="shared" si="4"/>
        <v>-11.25</v>
      </c>
    </row>
    <row r="27" spans="1:46" ht="15.75" thickBot="1" x14ac:dyDescent="0.3">
      <c r="A27" s="39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11"/>
      <c r="J27" s="11"/>
      <c r="K27" s="30">
        <f t="shared" si="7"/>
        <v>0</v>
      </c>
      <c r="L27" s="11"/>
      <c r="M27" s="36"/>
      <c r="N27" s="30">
        <f t="shared" si="8"/>
        <v>0</v>
      </c>
      <c r="O27" s="74">
        <f>SUBTOTAL(109,INDEX(N$16:N$2039,1):N27)</f>
        <v>-11.25</v>
      </c>
      <c r="P27" s="76">
        <f t="shared" si="9"/>
        <v>0</v>
      </c>
      <c r="Q27" s="76">
        <f t="shared" si="10"/>
        <v>0</v>
      </c>
      <c r="AQ27" s="8" t="s">
        <v>119</v>
      </c>
      <c r="AR27" s="12">
        <f t="shared" si="5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0">
        <f t="shared" si="7"/>
        <v>0</v>
      </c>
      <c r="L28" s="11"/>
      <c r="M28" s="36"/>
      <c r="N28" s="30">
        <f t="shared" si="8"/>
        <v>0</v>
      </c>
      <c r="O28" s="74">
        <f>SUBTOTAL(109,INDEX(N$16:N$2039,1):N28)</f>
        <v>-11.25</v>
      </c>
      <c r="P28" s="76">
        <f t="shared" si="9"/>
        <v>0</v>
      </c>
      <c r="Q28" s="76">
        <f t="shared" si="10"/>
        <v>0</v>
      </c>
      <c r="AQ28" s="8" t="s">
        <v>120</v>
      </c>
      <c r="AR28" s="12">
        <f t="shared" si="5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112"/>
      <c r="G29" s="87"/>
      <c r="H29" s="8"/>
      <c r="I29" s="8"/>
      <c r="J29" s="11"/>
      <c r="K29" s="30">
        <f t="shared" si="7"/>
        <v>0</v>
      </c>
      <c r="L29" s="11"/>
      <c r="M29" s="36"/>
      <c r="N29" s="30">
        <f t="shared" si="8"/>
        <v>0</v>
      </c>
      <c r="O29" s="74">
        <f>SUBTOTAL(109,INDEX(N$16:N$2039,1):N29)</f>
        <v>-11.25</v>
      </c>
      <c r="P29" s="76">
        <f t="shared" si="9"/>
        <v>0</v>
      </c>
      <c r="Q29" s="76">
        <f t="shared" si="10"/>
        <v>0</v>
      </c>
      <c r="AQ29" s="8" t="s">
        <v>121</v>
      </c>
      <c r="AR29" s="12">
        <f t="shared" si="5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0">
        <f t="shared" si="7"/>
        <v>0</v>
      </c>
      <c r="L30" s="11"/>
      <c r="M30" s="36"/>
      <c r="N30" s="30">
        <f t="shared" si="8"/>
        <v>0</v>
      </c>
      <c r="O30" s="74">
        <f>SUBTOTAL(109,INDEX(N$16:N$2039,1):N30)</f>
        <v>-11.25</v>
      </c>
      <c r="P30" s="76">
        <f t="shared" si="9"/>
        <v>0</v>
      </c>
      <c r="Q30" s="76">
        <f t="shared" si="10"/>
        <v>0</v>
      </c>
      <c r="AQ30" s="8" t="s">
        <v>122</v>
      </c>
      <c r="AR30" s="12">
        <f t="shared" si="5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0">
        <f t="shared" si="7"/>
        <v>0</v>
      </c>
      <c r="L31" s="11"/>
      <c r="M31" s="36"/>
      <c r="N31" s="30">
        <f t="shared" si="8"/>
        <v>0</v>
      </c>
      <c r="O31" s="74">
        <f>SUBTOTAL(109,INDEX(N$16:N$2039,1):N31)</f>
        <v>-11.25</v>
      </c>
      <c r="P31" s="76">
        <f t="shared" si="9"/>
        <v>0</v>
      </c>
      <c r="Q31" s="76">
        <f t="shared" si="10"/>
        <v>0</v>
      </c>
      <c r="AQ31" s="8" t="s">
        <v>123</v>
      </c>
      <c r="AR31" s="12">
        <f t="shared" si="5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0">
        <f t="shared" si="7"/>
        <v>0</v>
      </c>
      <c r="L32" s="11"/>
      <c r="M32" s="36"/>
      <c r="N32" s="30">
        <f t="shared" si="8"/>
        <v>0</v>
      </c>
      <c r="O32" s="74">
        <f>SUBTOTAL(109,INDEX(N$16:N$2039,1):N32)</f>
        <v>-11.25</v>
      </c>
      <c r="P32" s="76">
        <f t="shared" si="9"/>
        <v>0</v>
      </c>
      <c r="Q32" s="76">
        <f t="shared" si="10"/>
        <v>0</v>
      </c>
      <c r="AQ32" s="8" t="s">
        <v>124</v>
      </c>
      <c r="AR32" s="12">
        <f t="shared" si="5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0">
        <f t="shared" si="7"/>
        <v>0</v>
      </c>
      <c r="L33" s="11"/>
      <c r="M33" s="36"/>
      <c r="N33" s="30">
        <f t="shared" si="8"/>
        <v>0</v>
      </c>
      <c r="O33" s="74">
        <f>SUBTOTAL(109,INDEX(N$16:N$2039,1):N33)</f>
        <v>-11.25</v>
      </c>
      <c r="P33" s="76">
        <f t="shared" si="9"/>
        <v>0</v>
      </c>
      <c r="Q33" s="76">
        <f t="shared" si="10"/>
        <v>0</v>
      </c>
      <c r="AQ33" s="8" t="s">
        <v>125</v>
      </c>
      <c r="AR33" s="12">
        <f t="shared" si="5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0">
        <f t="shared" si="7"/>
        <v>0</v>
      </c>
      <c r="L34" s="11"/>
      <c r="M34" s="36"/>
      <c r="N34" s="30">
        <f t="shared" si="8"/>
        <v>0</v>
      </c>
      <c r="O34" s="74">
        <f>SUBTOTAL(109,INDEX(N$16:N$2039,1):N34)</f>
        <v>-11.25</v>
      </c>
      <c r="P34" s="76">
        <f t="shared" si="9"/>
        <v>0</v>
      </c>
      <c r="Q34" s="76">
        <f t="shared" si="10"/>
        <v>0</v>
      </c>
      <c r="AQ34" s="9" t="s">
        <v>126</v>
      </c>
      <c r="AR34" s="12">
        <f t="shared" si="5"/>
        <v>0</v>
      </c>
      <c r="AS34" s="17">
        <f t="shared" si="3"/>
        <v>0.60416666666666663</v>
      </c>
      <c r="AT34" s="20">
        <f t="shared" si="4"/>
        <v>0</v>
      </c>
    </row>
    <row r="35" spans="1:46" ht="15.75" thickBot="1" x14ac:dyDescent="0.3">
      <c r="A35" s="39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0">
        <f t="shared" si="7"/>
        <v>0</v>
      </c>
      <c r="L35" s="11"/>
      <c r="M35" s="36"/>
      <c r="N35" s="30">
        <f t="shared" si="8"/>
        <v>0</v>
      </c>
      <c r="O35" s="74">
        <f>SUBTOTAL(109,INDEX(N$16:N$2039,1):N35)</f>
        <v>-11.25</v>
      </c>
      <c r="P35" s="76">
        <f t="shared" si="9"/>
        <v>0</v>
      </c>
      <c r="Q35" s="76">
        <f t="shared" si="10"/>
        <v>0</v>
      </c>
      <c r="AQ35" s="8" t="s">
        <v>127</v>
      </c>
      <c r="AR35" s="12">
        <f t="shared" si="5"/>
        <v>0</v>
      </c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11"/>
      <c r="J36" s="11"/>
      <c r="K36" s="30">
        <f t="shared" si="7"/>
        <v>0</v>
      </c>
      <c r="L36" s="11"/>
      <c r="M36" s="36"/>
      <c r="N36" s="30">
        <f t="shared" si="8"/>
        <v>0</v>
      </c>
      <c r="O36" s="74">
        <f>SUBTOTAL(109,INDEX(N$16:N$2039,1):N36)</f>
        <v>-11.25</v>
      </c>
      <c r="P36" s="76">
        <f t="shared" si="9"/>
        <v>0</v>
      </c>
      <c r="Q36" s="76">
        <f t="shared" si="10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0">
        <f t="shared" si="7"/>
        <v>0</v>
      </c>
      <c r="L37" s="11"/>
      <c r="M37" s="36"/>
      <c r="N37" s="30">
        <f t="shared" si="8"/>
        <v>0</v>
      </c>
      <c r="O37" s="74">
        <f>SUBTOTAL(109,INDEX(N$16:N$2039,1):N37)</f>
        <v>-11.25</v>
      </c>
      <c r="P37" s="76">
        <f t="shared" si="9"/>
        <v>0</v>
      </c>
      <c r="Q37" s="76">
        <f t="shared" si="10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0">
        <f t="shared" si="7"/>
        <v>0</v>
      </c>
      <c r="L38" s="11"/>
      <c r="M38" s="36"/>
      <c r="N38" s="30">
        <f t="shared" si="8"/>
        <v>0</v>
      </c>
      <c r="O38" s="74">
        <f>SUBTOTAL(109,INDEX(N$16:N$2039,1):N38)</f>
        <v>-11.25</v>
      </c>
      <c r="P38" s="76">
        <f t="shared" si="9"/>
        <v>0</v>
      </c>
      <c r="Q38" s="76">
        <f t="shared" si="10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11"/>
      <c r="J39" s="11"/>
      <c r="K39" s="30">
        <f t="shared" si="7"/>
        <v>0</v>
      </c>
      <c r="L39" s="11"/>
      <c r="M39" s="36"/>
      <c r="N39" s="30">
        <f t="shared" si="8"/>
        <v>0</v>
      </c>
      <c r="O39" s="74">
        <f>SUBTOTAL(109,INDEX(N$16:N$2039,1):N39)</f>
        <v>-11.25</v>
      </c>
      <c r="P39" s="76">
        <f t="shared" si="9"/>
        <v>0</v>
      </c>
      <c r="Q39" s="76">
        <f t="shared" si="10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11"/>
      <c r="J40" s="11"/>
      <c r="K40" s="30">
        <f t="shared" si="7"/>
        <v>0</v>
      </c>
      <c r="L40" s="11"/>
      <c r="M40" s="36"/>
      <c r="N40" s="30">
        <f t="shared" si="8"/>
        <v>0</v>
      </c>
      <c r="O40" s="74">
        <f>SUBTOTAL(109,INDEX(N$16:N$2039,1):N40)</f>
        <v>-11.25</v>
      </c>
      <c r="P40" s="76">
        <f t="shared" si="9"/>
        <v>0</v>
      </c>
      <c r="Q40" s="76">
        <f t="shared" si="10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0">
        <f t="shared" si="7"/>
        <v>0</v>
      </c>
      <c r="L41" s="11"/>
      <c r="M41" s="36"/>
      <c r="N41" s="30">
        <f t="shared" si="8"/>
        <v>0</v>
      </c>
      <c r="O41" s="74">
        <f>SUBTOTAL(109,INDEX(N$16:N$2039,1):N41)</f>
        <v>-11.25</v>
      </c>
      <c r="P41" s="76">
        <f t="shared" si="9"/>
        <v>0</v>
      </c>
      <c r="Q41" s="76">
        <f t="shared" si="10"/>
        <v>0</v>
      </c>
      <c r="AQ41" s="16"/>
      <c r="AR41" s="16"/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0">
        <f t="shared" si="7"/>
        <v>0</v>
      </c>
      <c r="L42" s="11"/>
      <c r="M42" s="36"/>
      <c r="N42" s="30">
        <f t="shared" si="8"/>
        <v>0</v>
      </c>
      <c r="O42" s="74">
        <f>SUBTOTAL(109,INDEX(N$16:N$2039,1):N42)</f>
        <v>-11.25</v>
      </c>
      <c r="P42" s="76">
        <f t="shared" si="9"/>
        <v>0</v>
      </c>
      <c r="Q42" s="76">
        <f t="shared" si="10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0">
        <f t="shared" si="7"/>
        <v>0</v>
      </c>
      <c r="L43" s="11"/>
      <c r="M43" s="36"/>
      <c r="N43" s="30">
        <f t="shared" si="8"/>
        <v>0</v>
      </c>
      <c r="O43" s="74">
        <f>SUBTOTAL(109,INDEX(N$16:N$2039,1):N43)</f>
        <v>-11.25</v>
      </c>
      <c r="P43" s="76">
        <f t="shared" si="9"/>
        <v>0</v>
      </c>
      <c r="Q43" s="76">
        <f t="shared" si="10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0">
        <f t="shared" si="7"/>
        <v>0</v>
      </c>
      <c r="L44" s="11"/>
      <c r="M44" s="36"/>
      <c r="N44" s="30">
        <f t="shared" si="8"/>
        <v>0</v>
      </c>
      <c r="O44" s="74">
        <f>SUBTOTAL(109,INDEX(N$16:N$2039,1):N44)</f>
        <v>-11.25</v>
      </c>
      <c r="P44" s="76">
        <f t="shared" si="9"/>
        <v>0</v>
      </c>
      <c r="Q44" s="76">
        <f t="shared" si="10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0">
        <f t="shared" si="7"/>
        <v>0</v>
      </c>
      <c r="L45" s="11"/>
      <c r="M45" s="36"/>
      <c r="N45" s="30">
        <f t="shared" si="8"/>
        <v>0</v>
      </c>
      <c r="O45" s="74">
        <f>SUBTOTAL(109,INDEX(N$16:N$2039,1):N45)</f>
        <v>-11.25</v>
      </c>
      <c r="P45" s="76">
        <f t="shared" si="9"/>
        <v>0</v>
      </c>
      <c r="Q45" s="76">
        <f t="shared" si="10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0">
        <f t="shared" si="7"/>
        <v>0</v>
      </c>
      <c r="L46" s="11"/>
      <c r="M46" s="36"/>
      <c r="N46" s="30">
        <f t="shared" si="8"/>
        <v>0</v>
      </c>
      <c r="O46" s="74">
        <f>SUBTOTAL(109,INDEX(N$16:N$2039,1):N46)</f>
        <v>-11.25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0">
        <f t="shared" si="7"/>
        <v>0</v>
      </c>
      <c r="L47" s="11"/>
      <c r="M47" s="36"/>
      <c r="N47" s="30">
        <f t="shared" si="8"/>
        <v>0</v>
      </c>
      <c r="O47" s="74">
        <f>SUBTOTAL(109,INDEX(N$16:N$2039,1):N47)</f>
        <v>-11.25</v>
      </c>
      <c r="P47" s="76">
        <f t="shared" si="9"/>
        <v>0</v>
      </c>
      <c r="Q47" s="76">
        <f t="shared" si="10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0">
        <f t="shared" si="7"/>
        <v>0</v>
      </c>
      <c r="L48" s="11"/>
      <c r="M48" s="36"/>
      <c r="N48" s="30">
        <f t="shared" si="8"/>
        <v>0</v>
      </c>
      <c r="O48" s="74">
        <f>SUBTOTAL(109,INDEX(N$16:N$2039,1):N48)</f>
        <v>-11.25</v>
      </c>
      <c r="P48" s="76">
        <f t="shared" si="9"/>
        <v>0</v>
      </c>
      <c r="Q48" s="76">
        <f t="shared" si="10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VLOOKUP(WEEKDAY(A49,1),[3]Conversão!$B$3:$C$9,2,0)</f>
        <v>Sábado</v>
      </c>
      <c r="D49" s="8" t="str">
        <f>VLOOKUP(MONTH(A49),[3]Conversão!$E$3:$F$14,2,0)</f>
        <v>Janeiro</v>
      </c>
      <c r="E49" s="8"/>
      <c r="F49" s="8"/>
      <c r="G49" s="87"/>
      <c r="H49" s="8"/>
      <c r="I49" s="8"/>
      <c r="J49" s="11"/>
      <c r="K49" s="30">
        <f t="shared" si="7"/>
        <v>0</v>
      </c>
      <c r="L49" s="11"/>
      <c r="M49" s="36"/>
      <c r="N49" s="30">
        <f t="shared" si="8"/>
        <v>0</v>
      </c>
      <c r="O49" s="74">
        <f>SUBTOTAL(109,INDEX(N$16:N$2039,1):N49)</f>
        <v>-11.25</v>
      </c>
      <c r="P49" s="76">
        <f t="shared" si="9"/>
        <v>0</v>
      </c>
      <c r="Q49" s="76">
        <f t="shared" si="10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VLOOKUP(WEEKDAY(A50,1),[3]Conversão!$B$3:$C$9,2,0)</f>
        <v>Sábado</v>
      </c>
      <c r="D50" s="8" t="str">
        <f>VLOOKUP(MONTH(A50),[3]Conversão!$E$3:$F$14,2,0)</f>
        <v>Janeiro</v>
      </c>
      <c r="E50" s="8"/>
      <c r="F50" s="8"/>
      <c r="G50" s="87"/>
      <c r="H50" s="8"/>
      <c r="I50" s="8"/>
      <c r="J50" s="11"/>
      <c r="K50" s="30">
        <f t="shared" si="7"/>
        <v>0</v>
      </c>
      <c r="L50" s="11"/>
      <c r="M50" s="36"/>
      <c r="N50" s="30">
        <f t="shared" si="8"/>
        <v>0</v>
      </c>
      <c r="O50" s="74">
        <f>SUBTOTAL(109,INDEX(N$16:N$2039,1):N50)</f>
        <v>-11.25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VLOOKUP(WEEKDAY(A51,1),[3]Conversão!$B$3:$C$9,2,0)</f>
        <v>Sábado</v>
      </c>
      <c r="D51" s="9" t="str">
        <f>VLOOKUP(MONTH(A51),[3]Conversão!$E$3:$F$14,2,0)</f>
        <v>Janeiro</v>
      </c>
      <c r="E51" s="9"/>
      <c r="F51" s="9"/>
      <c r="G51" s="88"/>
      <c r="H51" s="9"/>
      <c r="I51" s="9"/>
      <c r="J51" s="12"/>
      <c r="K51" s="30">
        <f t="shared" si="7"/>
        <v>0</v>
      </c>
      <c r="L51" s="12"/>
      <c r="M51" s="37"/>
      <c r="N51" s="30">
        <f t="shared" si="8"/>
        <v>0</v>
      </c>
      <c r="O51" s="74">
        <f>SUBTOTAL(109,INDEX(N$16:N$2039,1):N51)</f>
        <v>-11.25</v>
      </c>
      <c r="P51" s="77">
        <f t="shared" si="9"/>
        <v>0</v>
      </c>
      <c r="Q51" s="77">
        <f t="shared" si="10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B9:F9"/>
    <mergeCell ref="L9:M9"/>
    <mergeCell ref="B1:M1"/>
    <mergeCell ref="B2:M2"/>
    <mergeCell ref="B3:M3"/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</mergeCells>
  <conditionalFormatting sqref="G17:G23 G25 G27:G51">
    <cfRule type="cellIs" dxfId="73" priority="9" operator="lessThan">
      <formula>0.000694444444444444</formula>
    </cfRule>
    <cfRule type="cellIs" dxfId="72" priority="10" operator="lessThan">
      <formula>0.0416666666666667</formula>
    </cfRule>
  </conditionalFormatting>
  <conditionalFormatting sqref="J10:J12">
    <cfRule type="cellIs" dxfId="71" priority="7" operator="lessThan">
      <formula>0.000694444444444444</formula>
    </cfRule>
    <cfRule type="cellIs" dxfId="70" priority="8" operator="lessThan">
      <formula>0.0416666666666667</formula>
    </cfRule>
  </conditionalFormatting>
  <conditionalFormatting sqref="G26">
    <cfRule type="cellIs" dxfId="69" priority="5" operator="lessThan">
      <formula>0.000694444444444444</formula>
    </cfRule>
    <cfRule type="cellIs" dxfId="68" priority="6" operator="lessThan">
      <formula>0.0416666666666667</formula>
    </cfRule>
  </conditionalFormatting>
  <conditionalFormatting sqref="G24">
    <cfRule type="cellIs" dxfId="67" priority="3" operator="lessThan">
      <formula>0.000694444444444444</formula>
    </cfRule>
    <cfRule type="cellIs" dxfId="66" priority="4" operator="lessThan">
      <formula>0.0416666666666667</formula>
    </cfRule>
  </conditionalFormatting>
  <conditionalFormatting sqref="G16">
    <cfRule type="cellIs" dxfId="65" priority="1" operator="lessThan">
      <formula>0.000694444444444444</formula>
    </cfRule>
    <cfRule type="cellIs" dxfId="6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79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47.25" customHeight="1" thickBot="1" x14ac:dyDescent="0.3">
      <c r="A2" s="44" t="s">
        <v>2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.75" thickBot="1" x14ac:dyDescent="0.3">
      <c r="A3" s="44" t="s">
        <v>4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63" priority="3" operator="lessThan">
      <formula>0.000694444444444444</formula>
    </cfRule>
    <cfRule type="cellIs" dxfId="62" priority="4" operator="lessThan">
      <formula>0.0416666666666667</formula>
    </cfRule>
  </conditionalFormatting>
  <conditionalFormatting sqref="J10:J12">
    <cfRule type="cellIs" dxfId="61" priority="1" operator="lessThan">
      <formula>0.000694444444444444</formula>
    </cfRule>
    <cfRule type="cellIs" dxfId="6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74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47.25" customHeight="1" thickBot="1" x14ac:dyDescent="0.3">
      <c r="A2" s="44" t="s">
        <v>2</v>
      </c>
      <c r="B2" s="214" t="s">
        <v>70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.75" thickBot="1" x14ac:dyDescent="0.3">
      <c r="A3" s="44" t="s">
        <v>4</v>
      </c>
      <c r="B3" s="244" t="s">
        <v>69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59" priority="3" operator="lessThan">
      <formula>0.000694444444444444</formula>
    </cfRule>
    <cfRule type="cellIs" dxfId="58" priority="4" operator="lessThan">
      <formula>0.0416666666666667</formula>
    </cfRule>
  </conditionalFormatting>
  <conditionalFormatting sqref="J10:J12">
    <cfRule type="cellIs" dxfId="57" priority="1" operator="lessThan">
      <formula>0.000694444444444444</formula>
    </cfRule>
    <cfRule type="cellIs" dxfId="5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AR52"/>
  <sheetViews>
    <sheetView workbookViewId="0">
      <selection activeCell="B4" sqref="B4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99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47.25" customHeight="1" thickBot="1" x14ac:dyDescent="0.3">
      <c r="A2" s="44" t="s">
        <v>2</v>
      </c>
      <c r="B2" s="214" t="s">
        <v>68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.75" thickBot="1" x14ac:dyDescent="0.3">
      <c r="A3" s="44" t="s">
        <v>4</v>
      </c>
      <c r="B3" s="244" t="s">
        <v>100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VLOOKUP(WEEKDAY(A16,1),[3]Conversão!$B$3:$C$9,2,0)</f>
        <v>Sábado</v>
      </c>
      <c r="D16" s="29" t="str">
        <f>VLOOKUP(MONTH(A16),[3]Conversão!$E$3:$F$14,2,0)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VLOOKUP(WEEKDAY(A49,1),[3]Conversão!$B$3:$C$9,2,0)</f>
        <v>Sábado</v>
      </c>
      <c r="D49" s="9" t="str">
        <f>VLOOKUP(MONTH(A49),[3]Conversão!$E$3:$F$14,2,0)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55" priority="3" operator="lessThan">
      <formula>0.000694444444444444</formula>
    </cfRule>
    <cfRule type="cellIs" dxfId="54" priority="4" operator="lessThan">
      <formula>0.0416666666666667</formula>
    </cfRule>
  </conditionalFormatting>
  <conditionalFormatting sqref="J10:J12">
    <cfRule type="cellIs" dxfId="53" priority="1" operator="lessThan">
      <formula>0.000694444444444444</formula>
    </cfRule>
    <cfRule type="cellIs" dxfId="52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R52"/>
  <sheetViews>
    <sheetView workbookViewId="0">
      <selection activeCell="E34" sqref="E34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101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47.25" customHeight="1" thickBot="1" x14ac:dyDescent="0.3">
      <c r="A2" s="44" t="s">
        <v>2</v>
      </c>
      <c r="B2" s="214" t="s">
        <v>68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.75" thickBot="1" x14ac:dyDescent="0.3">
      <c r="A3" s="44" t="s">
        <v>4</v>
      </c>
      <c r="B3" s="244" t="s">
        <v>100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VLOOKUP(WEEKDAY(A16,1),[3]Conversão!$B$3:$C$9,2,0)</f>
        <v>Sábado</v>
      </c>
      <c r="D16" s="29" t="str">
        <f>VLOOKUP(MONTH(A16),[3]Conversão!$E$3:$F$14,2,0)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VLOOKUP(WEEKDAY(A49,1),[3]Conversão!$B$3:$C$9,2,0)</f>
        <v>Sábado</v>
      </c>
      <c r="D49" s="9" t="str">
        <f>VLOOKUP(MONTH(A49),[3]Conversão!$E$3:$F$14,2,0)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51" priority="3" operator="lessThan">
      <formula>0.000694444444444444</formula>
    </cfRule>
    <cfRule type="cellIs" dxfId="50" priority="4" operator="lessThan">
      <formula>0.0416666666666667</formula>
    </cfRule>
  </conditionalFormatting>
  <conditionalFormatting sqref="J10:J12">
    <cfRule type="cellIs" dxfId="49" priority="1" operator="lessThan">
      <formula>0.000694444444444444</formula>
    </cfRule>
    <cfRule type="cellIs" dxfId="4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AR52"/>
  <sheetViews>
    <sheetView workbookViewId="0">
      <selection activeCell="B2" sqref="B2:M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102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47.25" customHeight="1" thickBot="1" x14ac:dyDescent="0.3">
      <c r="A2" s="44" t="s">
        <v>2</v>
      </c>
      <c r="B2" s="214" t="s">
        <v>68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.75" thickBot="1" x14ac:dyDescent="0.3">
      <c r="A3" s="44" t="s">
        <v>4</v>
      </c>
      <c r="B3" s="244" t="s">
        <v>100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VLOOKUP(WEEKDAY(A16,1),[3]Conversão!$B$3:$C$9,2,0)</f>
        <v>Sábado</v>
      </c>
      <c r="D16" s="29" t="str">
        <f>VLOOKUP(MONTH(A16),[3]Conversão!$E$3:$F$14,2,0)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VLOOKUP(WEEKDAY(A49,1),[3]Conversão!$B$3:$C$9,2,0)</f>
        <v>Sábado</v>
      </c>
      <c r="D49" s="9" t="str">
        <f>VLOOKUP(MONTH(A49),[3]Conversão!$E$3:$F$14,2,0)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47" priority="3" operator="lessThan">
      <formula>0.000694444444444444</formula>
    </cfRule>
    <cfRule type="cellIs" dxfId="46" priority="4" operator="lessThan">
      <formula>0.0416666666666667</formula>
    </cfRule>
  </conditionalFormatting>
  <conditionalFormatting sqref="J10:J12">
    <cfRule type="cellIs" dxfId="45" priority="1" operator="lessThan">
      <formula>0.000694444444444444</formula>
    </cfRule>
    <cfRule type="cellIs" dxfId="4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AR52"/>
  <sheetViews>
    <sheetView workbookViewId="0">
      <selection activeCell="B2" sqref="B2:M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103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47.25" customHeight="1" thickBot="1" x14ac:dyDescent="0.3">
      <c r="A2" s="44" t="s">
        <v>2</v>
      </c>
      <c r="B2" s="214" t="s">
        <v>68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.75" thickBot="1" x14ac:dyDescent="0.3">
      <c r="A3" s="44" t="s">
        <v>4</v>
      </c>
      <c r="B3" s="244" t="s">
        <v>100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VLOOKUP(WEEKDAY(A16,1),[3]Conversão!$B$3:$C$9,2,0)</f>
        <v>Sábado</v>
      </c>
      <c r="D16" s="29" t="str">
        <f>VLOOKUP(MONTH(A16),[3]Conversão!$E$3:$F$14,2,0)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VLOOKUP(WEEKDAY(A49,1),[3]Conversão!$B$3:$C$9,2,0)</f>
        <v>Sábado</v>
      </c>
      <c r="D49" s="9" t="str">
        <f>VLOOKUP(MONTH(A49),[3]Conversão!$E$3:$F$14,2,0)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43" priority="3" operator="lessThan">
      <formula>0.000694444444444444</formula>
    </cfRule>
    <cfRule type="cellIs" dxfId="42" priority="4" operator="lessThan">
      <formula>0.0416666666666667</formula>
    </cfRule>
  </conditionalFormatting>
  <conditionalFormatting sqref="J10:J12">
    <cfRule type="cellIs" dxfId="41" priority="1" operator="lessThan">
      <formula>0.000694444444444444</formula>
    </cfRule>
    <cfRule type="cellIs" dxfId="4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R52"/>
  <sheetViews>
    <sheetView workbookViewId="0">
      <selection activeCell="Y15" sqref="Y15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104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47.25" customHeight="1" thickBot="1" x14ac:dyDescent="0.3">
      <c r="A2" s="44" t="s">
        <v>2</v>
      </c>
      <c r="B2" s="214" t="s">
        <v>68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0.75" thickBot="1" x14ac:dyDescent="0.3">
      <c r="A3" s="44" t="s">
        <v>4</v>
      </c>
      <c r="B3" s="244" t="s">
        <v>100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-2.25</v>
      </c>
      <c r="C5" s="43" t="s">
        <v>15</v>
      </c>
      <c r="D5" s="55">
        <f>SUBTOTAL(105,L16:L2056)</f>
        <v>-2.25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-2.25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>
        <f ca="1">1-SUMPRODUCT(SUBTOTAL(3,OFFSET(L16:L2056,ROW(L16:L2056)-MIN(ROW(L16:L2056)),,1))*(L16:L2056&lt;0))/SUMPRODUCT(SUBTOTAL(3,OFFSET(L16:L2056,ROW(L16:L2056)-MIN(ROW(L16:L2056)),,1))*(L16:L2056&lt;&gt;0))</f>
        <v>0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-6.6176470588235295E-2</v>
      </c>
      <c r="C7" s="101" t="s">
        <v>17</v>
      </c>
      <c r="D7" s="31">
        <f>SUBTOTAL(107,L16:L2056)</f>
        <v>0.3858718165706449</v>
      </c>
      <c r="E7" s="99"/>
      <c r="F7" s="54" t="s">
        <v>18</v>
      </c>
      <c r="G7" s="31">
        <f>(B7/D7)*SQRT(100)</f>
        <v>-1.7149858514250882</v>
      </c>
      <c r="I7" s="90" t="s">
        <v>92</v>
      </c>
      <c r="J7" s="9">
        <f>MIN(I16:I49)</f>
        <v>-0.25</v>
      </c>
      <c r="K7" s="3"/>
      <c r="L7" s="64" t="s">
        <v>55</v>
      </c>
      <c r="M7" s="12">
        <f>AVERAGEIF($L$16:$L$49,"&lt;"&amp;0,$L$16:$L$49)</f>
        <v>-2.25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-2.25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>
        <f>AVERAGE(G16:G49)</f>
        <v>6.7129629629629622E-3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Venda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6.7129629629629622E-3</v>
      </c>
      <c r="K11" s="3"/>
      <c r="L11" s="80" t="s">
        <v>55</v>
      </c>
      <c r="M11" s="77">
        <f>MAX($O$16:$O$49)</f>
        <v>1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0.43749999999999983</v>
      </c>
      <c r="C12" s="62" t="str">
        <f>INDEX($AK$5:$AK$11,MATCH(SMALL($AL$5:$AL$11,1),$AL$5:$AL$11,0))</f>
        <v>Quinta</v>
      </c>
      <c r="D12" s="62" t="str">
        <f>INDEX($AM$5:$AM$16,MATCH(SMALL($AN$5:$AN$16,1),$AN$5:$AN$16,0))</f>
        <v>Novembro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6.7129629629629622E-3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-2.25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>
        <v>44140</v>
      </c>
      <c r="B16" s="32">
        <v>0.45560185185185187</v>
      </c>
      <c r="C16" s="29" t="str">
        <f>VLOOKUP(WEEKDAY(A16,1),[3]Conversão!$B$3:$C$9,2,0)</f>
        <v>Quinta</v>
      </c>
      <c r="D16" s="29" t="str">
        <f>VLOOKUP(MONTH(A16),[3]Conversão!$E$3:$F$14,2,0)</f>
        <v>Novembro</v>
      </c>
      <c r="E16" s="29" t="s">
        <v>63</v>
      </c>
      <c r="F16" s="29" t="s">
        <v>96</v>
      </c>
      <c r="G16" s="86">
        <v>6.7129629629629622E-3</v>
      </c>
      <c r="H16" s="29">
        <v>0</v>
      </c>
      <c r="I16" s="29">
        <v>-0.25</v>
      </c>
      <c r="J16" s="30">
        <v>-0.25</v>
      </c>
      <c r="K16" s="35">
        <v>45</v>
      </c>
      <c r="L16" s="30">
        <f>J16*K16*0.2</f>
        <v>-2.25</v>
      </c>
      <c r="M16" s="74">
        <f>SUBTOTAL(109,INDEX(L$16:L$2037,1):L16)</f>
        <v>-2.25</v>
      </c>
      <c r="N16" s="81">
        <f>IF($L16&gt;0,1,0)</f>
        <v>0</v>
      </c>
      <c r="O16" s="81">
        <f>IF($L16&lt;0,1,0)</f>
        <v>1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-2.25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-2.25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-2.25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-2.25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-2.25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-2.25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-2.25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-2.25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-2.25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-2.25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-2.25</v>
      </c>
    </row>
    <row r="27" spans="1:44" x14ac:dyDescent="0.25">
      <c r="A27" s="40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-2.25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-2.25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-2.25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-2.25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-2.25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-2.25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-2.25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-2.25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-2.25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-2.25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-2.25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-2.25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-2.25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-2.25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-2.25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-2.25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-2.25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-2.25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-2.25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-2.25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-2.25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-2.25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VLOOKUP(WEEKDAY(A49,1),[3]Conversão!$B$3:$C$9,2,0)</f>
        <v>Sábado</v>
      </c>
      <c r="D49" s="9" t="str">
        <f>VLOOKUP(MONTH(A49),[3]Conversão!$E$3:$F$14,2,0)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-2.25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7:G49">
    <cfRule type="cellIs" dxfId="39" priority="5" operator="lessThan">
      <formula>0.000694444444444444</formula>
    </cfRule>
    <cfRule type="cellIs" dxfId="38" priority="6" operator="lessThan">
      <formula>0.0416666666666667</formula>
    </cfRule>
  </conditionalFormatting>
  <conditionalFormatting sqref="J10:J12">
    <cfRule type="cellIs" dxfId="37" priority="3" operator="lessThan">
      <formula>0.000694444444444444</formula>
    </cfRule>
    <cfRule type="cellIs" dxfId="36" priority="4" operator="lessThan">
      <formula>0.0416666666666667</formula>
    </cfRule>
  </conditionalFormatting>
  <conditionalFormatting sqref="G16">
    <cfRule type="cellIs" dxfId="35" priority="1" operator="lessThan">
      <formula>0.000694444444444444</formula>
    </cfRule>
    <cfRule type="cellIs" dxfId="3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AT52"/>
  <sheetViews>
    <sheetView workbookViewId="0">
      <selection activeCell="P3" sqref="P3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05" t="s">
        <v>75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  <c r="P1" s="71"/>
      <c r="Q1" s="71"/>
    </row>
    <row r="2" spans="1:46" ht="48" customHeight="1" thickBot="1" x14ac:dyDescent="0.3">
      <c r="A2" s="44" t="s">
        <v>2</v>
      </c>
      <c r="B2" s="214" t="s">
        <v>71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  <c r="P2" s="72"/>
      <c r="Q2" s="72"/>
    </row>
    <row r="3" spans="1:46" ht="43.5" customHeight="1" thickBot="1" x14ac:dyDescent="0.3">
      <c r="A3" s="44" t="s">
        <v>4</v>
      </c>
      <c r="B3" s="244" t="s">
        <v>72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21" t="s">
        <v>62</v>
      </c>
      <c r="AL4" s="222"/>
      <c r="AM4" s="207" t="s">
        <v>8</v>
      </c>
      <c r="AN4" s="208"/>
      <c r="AO4" s="209" t="s">
        <v>42</v>
      </c>
      <c r="AP4" s="208"/>
      <c r="AQ4" s="220" t="s">
        <v>43</v>
      </c>
      <c r="AR4" s="208"/>
      <c r="AS4" s="223" t="s">
        <v>51</v>
      </c>
      <c r="AT4" s="224"/>
    </row>
    <row r="5" spans="1:46" ht="15.75" thickBot="1" x14ac:dyDescent="0.3">
      <c r="A5" s="43" t="s">
        <v>13</v>
      </c>
      <c r="B5" s="55">
        <f>MIN(M16:M2058)</f>
        <v>0</v>
      </c>
      <c r="C5" s="43" t="s">
        <v>15</v>
      </c>
      <c r="D5" s="55">
        <f>SUBTOTAL(105,L16:L2058)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P5" s="73"/>
      <c r="Q5" s="73"/>
      <c r="AK5" s="7" t="s">
        <v>63</v>
      </c>
      <c r="AL5" s="10">
        <f>SUMIF(E$16:E$51,AK5,N$16:N$51)</f>
        <v>0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 t="e">
        <f ca="1">1-SUMPRODUCT(SUBTOTAL(3,OFFSET(L16:L2058,ROW(L16:L2058)-MIN(ROW(L16:L2058)),,1))*(L16:L2058&lt;0))/SUMPRODUCT(SUBTOTAL(3,OFFSET(L16:L2058,ROW(L16:L2058)-MIN(ROW(L16:L2058)),,1))*(L16:L2058&lt;&gt;0))</f>
        <v>#DIV/0!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44</v>
      </c>
      <c r="AR6" s="10">
        <f t="shared" ref="AR6:AR34" si="2">SUMIF(F$16:F$51,AQ6,N$16:N$51)</f>
        <v>0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 t="e">
        <f>SUBTOTAL(101,L16:L2058)</f>
        <v>#DIV/0!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0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8" t="s">
        <v>45</v>
      </c>
      <c r="AR7" s="11">
        <f t="shared" si="2"/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46</v>
      </c>
      <c r="AR8" s="11">
        <f t="shared" si="2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108"/>
      <c r="P9" s="16"/>
      <c r="Q9" s="16"/>
      <c r="AM9" s="14" t="s">
        <v>25</v>
      </c>
      <c r="AN9" s="11">
        <f t="shared" si="0"/>
        <v>0</v>
      </c>
      <c r="AO9" s="5" t="s">
        <v>34</v>
      </c>
      <c r="AP9" s="19">
        <f t="shared" si="1"/>
        <v>0</v>
      </c>
      <c r="AQ9" s="8" t="s">
        <v>49</v>
      </c>
      <c r="AR9" s="11">
        <f t="shared" si="2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AVERAGE(G16:G51)</f>
        <v>#DIV/0!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47</v>
      </c>
      <c r="AR10" s="11">
        <f t="shared" si="2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INDEX($AQ$5:$AQ$410,MATCH(LARGE($AR$5:$AR$410,1),$AR$5:$AR$410,0))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Compra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0</v>
      </c>
      <c r="K11" s="3"/>
      <c r="L11" s="80" t="s">
        <v>55</v>
      </c>
      <c r="M11" s="77">
        <f>MAX($Q$16:$Q$51)</f>
        <v>0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48</v>
      </c>
      <c r="AR11" s="11">
        <f t="shared" si="2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INDEX($AQ$5:$AQ$410,MATCH(SMALL($AR$5:$AR$410,1),$AR$5:$AR$410,0))</f>
        <v>WIN</v>
      </c>
      <c r="C12" s="62" t="str">
        <f>INDEX($AM$5:$AM$9,MATCH(SMALL($AN$5:$AN$9,1),$AN$5:$AN$9,0))</f>
        <v>Domingo</v>
      </c>
      <c r="D12" s="62" t="str">
        <f>INDEX($AM$5:$AM$11,MATCH(SMALL($AN$5:$AN$11,1),$AN$5:$AN$11,0))</f>
        <v>Domingo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Janeiro</v>
      </c>
      <c r="G12" s="47"/>
      <c r="I12" s="95" t="s">
        <v>95</v>
      </c>
      <c r="J12" s="88">
        <f>MIN(G16:G51)</f>
        <v>0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9" t="s">
        <v>50</v>
      </c>
      <c r="AR12" s="12">
        <f t="shared" si="2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106</v>
      </c>
      <c r="AR13" s="12">
        <f t="shared" si="2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232" t="s">
        <v>107</v>
      </c>
      <c r="K14" s="233"/>
      <c r="L14" s="84"/>
      <c r="M14" s="84"/>
      <c r="N14" s="84"/>
      <c r="O14" s="84"/>
      <c r="P14" s="201" t="s">
        <v>65</v>
      </c>
      <c r="Q14" s="202"/>
      <c r="AO14" s="5" t="s">
        <v>39</v>
      </c>
      <c r="AP14" s="11">
        <f t="shared" si="1"/>
        <v>0</v>
      </c>
      <c r="AQ14" s="9" t="s">
        <v>108</v>
      </c>
      <c r="AR14" s="12">
        <f t="shared" si="2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0</v>
      </c>
      <c r="AQ15" s="9" t="s">
        <v>109</v>
      </c>
      <c r="AR15" s="12">
        <f t="shared" si="2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8"/>
      <c r="B16" s="32"/>
      <c r="C16" s="29" t="str">
        <f>VLOOKUP(WEEKDAY(A16,1),[3]Conversão!$B$3:$C$9,2,0)</f>
        <v>Sábado</v>
      </c>
      <c r="D16" s="29" t="str">
        <f>VLOOKUP(MONTH(A16),[3]Conversão!$E$3:$F$14,2,0)</f>
        <v>Janeiro</v>
      </c>
      <c r="E16" s="29"/>
      <c r="F16" s="29"/>
      <c r="G16" s="86"/>
      <c r="H16" s="30"/>
      <c r="I16" s="30"/>
      <c r="J16" s="30"/>
      <c r="K16" s="30">
        <f>J16*M16</f>
        <v>0</v>
      </c>
      <c r="L16" s="30"/>
      <c r="M16" s="35"/>
      <c r="N16" s="30">
        <f>L16*M16</f>
        <v>0</v>
      </c>
      <c r="O16" s="74">
        <f>SUBTOTAL(109,INDEX(N$16:N$2039,1):N16)</f>
        <v>0</v>
      </c>
      <c r="P16" s="81">
        <f>IF($N16&gt;0,1,0)</f>
        <v>0</v>
      </c>
      <c r="Q16" s="81">
        <f>IF($N16&lt;0,1,0)</f>
        <v>0</v>
      </c>
      <c r="AO16" s="6" t="s">
        <v>41</v>
      </c>
      <c r="AP16" s="12">
        <f t="shared" si="1"/>
        <v>0</v>
      </c>
      <c r="AQ16" s="9" t="s">
        <v>98</v>
      </c>
      <c r="AR16" s="12">
        <f t="shared" si="2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8"/>
      <c r="B17" s="32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11"/>
      <c r="I17" s="11"/>
      <c r="J17" s="11"/>
      <c r="K17" s="30">
        <f t="shared" ref="K17:K51" si="5">J17*M17</f>
        <v>0</v>
      </c>
      <c r="L17" s="11"/>
      <c r="M17" s="36"/>
      <c r="N17" s="30">
        <f t="shared" ref="N17:N51" si="6">L17*M17</f>
        <v>0</v>
      </c>
      <c r="O17" s="74">
        <f>SUBTOTAL(109,INDEX(N$16:N$2039,1):N17)</f>
        <v>0</v>
      </c>
      <c r="P17" s="76">
        <f t="shared" ref="P17:P51" si="7">IF($N17&gt;0,P16+1,0)</f>
        <v>0</v>
      </c>
      <c r="Q17" s="76">
        <f t="shared" ref="Q17:Q51" si="8">IF($N17&lt;0,Q16+1,0)</f>
        <v>0</v>
      </c>
      <c r="AQ17" s="9" t="s">
        <v>110</v>
      </c>
      <c r="AR17" s="12">
        <f t="shared" si="2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11"/>
      <c r="I18" s="11"/>
      <c r="J18" s="11"/>
      <c r="K18" s="30">
        <f t="shared" si="5"/>
        <v>0</v>
      </c>
      <c r="L18" s="11"/>
      <c r="M18" s="36"/>
      <c r="N18" s="30">
        <f t="shared" si="6"/>
        <v>0</v>
      </c>
      <c r="O18" s="74">
        <f>SUBTOTAL(109,INDEX(N$16:N$2039,1):N18)</f>
        <v>0</v>
      </c>
      <c r="P18" s="76">
        <f t="shared" si="7"/>
        <v>0</v>
      </c>
      <c r="Q18" s="76">
        <f t="shared" si="8"/>
        <v>0</v>
      </c>
      <c r="AQ18" s="9" t="s">
        <v>111</v>
      </c>
      <c r="AR18" s="12">
        <f t="shared" si="2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11"/>
      <c r="I19" s="11"/>
      <c r="J19" s="11"/>
      <c r="K19" s="30">
        <f t="shared" si="5"/>
        <v>0</v>
      </c>
      <c r="L19" s="11"/>
      <c r="M19" s="36"/>
      <c r="N19" s="30">
        <f t="shared" si="6"/>
        <v>0</v>
      </c>
      <c r="O19" s="74">
        <f>SUBTOTAL(109,INDEX(N$16:N$2039,1):N19)</f>
        <v>0</v>
      </c>
      <c r="P19" s="76">
        <f t="shared" si="7"/>
        <v>0</v>
      </c>
      <c r="Q19" s="76">
        <f t="shared" si="8"/>
        <v>0</v>
      </c>
      <c r="AQ19" s="9" t="s">
        <v>112</v>
      </c>
      <c r="AR19" s="12">
        <f t="shared" si="2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110"/>
      <c r="I20" s="110"/>
      <c r="J20" s="110"/>
      <c r="K20" s="30">
        <f t="shared" si="5"/>
        <v>0</v>
      </c>
      <c r="L20" s="110"/>
      <c r="M20" s="111"/>
      <c r="N20" s="30">
        <f t="shared" si="6"/>
        <v>0</v>
      </c>
      <c r="O20" s="74">
        <f>SUBTOTAL(109,INDEX(N$16:N$2039,1):N20)</f>
        <v>0</v>
      </c>
      <c r="P20" s="76">
        <f t="shared" si="7"/>
        <v>0</v>
      </c>
      <c r="Q20" s="76">
        <f t="shared" si="8"/>
        <v>0</v>
      </c>
      <c r="AQ20" s="9" t="s">
        <v>113</v>
      </c>
      <c r="AR20" s="12">
        <f t="shared" si="2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110"/>
      <c r="I21" s="110"/>
      <c r="J21" s="110"/>
      <c r="K21" s="30">
        <f t="shared" si="5"/>
        <v>0</v>
      </c>
      <c r="L21" s="110"/>
      <c r="M21" s="111"/>
      <c r="N21" s="30">
        <f t="shared" si="6"/>
        <v>0</v>
      </c>
      <c r="O21" s="74">
        <f>SUBTOTAL(109,INDEX(N$16:N$2039,1):N21)</f>
        <v>0</v>
      </c>
      <c r="P21" s="76">
        <f t="shared" si="7"/>
        <v>0</v>
      </c>
      <c r="Q21" s="76">
        <f t="shared" si="8"/>
        <v>0</v>
      </c>
      <c r="AQ21" s="9" t="s">
        <v>114</v>
      </c>
      <c r="AR21" s="12">
        <f t="shared" si="2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110"/>
      <c r="I22" s="110"/>
      <c r="J22" s="110"/>
      <c r="K22" s="30">
        <f t="shared" si="5"/>
        <v>0</v>
      </c>
      <c r="L22" s="110"/>
      <c r="M22" s="111"/>
      <c r="N22" s="30">
        <f t="shared" si="6"/>
        <v>0</v>
      </c>
      <c r="O22" s="74">
        <f>SUBTOTAL(109,INDEX(N$16:N$2039,1):N22)</f>
        <v>0</v>
      </c>
      <c r="P22" s="76">
        <f t="shared" si="7"/>
        <v>0</v>
      </c>
      <c r="Q22" s="76">
        <f t="shared" si="8"/>
        <v>0</v>
      </c>
      <c r="AQ22" s="9" t="s">
        <v>115</v>
      </c>
      <c r="AR22" s="12">
        <f t="shared" si="2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112"/>
      <c r="F23" s="8"/>
      <c r="G23" s="87"/>
      <c r="H23" s="110"/>
      <c r="I23" s="110"/>
      <c r="J23" s="110"/>
      <c r="K23" s="30">
        <f t="shared" si="5"/>
        <v>0</v>
      </c>
      <c r="L23" s="110"/>
      <c r="M23" s="36"/>
      <c r="N23" s="30">
        <f t="shared" si="6"/>
        <v>0</v>
      </c>
      <c r="O23" s="74">
        <f>SUBTOTAL(109,INDEX(N$16:N$2039,1):N23)</f>
        <v>0</v>
      </c>
      <c r="P23" s="76">
        <f t="shared" si="7"/>
        <v>0</v>
      </c>
      <c r="Q23" s="76">
        <f t="shared" si="8"/>
        <v>0</v>
      </c>
      <c r="AQ23" s="9" t="s">
        <v>116</v>
      </c>
      <c r="AR23" s="12">
        <f t="shared" si="2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112"/>
      <c r="G24" s="87"/>
      <c r="H24" s="8"/>
      <c r="I24" s="11"/>
      <c r="J24" s="11"/>
      <c r="K24" s="30">
        <f t="shared" si="5"/>
        <v>0</v>
      </c>
      <c r="L24" s="11"/>
      <c r="M24" s="36"/>
      <c r="N24" s="30">
        <f t="shared" si="6"/>
        <v>0</v>
      </c>
      <c r="O24" s="74">
        <f>SUBTOTAL(109,INDEX(N$16:N$2039,1):N24)</f>
        <v>0</v>
      </c>
      <c r="P24" s="76">
        <f t="shared" si="7"/>
        <v>0</v>
      </c>
      <c r="Q24" s="76">
        <f t="shared" si="8"/>
        <v>0</v>
      </c>
      <c r="AQ24" s="8" t="s">
        <v>117</v>
      </c>
      <c r="AR24" s="12">
        <f t="shared" si="2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0">
        <f t="shared" si="5"/>
        <v>0</v>
      </c>
      <c r="L25" s="11"/>
      <c r="M25" s="36"/>
      <c r="N25" s="30">
        <f t="shared" si="6"/>
        <v>0</v>
      </c>
      <c r="O25" s="74">
        <f>SUBTOTAL(109,INDEX(N$16:N$2039,1):N25)</f>
        <v>0</v>
      </c>
      <c r="P25" s="76">
        <f t="shared" si="7"/>
        <v>0</v>
      </c>
      <c r="Q25" s="76">
        <f t="shared" si="8"/>
        <v>0</v>
      </c>
      <c r="AQ25" s="8" t="s">
        <v>118</v>
      </c>
      <c r="AR25" s="12">
        <f t="shared" si="2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112"/>
      <c r="G26" s="87"/>
      <c r="H26" s="8"/>
      <c r="I26" s="8"/>
      <c r="J26" s="11"/>
      <c r="K26" s="30">
        <f t="shared" si="5"/>
        <v>0</v>
      </c>
      <c r="L26" s="11"/>
      <c r="M26" s="36"/>
      <c r="N26" s="30">
        <f t="shared" si="6"/>
        <v>0</v>
      </c>
      <c r="O26" s="74">
        <f>SUBTOTAL(109,INDEX(N$16:N$2039,1):N26)</f>
        <v>0</v>
      </c>
      <c r="P26" s="76">
        <f t="shared" si="7"/>
        <v>0</v>
      </c>
      <c r="Q26" s="76">
        <f t="shared" si="8"/>
        <v>0</v>
      </c>
      <c r="AQ26" s="8" t="s">
        <v>119</v>
      </c>
      <c r="AR26" s="12">
        <f t="shared" si="2"/>
        <v>0</v>
      </c>
      <c r="AS26" s="17">
        <f t="shared" si="3"/>
        <v>0.43749999999999983</v>
      </c>
      <c r="AT26" s="20">
        <f t="shared" si="4"/>
        <v>0</v>
      </c>
    </row>
    <row r="27" spans="1:46" ht="15.75" thickBot="1" x14ac:dyDescent="0.3">
      <c r="A27" s="39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11"/>
      <c r="J27" s="11"/>
      <c r="K27" s="30">
        <f t="shared" si="5"/>
        <v>0</v>
      </c>
      <c r="L27" s="11"/>
      <c r="M27" s="36"/>
      <c r="N27" s="30">
        <f t="shared" si="6"/>
        <v>0</v>
      </c>
      <c r="O27" s="74">
        <f>SUBTOTAL(109,INDEX(N$16:N$2039,1):N27)</f>
        <v>0</v>
      </c>
      <c r="P27" s="76">
        <f t="shared" si="7"/>
        <v>0</v>
      </c>
      <c r="Q27" s="76">
        <f t="shared" si="8"/>
        <v>0</v>
      </c>
      <c r="AQ27" s="8" t="s">
        <v>120</v>
      </c>
      <c r="AR27" s="12">
        <f t="shared" si="2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0">
        <f t="shared" si="5"/>
        <v>0</v>
      </c>
      <c r="L28" s="11"/>
      <c r="M28" s="36"/>
      <c r="N28" s="30">
        <f t="shared" si="6"/>
        <v>0</v>
      </c>
      <c r="O28" s="74">
        <f>SUBTOTAL(109,INDEX(N$16:N$2039,1):N28)</f>
        <v>0</v>
      </c>
      <c r="P28" s="76">
        <f t="shared" si="7"/>
        <v>0</v>
      </c>
      <c r="Q28" s="76">
        <f t="shared" si="8"/>
        <v>0</v>
      </c>
      <c r="AQ28" s="8" t="s">
        <v>121</v>
      </c>
      <c r="AR28" s="12">
        <f t="shared" si="2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112"/>
      <c r="G29" s="87"/>
      <c r="H29" s="8"/>
      <c r="I29" s="8"/>
      <c r="J29" s="11"/>
      <c r="K29" s="30">
        <f t="shared" si="5"/>
        <v>0</v>
      </c>
      <c r="L29" s="11"/>
      <c r="M29" s="36"/>
      <c r="N29" s="30">
        <f t="shared" si="6"/>
        <v>0</v>
      </c>
      <c r="O29" s="74">
        <f>SUBTOTAL(109,INDEX(N$16:N$2039,1):N29)</f>
        <v>0</v>
      </c>
      <c r="P29" s="76">
        <f t="shared" si="7"/>
        <v>0</v>
      </c>
      <c r="Q29" s="76">
        <f t="shared" si="8"/>
        <v>0</v>
      </c>
      <c r="AQ29" s="8" t="s">
        <v>122</v>
      </c>
      <c r="AR29" s="12">
        <f t="shared" si="2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0">
        <f t="shared" si="5"/>
        <v>0</v>
      </c>
      <c r="L30" s="11"/>
      <c r="M30" s="36"/>
      <c r="N30" s="30">
        <f t="shared" si="6"/>
        <v>0</v>
      </c>
      <c r="O30" s="74">
        <f>SUBTOTAL(109,INDEX(N$16:N$2039,1):N30)</f>
        <v>0</v>
      </c>
      <c r="P30" s="76">
        <f t="shared" si="7"/>
        <v>0</v>
      </c>
      <c r="Q30" s="76">
        <f t="shared" si="8"/>
        <v>0</v>
      </c>
      <c r="AQ30" s="8" t="s">
        <v>123</v>
      </c>
      <c r="AR30" s="12">
        <f t="shared" si="2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0">
        <f t="shared" si="5"/>
        <v>0</v>
      </c>
      <c r="L31" s="11"/>
      <c r="M31" s="36"/>
      <c r="N31" s="30">
        <f t="shared" si="6"/>
        <v>0</v>
      </c>
      <c r="O31" s="74">
        <f>SUBTOTAL(109,INDEX(N$16:N$2039,1):N31)</f>
        <v>0</v>
      </c>
      <c r="P31" s="76">
        <f t="shared" si="7"/>
        <v>0</v>
      </c>
      <c r="Q31" s="76">
        <f t="shared" si="8"/>
        <v>0</v>
      </c>
      <c r="AQ31" s="8" t="s">
        <v>124</v>
      </c>
      <c r="AR31" s="12">
        <f t="shared" si="2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0">
        <f t="shared" si="5"/>
        <v>0</v>
      </c>
      <c r="L32" s="11"/>
      <c r="M32" s="36"/>
      <c r="N32" s="30">
        <f t="shared" si="6"/>
        <v>0</v>
      </c>
      <c r="O32" s="74">
        <f>SUBTOTAL(109,INDEX(N$16:N$2039,1):N32)</f>
        <v>0</v>
      </c>
      <c r="P32" s="76">
        <f t="shared" si="7"/>
        <v>0</v>
      </c>
      <c r="Q32" s="76">
        <f t="shared" si="8"/>
        <v>0</v>
      </c>
      <c r="AQ32" s="8" t="s">
        <v>125</v>
      </c>
      <c r="AR32" s="12">
        <f t="shared" si="2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0">
        <f t="shared" si="5"/>
        <v>0</v>
      </c>
      <c r="L33" s="11"/>
      <c r="M33" s="36"/>
      <c r="N33" s="30">
        <f t="shared" si="6"/>
        <v>0</v>
      </c>
      <c r="O33" s="74">
        <f>SUBTOTAL(109,INDEX(N$16:N$2039,1):N33)</f>
        <v>0</v>
      </c>
      <c r="P33" s="76">
        <f t="shared" si="7"/>
        <v>0</v>
      </c>
      <c r="Q33" s="76">
        <f t="shared" si="8"/>
        <v>0</v>
      </c>
      <c r="AQ33" s="9" t="s">
        <v>126</v>
      </c>
      <c r="AR33" s="12">
        <f t="shared" si="2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0">
        <f t="shared" si="5"/>
        <v>0</v>
      </c>
      <c r="L34" s="11"/>
      <c r="M34" s="36"/>
      <c r="N34" s="30">
        <f t="shared" si="6"/>
        <v>0</v>
      </c>
      <c r="O34" s="74">
        <f>SUBTOTAL(109,INDEX(N$16:N$2039,1):N34)</f>
        <v>0</v>
      </c>
      <c r="P34" s="76">
        <f t="shared" si="7"/>
        <v>0</v>
      </c>
      <c r="Q34" s="76">
        <f t="shared" si="8"/>
        <v>0</v>
      </c>
      <c r="AQ34" s="8" t="s">
        <v>127</v>
      </c>
      <c r="AR34" s="12">
        <f t="shared" si="2"/>
        <v>0</v>
      </c>
      <c r="AS34" s="17">
        <f t="shared" si="3"/>
        <v>0.60416666666666663</v>
      </c>
      <c r="AT34" s="20">
        <f t="shared" si="4"/>
        <v>0</v>
      </c>
    </row>
    <row r="35" spans="1:46" x14ac:dyDescent="0.25">
      <c r="A35" s="39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0">
        <f t="shared" si="5"/>
        <v>0</v>
      </c>
      <c r="L35" s="11"/>
      <c r="M35" s="36"/>
      <c r="N35" s="30">
        <f t="shared" si="6"/>
        <v>0</v>
      </c>
      <c r="O35" s="74">
        <f>SUBTOTAL(109,INDEX(N$16:N$2039,1):N35)</f>
        <v>0</v>
      </c>
      <c r="P35" s="76">
        <f t="shared" si="7"/>
        <v>0</v>
      </c>
      <c r="Q35" s="76">
        <f t="shared" si="8"/>
        <v>0</v>
      </c>
      <c r="AQ35" s="16"/>
      <c r="AR35" s="16"/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11"/>
      <c r="J36" s="11"/>
      <c r="K36" s="30">
        <f t="shared" si="5"/>
        <v>0</v>
      </c>
      <c r="L36" s="11"/>
      <c r="M36" s="36"/>
      <c r="N36" s="30">
        <f t="shared" si="6"/>
        <v>0</v>
      </c>
      <c r="O36" s="74">
        <f>SUBTOTAL(109,INDEX(N$16:N$2039,1):N36)</f>
        <v>0</v>
      </c>
      <c r="P36" s="76">
        <f t="shared" si="7"/>
        <v>0</v>
      </c>
      <c r="Q36" s="76">
        <f t="shared" si="8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0">
        <f t="shared" si="5"/>
        <v>0</v>
      </c>
      <c r="L37" s="11"/>
      <c r="M37" s="36"/>
      <c r="N37" s="30">
        <f t="shared" si="6"/>
        <v>0</v>
      </c>
      <c r="O37" s="74">
        <f>SUBTOTAL(109,INDEX(N$16:N$2039,1):N37)</f>
        <v>0</v>
      </c>
      <c r="P37" s="76">
        <f t="shared" si="7"/>
        <v>0</v>
      </c>
      <c r="Q37" s="76">
        <f t="shared" si="8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0">
        <f t="shared" si="5"/>
        <v>0</v>
      </c>
      <c r="L38" s="11"/>
      <c r="M38" s="36"/>
      <c r="N38" s="30">
        <f t="shared" si="6"/>
        <v>0</v>
      </c>
      <c r="O38" s="74">
        <f>SUBTOTAL(109,INDEX(N$16:N$2039,1):N38)</f>
        <v>0</v>
      </c>
      <c r="P38" s="76">
        <f t="shared" si="7"/>
        <v>0</v>
      </c>
      <c r="Q38" s="76">
        <f t="shared" si="8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11"/>
      <c r="J39" s="11"/>
      <c r="K39" s="30">
        <f t="shared" si="5"/>
        <v>0</v>
      </c>
      <c r="L39" s="11"/>
      <c r="M39" s="36"/>
      <c r="N39" s="30">
        <f t="shared" si="6"/>
        <v>0</v>
      </c>
      <c r="O39" s="74">
        <f>SUBTOTAL(109,INDEX(N$16:N$2039,1):N39)</f>
        <v>0</v>
      </c>
      <c r="P39" s="76">
        <f t="shared" si="7"/>
        <v>0</v>
      </c>
      <c r="Q39" s="76">
        <f t="shared" si="8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11"/>
      <c r="J40" s="11"/>
      <c r="K40" s="30">
        <f t="shared" si="5"/>
        <v>0</v>
      </c>
      <c r="L40" s="11"/>
      <c r="M40" s="36"/>
      <c r="N40" s="30">
        <f t="shared" si="6"/>
        <v>0</v>
      </c>
      <c r="O40" s="74">
        <f>SUBTOTAL(109,INDEX(N$16:N$2039,1):N40)</f>
        <v>0</v>
      </c>
      <c r="P40" s="76">
        <f t="shared" si="7"/>
        <v>0</v>
      </c>
      <c r="Q40" s="76">
        <f t="shared" si="8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0">
        <f t="shared" si="5"/>
        <v>0</v>
      </c>
      <c r="L41" s="11"/>
      <c r="M41" s="36"/>
      <c r="N41" s="30">
        <f t="shared" si="6"/>
        <v>0</v>
      </c>
      <c r="O41" s="74">
        <f>SUBTOTAL(109,INDEX(N$16:N$2039,1):N41)</f>
        <v>0</v>
      </c>
      <c r="P41" s="76">
        <f t="shared" si="7"/>
        <v>0</v>
      </c>
      <c r="Q41" s="76">
        <f t="shared" si="8"/>
        <v>0</v>
      </c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0">
        <f t="shared" si="5"/>
        <v>0</v>
      </c>
      <c r="L42" s="11"/>
      <c r="M42" s="36"/>
      <c r="N42" s="30">
        <f t="shared" si="6"/>
        <v>0</v>
      </c>
      <c r="O42" s="74">
        <f>SUBTOTAL(109,INDEX(N$16:N$2039,1):N42)</f>
        <v>0</v>
      </c>
      <c r="P42" s="76">
        <f t="shared" si="7"/>
        <v>0</v>
      </c>
      <c r="Q42" s="76">
        <f t="shared" si="8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0">
        <f t="shared" si="5"/>
        <v>0</v>
      </c>
      <c r="L43" s="11"/>
      <c r="M43" s="36"/>
      <c r="N43" s="30">
        <f t="shared" si="6"/>
        <v>0</v>
      </c>
      <c r="O43" s="74">
        <f>SUBTOTAL(109,INDEX(N$16:N$2039,1):N43)</f>
        <v>0</v>
      </c>
      <c r="P43" s="76">
        <f t="shared" si="7"/>
        <v>0</v>
      </c>
      <c r="Q43" s="76">
        <f t="shared" si="8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0">
        <f t="shared" si="5"/>
        <v>0</v>
      </c>
      <c r="L44" s="11"/>
      <c r="M44" s="36"/>
      <c r="N44" s="30">
        <f t="shared" si="6"/>
        <v>0</v>
      </c>
      <c r="O44" s="74">
        <f>SUBTOTAL(109,INDEX(N$16:N$2039,1):N44)</f>
        <v>0</v>
      </c>
      <c r="P44" s="76">
        <f t="shared" si="7"/>
        <v>0</v>
      </c>
      <c r="Q44" s="76">
        <f t="shared" si="8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0">
        <f t="shared" si="5"/>
        <v>0</v>
      </c>
      <c r="L45" s="11"/>
      <c r="M45" s="36"/>
      <c r="N45" s="30">
        <f t="shared" si="6"/>
        <v>0</v>
      </c>
      <c r="O45" s="74">
        <f>SUBTOTAL(109,INDEX(N$16:N$2039,1):N45)</f>
        <v>0</v>
      </c>
      <c r="P45" s="76">
        <f t="shared" si="7"/>
        <v>0</v>
      </c>
      <c r="Q45" s="76">
        <f t="shared" si="8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0">
        <f t="shared" si="5"/>
        <v>0</v>
      </c>
      <c r="L46" s="11"/>
      <c r="M46" s="36"/>
      <c r="N46" s="30">
        <f t="shared" si="6"/>
        <v>0</v>
      </c>
      <c r="O46" s="74">
        <f>SUBTOTAL(109,INDEX(N$16:N$2039,1):N46)</f>
        <v>0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0">
        <f t="shared" si="5"/>
        <v>0</v>
      </c>
      <c r="L47" s="11"/>
      <c r="M47" s="36"/>
      <c r="N47" s="30">
        <f t="shared" si="6"/>
        <v>0</v>
      </c>
      <c r="O47" s="74">
        <f>SUBTOTAL(109,INDEX(N$16:N$2039,1):N47)</f>
        <v>0</v>
      </c>
      <c r="P47" s="76">
        <f t="shared" si="7"/>
        <v>0</v>
      </c>
      <c r="Q47" s="76">
        <f t="shared" si="8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0">
        <f t="shared" si="5"/>
        <v>0</v>
      </c>
      <c r="L48" s="11"/>
      <c r="M48" s="36"/>
      <c r="N48" s="30">
        <f t="shared" si="6"/>
        <v>0</v>
      </c>
      <c r="O48" s="74">
        <f>SUBTOTAL(109,INDEX(N$16:N$2039,1):N48)</f>
        <v>0</v>
      </c>
      <c r="P48" s="76">
        <f t="shared" si="7"/>
        <v>0</v>
      </c>
      <c r="Q48" s="76">
        <f t="shared" si="8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VLOOKUP(WEEKDAY(A49,1),[3]Conversão!$B$3:$C$9,2,0)</f>
        <v>Sábado</v>
      </c>
      <c r="D49" s="8" t="str">
        <f>VLOOKUP(MONTH(A49),[3]Conversão!$E$3:$F$14,2,0)</f>
        <v>Janeiro</v>
      </c>
      <c r="E49" s="8"/>
      <c r="F49" s="8"/>
      <c r="G49" s="87"/>
      <c r="H49" s="8"/>
      <c r="I49" s="8"/>
      <c r="J49" s="11"/>
      <c r="K49" s="30">
        <f t="shared" si="5"/>
        <v>0</v>
      </c>
      <c r="L49" s="11"/>
      <c r="M49" s="36"/>
      <c r="N49" s="30">
        <f t="shared" si="6"/>
        <v>0</v>
      </c>
      <c r="O49" s="74">
        <f>SUBTOTAL(109,INDEX(N$16:N$2039,1):N49)</f>
        <v>0</v>
      </c>
      <c r="P49" s="76">
        <f t="shared" si="7"/>
        <v>0</v>
      </c>
      <c r="Q49" s="76">
        <f t="shared" si="8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VLOOKUP(WEEKDAY(A50,1),[3]Conversão!$B$3:$C$9,2,0)</f>
        <v>Sábado</v>
      </c>
      <c r="D50" s="8" t="str">
        <f>VLOOKUP(MONTH(A50),[3]Conversão!$E$3:$F$14,2,0)</f>
        <v>Janeiro</v>
      </c>
      <c r="E50" s="8"/>
      <c r="F50" s="8"/>
      <c r="G50" s="87"/>
      <c r="H50" s="8"/>
      <c r="I50" s="8"/>
      <c r="J50" s="11"/>
      <c r="K50" s="30">
        <f t="shared" si="5"/>
        <v>0</v>
      </c>
      <c r="L50" s="11"/>
      <c r="M50" s="36"/>
      <c r="N50" s="30">
        <f t="shared" si="6"/>
        <v>0</v>
      </c>
      <c r="O50" s="74">
        <f>SUBTOTAL(109,INDEX(N$16:N$2039,1):N50)</f>
        <v>0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VLOOKUP(WEEKDAY(A51,1),[3]Conversão!$B$3:$C$9,2,0)</f>
        <v>Sábado</v>
      </c>
      <c r="D51" s="9" t="str">
        <f>VLOOKUP(MONTH(A51),[3]Conversão!$E$3:$F$14,2,0)</f>
        <v>Janeiro</v>
      </c>
      <c r="E51" s="9"/>
      <c r="F51" s="9"/>
      <c r="G51" s="88"/>
      <c r="H51" s="9"/>
      <c r="I51" s="9"/>
      <c r="J51" s="12"/>
      <c r="K51" s="30">
        <f t="shared" si="5"/>
        <v>0</v>
      </c>
      <c r="L51" s="12"/>
      <c r="M51" s="37"/>
      <c r="N51" s="30">
        <f t="shared" si="6"/>
        <v>0</v>
      </c>
      <c r="O51" s="74">
        <f>SUBTOTAL(109,INDEX(N$16:N$2039,1):N51)</f>
        <v>0</v>
      </c>
      <c r="P51" s="77">
        <f t="shared" si="7"/>
        <v>0</v>
      </c>
      <c r="Q51" s="77">
        <f t="shared" si="8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B9:F9"/>
    <mergeCell ref="L9:M9"/>
    <mergeCell ref="B1:M1"/>
    <mergeCell ref="B2:M2"/>
    <mergeCell ref="B3:M3"/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</mergeCells>
  <conditionalFormatting sqref="G16:G23 G25 G27:G51">
    <cfRule type="cellIs" dxfId="33" priority="7" operator="lessThan">
      <formula>0.000694444444444444</formula>
    </cfRule>
    <cfRule type="cellIs" dxfId="32" priority="8" operator="lessThan">
      <formula>0.0416666666666667</formula>
    </cfRule>
  </conditionalFormatting>
  <conditionalFormatting sqref="J10:J12">
    <cfRule type="cellIs" dxfId="31" priority="5" operator="lessThan">
      <formula>0.000694444444444444</formula>
    </cfRule>
    <cfRule type="cellIs" dxfId="30" priority="6" operator="lessThan">
      <formula>0.0416666666666667</formula>
    </cfRule>
  </conditionalFormatting>
  <conditionalFormatting sqref="G26">
    <cfRule type="cellIs" dxfId="29" priority="3" operator="lessThan">
      <formula>0.000694444444444444</formula>
    </cfRule>
    <cfRule type="cellIs" dxfId="28" priority="4" operator="lessThan">
      <formula>0.0416666666666667</formula>
    </cfRule>
  </conditionalFormatting>
  <conditionalFormatting sqref="G24">
    <cfRule type="cellIs" dxfId="27" priority="1" operator="lessThan">
      <formula>0.000694444444444444</formula>
    </cfRule>
    <cfRule type="cellIs" dxfId="2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76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31.5" customHeight="1" thickBot="1" x14ac:dyDescent="0.3">
      <c r="A2" s="44" t="s">
        <v>2</v>
      </c>
      <c r="B2" s="214" t="s">
        <v>77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47.25" customHeight="1" thickBot="1" x14ac:dyDescent="0.3">
      <c r="A3" s="44" t="s">
        <v>4</v>
      </c>
      <c r="B3" s="244" t="s">
        <v>72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25" priority="3" operator="lessThan">
      <formula>0.000694444444444444</formula>
    </cfRule>
    <cfRule type="cellIs" dxfId="24" priority="4" operator="lessThan">
      <formula>0.0416666666666667</formula>
    </cfRule>
  </conditionalFormatting>
  <conditionalFormatting sqref="J10:J12">
    <cfRule type="cellIs" dxfId="23" priority="1" operator="lessThan">
      <formula>0.000694444444444444</formula>
    </cfRule>
    <cfRule type="cellIs" dxfId="22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78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31.5" customHeight="1" thickBot="1" x14ac:dyDescent="0.3">
      <c r="A2" s="44" t="s">
        <v>2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47.25" customHeight="1" thickBot="1" x14ac:dyDescent="0.3">
      <c r="A3" s="44" t="s">
        <v>4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21" priority="3" operator="lessThan">
      <formula>0.000694444444444444</formula>
    </cfRule>
    <cfRule type="cellIs" dxfId="20" priority="4" operator="lessThan">
      <formula>0.0416666666666667</formula>
    </cfRule>
  </conditionalFormatting>
  <conditionalFormatting sqref="J10:J12">
    <cfRule type="cellIs" dxfId="19" priority="1" operator="lessThan">
      <formula>0.000694444444444444</formula>
    </cfRule>
    <cfRule type="cellIs" dxfId="1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:AT52"/>
  <sheetViews>
    <sheetView workbookViewId="0">
      <selection activeCell="P3" sqref="P3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05" t="s">
        <v>82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  <c r="P1" s="71"/>
      <c r="Q1" s="71"/>
    </row>
    <row r="2" spans="1:46" ht="58.5" customHeight="1" thickBot="1" x14ac:dyDescent="0.3">
      <c r="A2" s="44" t="s">
        <v>2</v>
      </c>
      <c r="B2" s="214" t="s">
        <v>83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  <c r="P2" s="72"/>
      <c r="Q2" s="72"/>
    </row>
    <row r="3" spans="1:46" ht="43.5" customHeight="1" thickBot="1" x14ac:dyDescent="0.3">
      <c r="A3" s="44" t="s">
        <v>4</v>
      </c>
      <c r="B3" s="244" t="s">
        <v>84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21" t="s">
        <v>62</v>
      </c>
      <c r="AL4" s="222"/>
      <c r="AM4" s="207" t="s">
        <v>8</v>
      </c>
      <c r="AN4" s="208"/>
      <c r="AO4" s="209" t="s">
        <v>42</v>
      </c>
      <c r="AP4" s="208"/>
      <c r="AQ4" s="220" t="s">
        <v>43</v>
      </c>
      <c r="AR4" s="208"/>
      <c r="AS4" s="223" t="s">
        <v>51</v>
      </c>
      <c r="AT4" s="224"/>
    </row>
    <row r="5" spans="1:46" ht="15.75" thickBot="1" x14ac:dyDescent="0.3">
      <c r="A5" s="43" t="s">
        <v>13</v>
      </c>
      <c r="B5" s="55">
        <f>MIN(M16:M2058)</f>
        <v>0</v>
      </c>
      <c r="C5" s="43" t="s">
        <v>15</v>
      </c>
      <c r="D5" s="55">
        <f>SUBTOTAL(105,L16:L2058)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P5" s="73"/>
      <c r="Q5" s="73"/>
      <c r="AK5" s="7" t="s">
        <v>63</v>
      </c>
      <c r="AL5" s="10">
        <f>SUMIF(E$16:E$51,AK5,N$16:N$51)</f>
        <v>0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 t="e">
        <f ca="1">1-SUMPRODUCT(SUBTOTAL(3,OFFSET(L16:L2058,ROW(L16:L2058)-MIN(ROW(L16:L2058)),,1))*(L16:L2058&lt;0))/SUMPRODUCT(SUBTOTAL(3,OFFSET(L16:L2058,ROW(L16:L2058)-MIN(ROW(L16:L2058)),,1))*(L16:L2058&lt;&gt;0))</f>
        <v>#DIV/0!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44</v>
      </c>
      <c r="AR6" s="10">
        <f t="shared" ref="AR6:AR34" si="2">SUMIF(F$16:F$51,AQ6,N$16:N$51)</f>
        <v>0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 t="e">
        <f>SUBTOTAL(101,L16:L2058)</f>
        <v>#DIV/0!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0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8" t="s">
        <v>45</v>
      </c>
      <c r="AR7" s="11">
        <f t="shared" si="2"/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46</v>
      </c>
      <c r="AR8" s="11">
        <f t="shared" si="2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08"/>
      <c r="O9" s="108"/>
      <c r="P9" s="16"/>
      <c r="Q9" s="16"/>
      <c r="AM9" s="14" t="s">
        <v>25</v>
      </c>
      <c r="AN9" s="11">
        <f t="shared" si="0"/>
        <v>0</v>
      </c>
      <c r="AO9" s="5" t="s">
        <v>34</v>
      </c>
      <c r="AP9" s="19">
        <f t="shared" si="1"/>
        <v>0</v>
      </c>
      <c r="AQ9" s="8" t="s">
        <v>49</v>
      </c>
      <c r="AR9" s="11">
        <f t="shared" si="2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AVERAGE(G16:G51)</f>
        <v>#DIV/0!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47</v>
      </c>
      <c r="AR10" s="11">
        <f t="shared" si="2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INDEX($AQ$5:$AQ$410,MATCH(LARGE($AR$5:$AR$410,1),$AR$5:$AR$410,0))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Compra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0</v>
      </c>
      <c r="K11" s="3"/>
      <c r="L11" s="80" t="s">
        <v>55</v>
      </c>
      <c r="M11" s="77">
        <f>MAX($Q$16:$Q$51)</f>
        <v>0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48</v>
      </c>
      <c r="AR11" s="11">
        <f t="shared" si="2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INDEX($AQ$5:$AQ$410,MATCH(SMALL($AR$5:$AR$410,1),$AR$5:$AR$410,0))</f>
        <v>WIN</v>
      </c>
      <c r="C12" s="62" t="str">
        <f>INDEX($AM$5:$AM$9,MATCH(SMALL($AN$5:$AN$9,1),$AN$5:$AN$9,0))</f>
        <v>Domingo</v>
      </c>
      <c r="D12" s="62" t="str">
        <f>INDEX($AM$5:$AM$11,MATCH(SMALL($AN$5:$AN$11,1),$AN$5:$AN$11,0))</f>
        <v>Domingo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Janeiro</v>
      </c>
      <c r="G12" s="47"/>
      <c r="I12" s="95" t="s">
        <v>95</v>
      </c>
      <c r="J12" s="88">
        <f>MIN(G16:G51)</f>
        <v>0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9" t="s">
        <v>50</v>
      </c>
      <c r="AR12" s="12">
        <f t="shared" si="2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106</v>
      </c>
      <c r="AR13" s="12">
        <f t="shared" si="2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232" t="s">
        <v>107</v>
      </c>
      <c r="K14" s="233"/>
      <c r="L14" s="84"/>
      <c r="M14" s="84"/>
      <c r="N14" s="84"/>
      <c r="O14" s="84"/>
      <c r="P14" s="201" t="s">
        <v>65</v>
      </c>
      <c r="Q14" s="202"/>
      <c r="AO14" s="5" t="s">
        <v>39</v>
      </c>
      <c r="AP14" s="11">
        <f t="shared" si="1"/>
        <v>0</v>
      </c>
      <c r="AQ14" s="9" t="s">
        <v>108</v>
      </c>
      <c r="AR14" s="12">
        <f t="shared" si="2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0</v>
      </c>
      <c r="AQ15" s="9" t="s">
        <v>109</v>
      </c>
      <c r="AR15" s="12">
        <f t="shared" si="2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9"/>
      <c r="B16" s="33"/>
      <c r="C16" s="29" t="str">
        <f>VLOOKUP(WEEKDAY(A16,1),[3]Conversão!$B$3:$C$9,2,0)</f>
        <v>Sábado</v>
      </c>
      <c r="D16" s="29" t="str">
        <f>VLOOKUP(MONTH(A16),[3]Conversão!$E$3:$F$14,2,0)</f>
        <v>Janeiro</v>
      </c>
      <c r="E16" s="29"/>
      <c r="F16" s="29"/>
      <c r="G16" s="86"/>
      <c r="H16" s="29"/>
      <c r="I16" s="29"/>
      <c r="J16" s="81"/>
      <c r="K16" s="30">
        <f>J16*M16*0.2</f>
        <v>0</v>
      </c>
      <c r="L16" s="81"/>
      <c r="M16" s="35"/>
      <c r="N16" s="30">
        <f>L16*M16*0.2</f>
        <v>0</v>
      </c>
      <c r="O16" s="74">
        <f>SUBTOTAL(109,INDEX(N$16:N$2039,1):N16)</f>
        <v>0</v>
      </c>
      <c r="P16" s="81">
        <f>IF($N16&gt;0,1,0)</f>
        <v>0</v>
      </c>
      <c r="Q16" s="81">
        <f>IF($N16&lt;0,1,0)</f>
        <v>0</v>
      </c>
      <c r="AO16" s="6" t="s">
        <v>41</v>
      </c>
      <c r="AP16" s="12">
        <f t="shared" si="1"/>
        <v>0</v>
      </c>
      <c r="AQ16" s="9" t="s">
        <v>98</v>
      </c>
      <c r="AR16" s="12">
        <f t="shared" si="2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9"/>
      <c r="B17" s="33"/>
      <c r="C17" s="8" t="str">
        <f>VLOOKUP(WEEKDAY(A17,1),[3]Conversão!$B$3:$C$9,2,0)</f>
        <v>Sábado</v>
      </c>
      <c r="D17" s="8" t="str">
        <f>VLOOKUP(MONTH(A17),[3]Conversão!$E$3:$F$14,2,0)</f>
        <v>Janeiro</v>
      </c>
      <c r="E17" s="8"/>
      <c r="F17" s="8"/>
      <c r="G17" s="87"/>
      <c r="H17" s="8"/>
      <c r="I17" s="8"/>
      <c r="J17" s="76"/>
      <c r="K17" s="30">
        <f>J17*M17*0.2</f>
        <v>0</v>
      </c>
      <c r="L17" s="76"/>
      <c r="M17" s="36"/>
      <c r="N17" s="11">
        <f>L17*M17*0.2</f>
        <v>0</v>
      </c>
      <c r="O17" s="74">
        <f>SUBTOTAL(109,INDEX(N$16:N$2039,1):N17)</f>
        <v>0</v>
      </c>
      <c r="P17" s="76">
        <f t="shared" ref="P17:P51" si="5">IF($N17&gt;0,P16+1,0)</f>
        <v>0</v>
      </c>
      <c r="Q17" s="76">
        <f t="shared" ref="Q17:Q51" si="6">IF($N17&lt;0,Q16+1,0)</f>
        <v>0</v>
      </c>
      <c r="AQ17" s="9" t="s">
        <v>110</v>
      </c>
      <c r="AR17" s="12">
        <f t="shared" si="2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VLOOKUP(WEEKDAY(A18,1),[3]Conversão!$B$3:$C$9,2,0)</f>
        <v>Sábado</v>
      </c>
      <c r="D18" s="8" t="str">
        <f>VLOOKUP(MONTH(A18),[3]Conversão!$E$3:$F$14,2,0)</f>
        <v>Janeiro</v>
      </c>
      <c r="E18" s="8"/>
      <c r="F18" s="8"/>
      <c r="G18" s="87"/>
      <c r="H18" s="11"/>
      <c r="I18" s="11"/>
      <c r="J18" s="11"/>
      <c r="K18" s="30">
        <f t="shared" ref="K18:K51" si="7">J18*M18</f>
        <v>0</v>
      </c>
      <c r="L18" s="11"/>
      <c r="M18" s="36"/>
      <c r="N18" s="30">
        <f t="shared" ref="N18:N51" si="8">L18*M18</f>
        <v>0</v>
      </c>
      <c r="O18" s="74">
        <f>SUBTOTAL(109,INDEX(N$16:N$2039,1):N18)</f>
        <v>0</v>
      </c>
      <c r="P18" s="76">
        <f t="shared" si="5"/>
        <v>0</v>
      </c>
      <c r="Q18" s="76">
        <f t="shared" si="6"/>
        <v>0</v>
      </c>
      <c r="AQ18" s="9" t="s">
        <v>111</v>
      </c>
      <c r="AR18" s="12">
        <f t="shared" si="2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VLOOKUP(WEEKDAY(A19,1),[3]Conversão!$B$3:$C$9,2,0)</f>
        <v>Sábado</v>
      </c>
      <c r="D19" s="8" t="str">
        <f>VLOOKUP(MONTH(A19),[3]Conversão!$E$3:$F$14,2,0)</f>
        <v>Janeiro</v>
      </c>
      <c r="E19" s="8"/>
      <c r="F19" s="8"/>
      <c r="G19" s="87"/>
      <c r="H19" s="11"/>
      <c r="I19" s="11"/>
      <c r="J19" s="11"/>
      <c r="K19" s="30">
        <f t="shared" si="7"/>
        <v>0</v>
      </c>
      <c r="L19" s="11"/>
      <c r="M19" s="36"/>
      <c r="N19" s="30">
        <f t="shared" si="8"/>
        <v>0</v>
      </c>
      <c r="O19" s="74">
        <f>SUBTOTAL(109,INDEX(N$16:N$2039,1):N19)</f>
        <v>0</v>
      </c>
      <c r="P19" s="76">
        <f t="shared" si="5"/>
        <v>0</v>
      </c>
      <c r="Q19" s="76">
        <f t="shared" si="6"/>
        <v>0</v>
      </c>
      <c r="AQ19" s="9" t="s">
        <v>112</v>
      </c>
      <c r="AR19" s="12">
        <f t="shared" si="2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VLOOKUP(WEEKDAY(A20,1),[3]Conversão!$B$3:$C$9,2,0)</f>
        <v>Sábado</v>
      </c>
      <c r="D20" s="8" t="str">
        <f>VLOOKUP(MONTH(A20),[3]Conversão!$E$3:$F$14,2,0)</f>
        <v>Janeiro</v>
      </c>
      <c r="E20" s="8"/>
      <c r="F20" s="8"/>
      <c r="G20" s="87"/>
      <c r="H20" s="110"/>
      <c r="I20" s="110"/>
      <c r="J20" s="110"/>
      <c r="K20" s="30">
        <f t="shared" si="7"/>
        <v>0</v>
      </c>
      <c r="L20" s="110"/>
      <c r="M20" s="111"/>
      <c r="N20" s="30">
        <f t="shared" si="8"/>
        <v>0</v>
      </c>
      <c r="O20" s="74">
        <f>SUBTOTAL(109,INDEX(N$16:N$2039,1):N20)</f>
        <v>0</v>
      </c>
      <c r="P20" s="76">
        <f t="shared" si="5"/>
        <v>0</v>
      </c>
      <c r="Q20" s="76">
        <f t="shared" si="6"/>
        <v>0</v>
      </c>
      <c r="AQ20" s="9" t="s">
        <v>113</v>
      </c>
      <c r="AR20" s="12">
        <f t="shared" si="2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VLOOKUP(WEEKDAY(A21,1),[3]Conversão!$B$3:$C$9,2,0)</f>
        <v>Sábado</v>
      </c>
      <c r="D21" s="8" t="str">
        <f>VLOOKUP(MONTH(A21),[3]Conversão!$E$3:$F$14,2,0)</f>
        <v>Janeiro</v>
      </c>
      <c r="E21" s="8"/>
      <c r="F21" s="8"/>
      <c r="G21" s="87"/>
      <c r="H21" s="110"/>
      <c r="I21" s="110"/>
      <c r="J21" s="110"/>
      <c r="K21" s="30">
        <f t="shared" si="7"/>
        <v>0</v>
      </c>
      <c r="L21" s="110"/>
      <c r="M21" s="111"/>
      <c r="N21" s="30">
        <f t="shared" si="8"/>
        <v>0</v>
      </c>
      <c r="O21" s="74">
        <f>SUBTOTAL(109,INDEX(N$16:N$2039,1):N21)</f>
        <v>0</v>
      </c>
      <c r="P21" s="76">
        <f t="shared" si="5"/>
        <v>0</v>
      </c>
      <c r="Q21" s="76">
        <f t="shared" si="6"/>
        <v>0</v>
      </c>
      <c r="AQ21" s="9" t="s">
        <v>114</v>
      </c>
      <c r="AR21" s="12">
        <f t="shared" si="2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VLOOKUP(WEEKDAY(A22,1),[3]Conversão!$B$3:$C$9,2,0)</f>
        <v>Sábado</v>
      </c>
      <c r="D22" s="8" t="str">
        <f>VLOOKUP(MONTH(A22),[3]Conversão!$E$3:$F$14,2,0)</f>
        <v>Janeiro</v>
      </c>
      <c r="E22" s="8"/>
      <c r="F22" s="8"/>
      <c r="G22" s="87"/>
      <c r="H22" s="110"/>
      <c r="I22" s="110"/>
      <c r="J22" s="110"/>
      <c r="K22" s="30">
        <f t="shared" si="7"/>
        <v>0</v>
      </c>
      <c r="L22" s="110"/>
      <c r="M22" s="111"/>
      <c r="N22" s="30">
        <f t="shared" si="8"/>
        <v>0</v>
      </c>
      <c r="O22" s="74">
        <f>SUBTOTAL(109,INDEX(N$16:N$2039,1):N22)</f>
        <v>0</v>
      </c>
      <c r="P22" s="76">
        <f t="shared" si="5"/>
        <v>0</v>
      </c>
      <c r="Q22" s="76">
        <f t="shared" si="6"/>
        <v>0</v>
      </c>
      <c r="AQ22" s="9" t="s">
        <v>115</v>
      </c>
      <c r="AR22" s="12">
        <f t="shared" si="2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VLOOKUP(WEEKDAY(A23,1),[3]Conversão!$B$3:$C$9,2,0)</f>
        <v>Sábado</v>
      </c>
      <c r="D23" s="8" t="str">
        <f>VLOOKUP(MONTH(A23),[3]Conversão!$E$3:$F$14,2,0)</f>
        <v>Janeiro</v>
      </c>
      <c r="E23" s="112"/>
      <c r="F23" s="8"/>
      <c r="G23" s="87"/>
      <c r="H23" s="110"/>
      <c r="I23" s="110"/>
      <c r="J23" s="110"/>
      <c r="K23" s="30">
        <f t="shared" si="7"/>
        <v>0</v>
      </c>
      <c r="L23" s="110"/>
      <c r="M23" s="36"/>
      <c r="N23" s="30">
        <f t="shared" si="8"/>
        <v>0</v>
      </c>
      <c r="O23" s="74">
        <f>SUBTOTAL(109,INDEX(N$16:N$2039,1):N23)</f>
        <v>0</v>
      </c>
      <c r="P23" s="76">
        <f t="shared" si="5"/>
        <v>0</v>
      </c>
      <c r="Q23" s="76">
        <f t="shared" si="6"/>
        <v>0</v>
      </c>
      <c r="AQ23" s="9" t="s">
        <v>116</v>
      </c>
      <c r="AR23" s="12">
        <f t="shared" si="2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VLOOKUP(WEEKDAY(A24,1),[3]Conversão!$B$3:$C$9,2,0)</f>
        <v>Sábado</v>
      </c>
      <c r="D24" s="8" t="str">
        <f>VLOOKUP(MONTH(A24),[3]Conversão!$E$3:$F$14,2,0)</f>
        <v>Janeiro</v>
      </c>
      <c r="E24" s="8"/>
      <c r="F24" s="112"/>
      <c r="G24" s="87"/>
      <c r="H24" s="8"/>
      <c r="I24" s="11"/>
      <c r="J24" s="11"/>
      <c r="K24" s="30">
        <f t="shared" si="7"/>
        <v>0</v>
      </c>
      <c r="L24" s="11"/>
      <c r="M24" s="36"/>
      <c r="N24" s="30">
        <f t="shared" si="8"/>
        <v>0</v>
      </c>
      <c r="O24" s="74">
        <f>SUBTOTAL(109,INDEX(N$16:N$2039,1):N24)</f>
        <v>0</v>
      </c>
      <c r="P24" s="76">
        <f t="shared" si="5"/>
        <v>0</v>
      </c>
      <c r="Q24" s="76">
        <f t="shared" si="6"/>
        <v>0</v>
      </c>
      <c r="AQ24" s="8" t="s">
        <v>117</v>
      </c>
      <c r="AR24" s="12">
        <f t="shared" si="2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VLOOKUP(WEEKDAY(A25,1),[3]Conversão!$B$3:$C$9,2,0)</f>
        <v>Sábado</v>
      </c>
      <c r="D25" s="8" t="str">
        <f>VLOOKUP(MONTH(A25),[3]Conversão!$E$3:$F$14,2,0)</f>
        <v>Janeiro</v>
      </c>
      <c r="E25" s="8"/>
      <c r="F25" s="8"/>
      <c r="G25" s="87"/>
      <c r="H25" s="8"/>
      <c r="I25" s="8"/>
      <c r="J25" s="11"/>
      <c r="K25" s="30">
        <f t="shared" si="7"/>
        <v>0</v>
      </c>
      <c r="L25" s="11"/>
      <c r="M25" s="36"/>
      <c r="N25" s="30">
        <f t="shared" si="8"/>
        <v>0</v>
      </c>
      <c r="O25" s="74">
        <f>SUBTOTAL(109,INDEX(N$16:N$2039,1):N25)</f>
        <v>0</v>
      </c>
      <c r="P25" s="76">
        <f t="shared" si="5"/>
        <v>0</v>
      </c>
      <c r="Q25" s="76">
        <f t="shared" si="6"/>
        <v>0</v>
      </c>
      <c r="AQ25" s="8" t="s">
        <v>118</v>
      </c>
      <c r="AR25" s="12">
        <f t="shared" si="2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VLOOKUP(WEEKDAY(A26,1),[3]Conversão!$B$3:$C$9,2,0)</f>
        <v>Sábado</v>
      </c>
      <c r="D26" s="8" t="str">
        <f>VLOOKUP(MONTH(A26),[3]Conversão!$E$3:$F$14,2,0)</f>
        <v>Janeiro</v>
      </c>
      <c r="E26" s="8"/>
      <c r="F26" s="112"/>
      <c r="G26" s="87"/>
      <c r="H26" s="8"/>
      <c r="I26" s="8"/>
      <c r="J26" s="11"/>
      <c r="K26" s="30">
        <f t="shared" si="7"/>
        <v>0</v>
      </c>
      <c r="L26" s="11"/>
      <c r="M26" s="36"/>
      <c r="N26" s="30">
        <f t="shared" si="8"/>
        <v>0</v>
      </c>
      <c r="O26" s="74">
        <f>SUBTOTAL(109,INDEX(N$16:N$2039,1):N26)</f>
        <v>0</v>
      </c>
      <c r="P26" s="76">
        <f t="shared" si="5"/>
        <v>0</v>
      </c>
      <c r="Q26" s="76">
        <f t="shared" si="6"/>
        <v>0</v>
      </c>
      <c r="AQ26" s="8" t="s">
        <v>119</v>
      </c>
      <c r="AR26" s="12">
        <f t="shared" si="2"/>
        <v>0</v>
      </c>
      <c r="AS26" s="17">
        <f t="shared" si="3"/>
        <v>0.43749999999999983</v>
      </c>
      <c r="AT26" s="20">
        <f t="shared" si="4"/>
        <v>0</v>
      </c>
    </row>
    <row r="27" spans="1:46" ht="15.75" thickBot="1" x14ac:dyDescent="0.3">
      <c r="A27" s="39"/>
      <c r="B27" s="33"/>
      <c r="C27" s="8" t="str">
        <f>VLOOKUP(WEEKDAY(A27,1),[3]Conversão!$B$3:$C$9,2,0)</f>
        <v>Sábado</v>
      </c>
      <c r="D27" s="8" t="str">
        <f>VLOOKUP(MONTH(A27),[3]Conversão!$E$3:$F$14,2,0)</f>
        <v>Janeiro</v>
      </c>
      <c r="E27" s="8"/>
      <c r="F27" s="8"/>
      <c r="G27" s="87"/>
      <c r="H27" s="8"/>
      <c r="I27" s="11"/>
      <c r="J27" s="11"/>
      <c r="K27" s="30">
        <f t="shared" si="7"/>
        <v>0</v>
      </c>
      <c r="L27" s="11"/>
      <c r="M27" s="36"/>
      <c r="N27" s="30">
        <f t="shared" si="8"/>
        <v>0</v>
      </c>
      <c r="O27" s="74">
        <f>SUBTOTAL(109,INDEX(N$16:N$2039,1):N27)</f>
        <v>0</v>
      </c>
      <c r="P27" s="76">
        <f t="shared" si="5"/>
        <v>0</v>
      </c>
      <c r="Q27" s="76">
        <f t="shared" si="6"/>
        <v>0</v>
      </c>
      <c r="AQ27" s="8" t="s">
        <v>120</v>
      </c>
      <c r="AR27" s="12">
        <f t="shared" si="2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VLOOKUP(WEEKDAY(A28,1),[3]Conversão!$B$3:$C$9,2,0)</f>
        <v>Sábado</v>
      </c>
      <c r="D28" s="8" t="str">
        <f>VLOOKUP(MONTH(A28),[3]Conversão!$E$3:$F$14,2,0)</f>
        <v>Janeiro</v>
      </c>
      <c r="E28" s="8"/>
      <c r="F28" s="8"/>
      <c r="G28" s="87"/>
      <c r="H28" s="8"/>
      <c r="I28" s="8"/>
      <c r="J28" s="11"/>
      <c r="K28" s="30">
        <f t="shared" si="7"/>
        <v>0</v>
      </c>
      <c r="L28" s="11"/>
      <c r="M28" s="36"/>
      <c r="N28" s="30">
        <f t="shared" si="8"/>
        <v>0</v>
      </c>
      <c r="O28" s="74">
        <f>SUBTOTAL(109,INDEX(N$16:N$2039,1):N28)</f>
        <v>0</v>
      </c>
      <c r="P28" s="76">
        <f t="shared" si="5"/>
        <v>0</v>
      </c>
      <c r="Q28" s="76">
        <f t="shared" si="6"/>
        <v>0</v>
      </c>
      <c r="AQ28" s="8" t="s">
        <v>121</v>
      </c>
      <c r="AR28" s="12">
        <f t="shared" si="2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VLOOKUP(WEEKDAY(A29,1),[3]Conversão!$B$3:$C$9,2,0)</f>
        <v>Sábado</v>
      </c>
      <c r="D29" s="8" t="str">
        <f>VLOOKUP(MONTH(A29),[3]Conversão!$E$3:$F$14,2,0)</f>
        <v>Janeiro</v>
      </c>
      <c r="E29" s="8"/>
      <c r="F29" s="112"/>
      <c r="G29" s="87"/>
      <c r="H29" s="8"/>
      <c r="I29" s="8"/>
      <c r="J29" s="11"/>
      <c r="K29" s="30">
        <f t="shared" si="7"/>
        <v>0</v>
      </c>
      <c r="L29" s="11"/>
      <c r="M29" s="36"/>
      <c r="N29" s="30">
        <f t="shared" si="8"/>
        <v>0</v>
      </c>
      <c r="O29" s="74">
        <f>SUBTOTAL(109,INDEX(N$16:N$2039,1):N29)</f>
        <v>0</v>
      </c>
      <c r="P29" s="76">
        <f t="shared" si="5"/>
        <v>0</v>
      </c>
      <c r="Q29" s="76">
        <f t="shared" si="6"/>
        <v>0</v>
      </c>
      <c r="AQ29" s="8" t="s">
        <v>122</v>
      </c>
      <c r="AR29" s="12">
        <f t="shared" si="2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VLOOKUP(WEEKDAY(A30,1),[3]Conversão!$B$3:$C$9,2,0)</f>
        <v>Sábado</v>
      </c>
      <c r="D30" s="8" t="str">
        <f>VLOOKUP(MONTH(A30),[3]Conversão!$E$3:$F$14,2,0)</f>
        <v>Janeiro</v>
      </c>
      <c r="E30" s="8"/>
      <c r="F30" s="8"/>
      <c r="G30" s="87"/>
      <c r="H30" s="8"/>
      <c r="I30" s="8"/>
      <c r="J30" s="11"/>
      <c r="K30" s="30">
        <f t="shared" si="7"/>
        <v>0</v>
      </c>
      <c r="L30" s="11"/>
      <c r="M30" s="36"/>
      <c r="N30" s="30">
        <f t="shared" si="8"/>
        <v>0</v>
      </c>
      <c r="O30" s="74">
        <f>SUBTOTAL(109,INDEX(N$16:N$2039,1):N30)</f>
        <v>0</v>
      </c>
      <c r="P30" s="76">
        <f t="shared" si="5"/>
        <v>0</v>
      </c>
      <c r="Q30" s="76">
        <f t="shared" si="6"/>
        <v>0</v>
      </c>
      <c r="AQ30" s="8" t="s">
        <v>123</v>
      </c>
      <c r="AR30" s="12">
        <f t="shared" si="2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VLOOKUP(WEEKDAY(A31,1),[3]Conversão!$B$3:$C$9,2,0)</f>
        <v>Sábado</v>
      </c>
      <c r="D31" s="8" t="str">
        <f>VLOOKUP(MONTH(A31),[3]Conversão!$E$3:$F$14,2,0)</f>
        <v>Janeiro</v>
      </c>
      <c r="E31" s="8"/>
      <c r="F31" s="8"/>
      <c r="G31" s="87"/>
      <c r="H31" s="8"/>
      <c r="I31" s="8"/>
      <c r="J31" s="11"/>
      <c r="K31" s="30">
        <f t="shared" si="7"/>
        <v>0</v>
      </c>
      <c r="L31" s="11"/>
      <c r="M31" s="36"/>
      <c r="N31" s="30">
        <f t="shared" si="8"/>
        <v>0</v>
      </c>
      <c r="O31" s="74">
        <f>SUBTOTAL(109,INDEX(N$16:N$2039,1):N31)</f>
        <v>0</v>
      </c>
      <c r="P31" s="76">
        <f t="shared" si="5"/>
        <v>0</v>
      </c>
      <c r="Q31" s="76">
        <f t="shared" si="6"/>
        <v>0</v>
      </c>
      <c r="AQ31" s="8" t="s">
        <v>124</v>
      </c>
      <c r="AR31" s="12">
        <f t="shared" si="2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VLOOKUP(WEEKDAY(A32,1),[3]Conversão!$B$3:$C$9,2,0)</f>
        <v>Sábado</v>
      </c>
      <c r="D32" s="8" t="str">
        <f>VLOOKUP(MONTH(A32),[3]Conversão!$E$3:$F$14,2,0)</f>
        <v>Janeiro</v>
      </c>
      <c r="E32" s="8"/>
      <c r="F32" s="8"/>
      <c r="G32" s="87"/>
      <c r="H32" s="8"/>
      <c r="I32" s="8"/>
      <c r="J32" s="11"/>
      <c r="K32" s="30">
        <f t="shared" si="7"/>
        <v>0</v>
      </c>
      <c r="L32" s="11"/>
      <c r="M32" s="36"/>
      <c r="N32" s="30">
        <f t="shared" si="8"/>
        <v>0</v>
      </c>
      <c r="O32" s="74">
        <f>SUBTOTAL(109,INDEX(N$16:N$2039,1):N32)</f>
        <v>0</v>
      </c>
      <c r="P32" s="76">
        <f t="shared" si="5"/>
        <v>0</v>
      </c>
      <c r="Q32" s="76">
        <f t="shared" si="6"/>
        <v>0</v>
      </c>
      <c r="AQ32" s="8" t="s">
        <v>125</v>
      </c>
      <c r="AR32" s="12">
        <f t="shared" si="2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VLOOKUP(WEEKDAY(A33,1),[3]Conversão!$B$3:$C$9,2,0)</f>
        <v>Sábado</v>
      </c>
      <c r="D33" s="8" t="str">
        <f>VLOOKUP(MONTH(A33),[3]Conversão!$E$3:$F$14,2,0)</f>
        <v>Janeiro</v>
      </c>
      <c r="E33" s="8"/>
      <c r="F33" s="8"/>
      <c r="G33" s="87"/>
      <c r="H33" s="8"/>
      <c r="I33" s="8"/>
      <c r="J33" s="11"/>
      <c r="K33" s="30">
        <f t="shared" si="7"/>
        <v>0</v>
      </c>
      <c r="L33" s="11"/>
      <c r="M33" s="36"/>
      <c r="N33" s="30">
        <f t="shared" si="8"/>
        <v>0</v>
      </c>
      <c r="O33" s="74">
        <f>SUBTOTAL(109,INDEX(N$16:N$2039,1):N33)</f>
        <v>0</v>
      </c>
      <c r="P33" s="76">
        <f t="shared" si="5"/>
        <v>0</v>
      </c>
      <c r="Q33" s="76">
        <f t="shared" si="6"/>
        <v>0</v>
      </c>
      <c r="AQ33" s="9" t="s">
        <v>126</v>
      </c>
      <c r="AR33" s="12">
        <f t="shared" si="2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VLOOKUP(WEEKDAY(A34,1),[3]Conversão!$B$3:$C$9,2,0)</f>
        <v>Sábado</v>
      </c>
      <c r="D34" s="8" t="str">
        <f>VLOOKUP(MONTH(A34),[3]Conversão!$E$3:$F$14,2,0)</f>
        <v>Janeiro</v>
      </c>
      <c r="E34" s="8"/>
      <c r="F34" s="8"/>
      <c r="G34" s="87"/>
      <c r="H34" s="8"/>
      <c r="I34" s="8"/>
      <c r="J34" s="11"/>
      <c r="K34" s="30">
        <f t="shared" si="7"/>
        <v>0</v>
      </c>
      <c r="L34" s="11"/>
      <c r="M34" s="36"/>
      <c r="N34" s="30">
        <f t="shared" si="8"/>
        <v>0</v>
      </c>
      <c r="O34" s="74">
        <f>SUBTOTAL(109,INDEX(N$16:N$2039,1):N34)</f>
        <v>0</v>
      </c>
      <c r="P34" s="76">
        <f t="shared" si="5"/>
        <v>0</v>
      </c>
      <c r="Q34" s="76">
        <f t="shared" si="6"/>
        <v>0</v>
      </c>
      <c r="AQ34" s="8" t="s">
        <v>127</v>
      </c>
      <c r="AR34" s="12">
        <f t="shared" si="2"/>
        <v>0</v>
      </c>
      <c r="AS34" s="17">
        <f t="shared" si="3"/>
        <v>0.60416666666666663</v>
      </c>
      <c r="AT34" s="20">
        <f t="shared" si="4"/>
        <v>0</v>
      </c>
    </row>
    <row r="35" spans="1:46" x14ac:dyDescent="0.25">
      <c r="A35" s="39"/>
      <c r="B35" s="33"/>
      <c r="C35" s="8" t="str">
        <f>VLOOKUP(WEEKDAY(A35,1),[3]Conversão!$B$3:$C$9,2,0)</f>
        <v>Sábado</v>
      </c>
      <c r="D35" s="8" t="str">
        <f>VLOOKUP(MONTH(A35),[3]Conversão!$E$3:$F$14,2,0)</f>
        <v>Janeiro</v>
      </c>
      <c r="E35" s="8"/>
      <c r="F35" s="8"/>
      <c r="G35" s="87"/>
      <c r="H35" s="8"/>
      <c r="I35" s="8"/>
      <c r="J35" s="11"/>
      <c r="K35" s="30">
        <f t="shared" si="7"/>
        <v>0</v>
      </c>
      <c r="L35" s="11"/>
      <c r="M35" s="36"/>
      <c r="N35" s="30">
        <f t="shared" si="8"/>
        <v>0</v>
      </c>
      <c r="O35" s="74">
        <f>SUBTOTAL(109,INDEX(N$16:N$2039,1):N35)</f>
        <v>0</v>
      </c>
      <c r="P35" s="76">
        <f t="shared" si="5"/>
        <v>0</v>
      </c>
      <c r="Q35" s="76">
        <f t="shared" si="6"/>
        <v>0</v>
      </c>
      <c r="AQ35" s="16"/>
      <c r="AR35" s="16"/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VLOOKUP(WEEKDAY(A36,1),[3]Conversão!$B$3:$C$9,2,0)</f>
        <v>Sábado</v>
      </c>
      <c r="D36" s="8" t="str">
        <f>VLOOKUP(MONTH(A36),[3]Conversão!$E$3:$F$14,2,0)</f>
        <v>Janeiro</v>
      </c>
      <c r="E36" s="8"/>
      <c r="F36" s="8"/>
      <c r="G36" s="87"/>
      <c r="H36" s="8"/>
      <c r="I36" s="11"/>
      <c r="J36" s="11"/>
      <c r="K36" s="30">
        <f t="shared" si="7"/>
        <v>0</v>
      </c>
      <c r="L36" s="11"/>
      <c r="M36" s="36"/>
      <c r="N36" s="30">
        <f t="shared" si="8"/>
        <v>0</v>
      </c>
      <c r="O36" s="74">
        <f>SUBTOTAL(109,INDEX(N$16:N$2039,1):N36)</f>
        <v>0</v>
      </c>
      <c r="P36" s="76">
        <f t="shared" si="5"/>
        <v>0</v>
      </c>
      <c r="Q36" s="76">
        <f t="shared" si="6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VLOOKUP(WEEKDAY(A37,1),[3]Conversão!$B$3:$C$9,2,0)</f>
        <v>Sábado</v>
      </c>
      <c r="D37" s="8" t="str">
        <f>VLOOKUP(MONTH(A37),[3]Conversão!$E$3:$F$14,2,0)</f>
        <v>Janeiro</v>
      </c>
      <c r="E37" s="8"/>
      <c r="F37" s="8"/>
      <c r="G37" s="87"/>
      <c r="H37" s="8"/>
      <c r="I37" s="8"/>
      <c r="J37" s="11"/>
      <c r="K37" s="30">
        <f t="shared" si="7"/>
        <v>0</v>
      </c>
      <c r="L37" s="11"/>
      <c r="M37" s="36"/>
      <c r="N37" s="30">
        <f t="shared" si="8"/>
        <v>0</v>
      </c>
      <c r="O37" s="74">
        <f>SUBTOTAL(109,INDEX(N$16:N$2039,1):N37)</f>
        <v>0</v>
      </c>
      <c r="P37" s="76">
        <f t="shared" si="5"/>
        <v>0</v>
      </c>
      <c r="Q37" s="76">
        <f t="shared" si="6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VLOOKUP(WEEKDAY(A38,1),[3]Conversão!$B$3:$C$9,2,0)</f>
        <v>Sábado</v>
      </c>
      <c r="D38" s="8" t="str">
        <f>VLOOKUP(MONTH(A38),[3]Conversão!$E$3:$F$14,2,0)</f>
        <v>Janeiro</v>
      </c>
      <c r="E38" s="8"/>
      <c r="F38" s="8"/>
      <c r="G38" s="87"/>
      <c r="H38" s="8"/>
      <c r="I38" s="8"/>
      <c r="J38" s="11"/>
      <c r="K38" s="30">
        <f t="shared" si="7"/>
        <v>0</v>
      </c>
      <c r="L38" s="11"/>
      <c r="M38" s="36"/>
      <c r="N38" s="30">
        <f t="shared" si="8"/>
        <v>0</v>
      </c>
      <c r="O38" s="74">
        <f>SUBTOTAL(109,INDEX(N$16:N$2039,1):N38)</f>
        <v>0</v>
      </c>
      <c r="P38" s="76">
        <f t="shared" si="5"/>
        <v>0</v>
      </c>
      <c r="Q38" s="76">
        <f t="shared" si="6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VLOOKUP(WEEKDAY(A39,1),[3]Conversão!$B$3:$C$9,2,0)</f>
        <v>Sábado</v>
      </c>
      <c r="D39" s="8" t="str">
        <f>VLOOKUP(MONTH(A39),[3]Conversão!$E$3:$F$14,2,0)</f>
        <v>Janeiro</v>
      </c>
      <c r="E39" s="8"/>
      <c r="F39" s="8"/>
      <c r="G39" s="87"/>
      <c r="H39" s="8"/>
      <c r="I39" s="11"/>
      <c r="J39" s="11"/>
      <c r="K39" s="30">
        <f t="shared" si="7"/>
        <v>0</v>
      </c>
      <c r="L39" s="11"/>
      <c r="M39" s="36"/>
      <c r="N39" s="30">
        <f t="shared" si="8"/>
        <v>0</v>
      </c>
      <c r="O39" s="74">
        <f>SUBTOTAL(109,INDEX(N$16:N$2039,1):N39)</f>
        <v>0</v>
      </c>
      <c r="P39" s="76">
        <f t="shared" si="5"/>
        <v>0</v>
      </c>
      <c r="Q39" s="76">
        <f t="shared" si="6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VLOOKUP(WEEKDAY(A40,1),[3]Conversão!$B$3:$C$9,2,0)</f>
        <v>Sábado</v>
      </c>
      <c r="D40" s="8" t="str">
        <f>VLOOKUP(MONTH(A40),[3]Conversão!$E$3:$F$14,2,0)</f>
        <v>Janeiro</v>
      </c>
      <c r="E40" s="8"/>
      <c r="F40" s="8"/>
      <c r="G40" s="87"/>
      <c r="H40" s="8"/>
      <c r="I40" s="11"/>
      <c r="J40" s="11"/>
      <c r="K40" s="30">
        <f t="shared" si="7"/>
        <v>0</v>
      </c>
      <c r="L40" s="11"/>
      <c r="M40" s="36"/>
      <c r="N40" s="30">
        <f t="shared" si="8"/>
        <v>0</v>
      </c>
      <c r="O40" s="74">
        <f>SUBTOTAL(109,INDEX(N$16:N$2039,1):N40)</f>
        <v>0</v>
      </c>
      <c r="P40" s="76">
        <f t="shared" si="5"/>
        <v>0</v>
      </c>
      <c r="Q40" s="76">
        <f t="shared" si="6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VLOOKUP(WEEKDAY(A41,1),[3]Conversão!$B$3:$C$9,2,0)</f>
        <v>Sábado</v>
      </c>
      <c r="D41" s="8" t="str">
        <f>VLOOKUP(MONTH(A41),[3]Conversão!$E$3:$F$14,2,0)</f>
        <v>Janeiro</v>
      </c>
      <c r="E41" s="8"/>
      <c r="F41" s="8"/>
      <c r="G41" s="87"/>
      <c r="H41" s="8"/>
      <c r="I41" s="8"/>
      <c r="J41" s="11"/>
      <c r="K41" s="30">
        <f t="shared" si="7"/>
        <v>0</v>
      </c>
      <c r="L41" s="11"/>
      <c r="M41" s="36"/>
      <c r="N41" s="30">
        <f t="shared" si="8"/>
        <v>0</v>
      </c>
      <c r="O41" s="74">
        <f>SUBTOTAL(109,INDEX(N$16:N$2039,1):N41)</f>
        <v>0</v>
      </c>
      <c r="P41" s="76">
        <f t="shared" si="5"/>
        <v>0</v>
      </c>
      <c r="Q41" s="76">
        <f t="shared" si="6"/>
        <v>0</v>
      </c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VLOOKUP(WEEKDAY(A42,1),[3]Conversão!$B$3:$C$9,2,0)</f>
        <v>Sábado</v>
      </c>
      <c r="D42" s="8" t="str">
        <f>VLOOKUP(MONTH(A42),[3]Conversão!$E$3:$F$14,2,0)</f>
        <v>Janeiro</v>
      </c>
      <c r="E42" s="8"/>
      <c r="F42" s="8"/>
      <c r="G42" s="87"/>
      <c r="H42" s="8"/>
      <c r="I42" s="8"/>
      <c r="J42" s="11"/>
      <c r="K42" s="30">
        <f t="shared" si="7"/>
        <v>0</v>
      </c>
      <c r="L42" s="11"/>
      <c r="M42" s="36"/>
      <c r="N42" s="30">
        <f t="shared" si="8"/>
        <v>0</v>
      </c>
      <c r="O42" s="74">
        <f>SUBTOTAL(109,INDEX(N$16:N$2039,1):N42)</f>
        <v>0</v>
      </c>
      <c r="P42" s="76">
        <f t="shared" si="5"/>
        <v>0</v>
      </c>
      <c r="Q42" s="76">
        <f t="shared" si="6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VLOOKUP(WEEKDAY(A43,1),[3]Conversão!$B$3:$C$9,2,0)</f>
        <v>Sábado</v>
      </c>
      <c r="D43" s="8" t="str">
        <f>VLOOKUP(MONTH(A43),[3]Conversão!$E$3:$F$14,2,0)</f>
        <v>Janeiro</v>
      </c>
      <c r="E43" s="8"/>
      <c r="F43" s="8"/>
      <c r="G43" s="87"/>
      <c r="H43" s="8"/>
      <c r="I43" s="8"/>
      <c r="J43" s="11"/>
      <c r="K43" s="30">
        <f t="shared" si="7"/>
        <v>0</v>
      </c>
      <c r="L43" s="11"/>
      <c r="M43" s="36"/>
      <c r="N43" s="30">
        <f t="shared" si="8"/>
        <v>0</v>
      </c>
      <c r="O43" s="74">
        <f>SUBTOTAL(109,INDEX(N$16:N$2039,1):N43)</f>
        <v>0</v>
      </c>
      <c r="P43" s="76">
        <f t="shared" si="5"/>
        <v>0</v>
      </c>
      <c r="Q43" s="76">
        <f t="shared" si="6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VLOOKUP(WEEKDAY(A44,1),[3]Conversão!$B$3:$C$9,2,0)</f>
        <v>Sábado</v>
      </c>
      <c r="D44" s="8" t="str">
        <f>VLOOKUP(MONTH(A44),[3]Conversão!$E$3:$F$14,2,0)</f>
        <v>Janeiro</v>
      </c>
      <c r="E44" s="8"/>
      <c r="F44" s="8"/>
      <c r="G44" s="87"/>
      <c r="H44" s="8"/>
      <c r="I44" s="8"/>
      <c r="J44" s="11"/>
      <c r="K44" s="30">
        <f t="shared" si="7"/>
        <v>0</v>
      </c>
      <c r="L44" s="11"/>
      <c r="M44" s="36"/>
      <c r="N44" s="30">
        <f t="shared" si="8"/>
        <v>0</v>
      </c>
      <c r="O44" s="74">
        <f>SUBTOTAL(109,INDEX(N$16:N$2039,1):N44)</f>
        <v>0</v>
      </c>
      <c r="P44" s="76">
        <f t="shared" si="5"/>
        <v>0</v>
      </c>
      <c r="Q44" s="76">
        <f t="shared" si="6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VLOOKUP(WEEKDAY(A45,1),[3]Conversão!$B$3:$C$9,2,0)</f>
        <v>Sábado</v>
      </c>
      <c r="D45" s="8" t="str">
        <f>VLOOKUP(MONTH(A45),[3]Conversão!$E$3:$F$14,2,0)</f>
        <v>Janeiro</v>
      </c>
      <c r="E45" s="8"/>
      <c r="F45" s="8"/>
      <c r="G45" s="87"/>
      <c r="H45" s="8"/>
      <c r="I45" s="8"/>
      <c r="J45" s="11"/>
      <c r="K45" s="30">
        <f t="shared" si="7"/>
        <v>0</v>
      </c>
      <c r="L45" s="11"/>
      <c r="M45" s="36"/>
      <c r="N45" s="30">
        <f t="shared" si="8"/>
        <v>0</v>
      </c>
      <c r="O45" s="74">
        <f>SUBTOTAL(109,INDEX(N$16:N$2039,1):N45)</f>
        <v>0</v>
      </c>
      <c r="P45" s="76">
        <f t="shared" si="5"/>
        <v>0</v>
      </c>
      <c r="Q45" s="76">
        <f t="shared" si="6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VLOOKUP(WEEKDAY(A46,1),[3]Conversão!$B$3:$C$9,2,0)</f>
        <v>Sábado</v>
      </c>
      <c r="D46" s="8" t="str">
        <f>VLOOKUP(MONTH(A46),[3]Conversão!$E$3:$F$14,2,0)</f>
        <v>Janeiro</v>
      </c>
      <c r="E46" s="8"/>
      <c r="F46" s="8"/>
      <c r="G46" s="87"/>
      <c r="H46" s="8"/>
      <c r="I46" s="8"/>
      <c r="J46" s="11"/>
      <c r="K46" s="30">
        <f t="shared" si="7"/>
        <v>0</v>
      </c>
      <c r="L46" s="11"/>
      <c r="M46" s="36"/>
      <c r="N46" s="30">
        <f t="shared" si="8"/>
        <v>0</v>
      </c>
      <c r="O46" s="74">
        <f>SUBTOTAL(109,INDEX(N$16:N$2039,1):N46)</f>
        <v>0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VLOOKUP(WEEKDAY(A47,1),[3]Conversão!$B$3:$C$9,2,0)</f>
        <v>Sábado</v>
      </c>
      <c r="D47" s="8" t="str">
        <f>VLOOKUP(MONTH(A47),[3]Conversão!$E$3:$F$14,2,0)</f>
        <v>Janeiro</v>
      </c>
      <c r="E47" s="8"/>
      <c r="F47" s="8"/>
      <c r="G47" s="87"/>
      <c r="H47" s="8"/>
      <c r="I47" s="8"/>
      <c r="J47" s="11"/>
      <c r="K47" s="30">
        <f t="shared" si="7"/>
        <v>0</v>
      </c>
      <c r="L47" s="11"/>
      <c r="M47" s="36"/>
      <c r="N47" s="30">
        <f t="shared" si="8"/>
        <v>0</v>
      </c>
      <c r="O47" s="74">
        <f>SUBTOTAL(109,INDEX(N$16:N$2039,1):N47)</f>
        <v>0</v>
      </c>
      <c r="P47" s="76">
        <f t="shared" si="5"/>
        <v>0</v>
      </c>
      <c r="Q47" s="76">
        <f t="shared" si="6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VLOOKUP(WEEKDAY(A48,1),[3]Conversão!$B$3:$C$9,2,0)</f>
        <v>Sábado</v>
      </c>
      <c r="D48" s="8" t="str">
        <f>VLOOKUP(MONTH(A48),[3]Conversão!$E$3:$F$14,2,0)</f>
        <v>Janeiro</v>
      </c>
      <c r="E48" s="8"/>
      <c r="F48" s="8"/>
      <c r="G48" s="87"/>
      <c r="H48" s="8"/>
      <c r="I48" s="8"/>
      <c r="J48" s="11"/>
      <c r="K48" s="30">
        <f t="shared" si="7"/>
        <v>0</v>
      </c>
      <c r="L48" s="11"/>
      <c r="M48" s="36"/>
      <c r="N48" s="30">
        <f t="shared" si="8"/>
        <v>0</v>
      </c>
      <c r="O48" s="74">
        <f>SUBTOTAL(109,INDEX(N$16:N$2039,1):N48)</f>
        <v>0</v>
      </c>
      <c r="P48" s="76">
        <f t="shared" si="5"/>
        <v>0</v>
      </c>
      <c r="Q48" s="76">
        <f t="shared" si="6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VLOOKUP(WEEKDAY(A49,1),[3]Conversão!$B$3:$C$9,2,0)</f>
        <v>Sábado</v>
      </c>
      <c r="D49" s="8" t="str">
        <f>VLOOKUP(MONTH(A49),[3]Conversão!$E$3:$F$14,2,0)</f>
        <v>Janeiro</v>
      </c>
      <c r="E49" s="8"/>
      <c r="F49" s="8"/>
      <c r="G49" s="87"/>
      <c r="H49" s="8"/>
      <c r="I49" s="8"/>
      <c r="J49" s="11"/>
      <c r="K49" s="30">
        <f t="shared" si="7"/>
        <v>0</v>
      </c>
      <c r="L49" s="11"/>
      <c r="M49" s="36"/>
      <c r="N49" s="30">
        <f t="shared" si="8"/>
        <v>0</v>
      </c>
      <c r="O49" s="74">
        <f>SUBTOTAL(109,INDEX(N$16:N$2039,1):N49)</f>
        <v>0</v>
      </c>
      <c r="P49" s="76">
        <f t="shared" si="5"/>
        <v>0</v>
      </c>
      <c r="Q49" s="76">
        <f t="shared" si="6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VLOOKUP(WEEKDAY(A50,1),[3]Conversão!$B$3:$C$9,2,0)</f>
        <v>Sábado</v>
      </c>
      <c r="D50" s="8" t="str">
        <f>VLOOKUP(MONTH(A50),[3]Conversão!$E$3:$F$14,2,0)</f>
        <v>Janeiro</v>
      </c>
      <c r="E50" s="8"/>
      <c r="F50" s="8"/>
      <c r="G50" s="87"/>
      <c r="H50" s="8"/>
      <c r="I50" s="8"/>
      <c r="J50" s="11"/>
      <c r="K50" s="30">
        <f t="shared" si="7"/>
        <v>0</v>
      </c>
      <c r="L50" s="11"/>
      <c r="M50" s="36"/>
      <c r="N50" s="30">
        <f t="shared" si="8"/>
        <v>0</v>
      </c>
      <c r="O50" s="74">
        <f>SUBTOTAL(109,INDEX(N$16:N$2039,1):N50)</f>
        <v>0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VLOOKUP(WEEKDAY(A51,1),[3]Conversão!$B$3:$C$9,2,0)</f>
        <v>Sábado</v>
      </c>
      <c r="D51" s="9" t="str">
        <f>VLOOKUP(MONTH(A51),[3]Conversão!$E$3:$F$14,2,0)</f>
        <v>Janeiro</v>
      </c>
      <c r="E51" s="9"/>
      <c r="F51" s="9"/>
      <c r="G51" s="88"/>
      <c r="H51" s="9"/>
      <c r="I51" s="9"/>
      <c r="J51" s="12"/>
      <c r="K51" s="30">
        <f t="shared" si="7"/>
        <v>0</v>
      </c>
      <c r="L51" s="12"/>
      <c r="M51" s="37"/>
      <c r="N51" s="30">
        <f t="shared" si="8"/>
        <v>0</v>
      </c>
      <c r="O51" s="74">
        <f>SUBTOTAL(109,INDEX(N$16:N$2039,1):N51)</f>
        <v>0</v>
      </c>
      <c r="P51" s="77">
        <f t="shared" si="5"/>
        <v>0</v>
      </c>
      <c r="Q51" s="77">
        <f t="shared" si="6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B9:F9"/>
    <mergeCell ref="L9:M9"/>
    <mergeCell ref="B1:M1"/>
    <mergeCell ref="B2:M2"/>
    <mergeCell ref="B3:M3"/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</mergeCells>
  <conditionalFormatting sqref="G18:G23 G25 G27:G51">
    <cfRule type="cellIs" dxfId="17" priority="9" operator="lessThan">
      <formula>0.000694444444444444</formula>
    </cfRule>
    <cfRule type="cellIs" dxfId="16" priority="10" operator="lessThan">
      <formula>0.0416666666666667</formula>
    </cfRule>
  </conditionalFormatting>
  <conditionalFormatting sqref="J10:J12">
    <cfRule type="cellIs" dxfId="15" priority="7" operator="lessThan">
      <formula>0.000694444444444444</formula>
    </cfRule>
    <cfRule type="cellIs" dxfId="14" priority="8" operator="lessThan">
      <formula>0.0416666666666667</formula>
    </cfRule>
  </conditionalFormatting>
  <conditionalFormatting sqref="G26">
    <cfRule type="cellIs" dxfId="13" priority="5" operator="lessThan">
      <formula>0.000694444444444444</formula>
    </cfRule>
    <cfRule type="cellIs" dxfId="12" priority="6" operator="lessThan">
      <formula>0.0416666666666667</formula>
    </cfRule>
  </conditionalFormatting>
  <conditionalFormatting sqref="G24">
    <cfRule type="cellIs" dxfId="11" priority="3" operator="lessThan">
      <formula>0.000694444444444444</formula>
    </cfRule>
    <cfRule type="cellIs" dxfId="10" priority="4" operator="lessThan">
      <formula>0.0416666666666667</formula>
    </cfRule>
  </conditionalFormatting>
  <conditionalFormatting sqref="G16:G17">
    <cfRule type="cellIs" dxfId="9" priority="1" operator="lessThan">
      <formula>0.000694444444444444</formula>
    </cfRule>
    <cfRule type="cellIs" dxfId="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85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30" customHeight="1" thickBot="1" x14ac:dyDescent="0.3">
      <c r="A2" s="44" t="s">
        <v>2</v>
      </c>
      <c r="B2" s="214" t="s">
        <v>86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3.75" customHeight="1" thickBot="1" x14ac:dyDescent="0.3">
      <c r="A3" s="44" t="s">
        <v>4</v>
      </c>
      <c r="B3" s="244" t="s">
        <v>84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7" priority="3" operator="lessThan">
      <formula>0.000694444444444444</formula>
    </cfRule>
    <cfRule type="cellIs" dxfId="6" priority="4" operator="lessThan">
      <formula>0.0416666666666667</formula>
    </cfRule>
  </conditionalFormatting>
  <conditionalFormatting sqref="J10:J12">
    <cfRule type="cellIs" dxfId="5" priority="1" operator="lessThan">
      <formula>0.000694444444444444</formula>
    </cfRule>
    <cfRule type="cellIs" dxfId="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AR52"/>
  <sheetViews>
    <sheetView workbookViewId="0">
      <selection activeCell="Y12" sqref="Y1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05" t="s">
        <v>87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6"/>
      <c r="N1" s="71"/>
      <c r="O1" s="71"/>
    </row>
    <row r="2" spans="1:44" ht="30" customHeight="1" thickBot="1" x14ac:dyDescent="0.3">
      <c r="A2" s="44" t="s">
        <v>2</v>
      </c>
      <c r="B2" s="214" t="s">
        <v>88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72"/>
      <c r="O2" s="72"/>
    </row>
    <row r="3" spans="1:44" ht="33.75" customHeight="1" thickBot="1" x14ac:dyDescent="0.3">
      <c r="A3" s="44" t="s">
        <v>4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8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21" t="s">
        <v>62</v>
      </c>
      <c r="AJ4" s="222"/>
      <c r="AK4" s="207" t="s">
        <v>8</v>
      </c>
      <c r="AL4" s="208"/>
      <c r="AM4" s="209" t="s">
        <v>42</v>
      </c>
      <c r="AN4" s="208"/>
      <c r="AO4" s="220" t="s">
        <v>43</v>
      </c>
      <c r="AP4" s="208"/>
      <c r="AQ4" s="223" t="s">
        <v>51</v>
      </c>
      <c r="AR4" s="224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18" t="str">
        <f>H14</f>
        <v>Exposição Máxima</v>
      </c>
      <c r="J5" s="219"/>
      <c r="K5" s="2"/>
      <c r="L5" s="220" t="s">
        <v>53</v>
      </c>
      <c r="M5" s="208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0" t="s">
        <v>59</v>
      </c>
      <c r="C9" s="211"/>
      <c r="D9" s="211"/>
      <c r="E9" s="212"/>
      <c r="F9" s="213"/>
      <c r="G9" s="82"/>
      <c r="I9" s="82"/>
      <c r="J9" s="96" t="s">
        <v>89</v>
      </c>
      <c r="K9" s="3"/>
      <c r="L9" s="203" t="s">
        <v>60</v>
      </c>
      <c r="M9" s="204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16" t="s">
        <v>90</v>
      </c>
      <c r="I14" s="217"/>
      <c r="J14" s="84"/>
      <c r="K14" s="84"/>
      <c r="L14" s="84"/>
      <c r="M14" s="84"/>
      <c r="N14" s="201" t="s">
        <v>65</v>
      </c>
      <c r="O14" s="202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B9:F9"/>
    <mergeCell ref="L9:M9"/>
    <mergeCell ref="B1:M1"/>
    <mergeCell ref="B2:M2"/>
    <mergeCell ref="B3:M3"/>
    <mergeCell ref="H14:I14"/>
    <mergeCell ref="N14:O14"/>
    <mergeCell ref="AO4:AP4"/>
    <mergeCell ref="AQ4:AR4"/>
    <mergeCell ref="I5:J5"/>
    <mergeCell ref="L5:M5"/>
    <mergeCell ref="AI4:AJ4"/>
    <mergeCell ref="AK4:AL4"/>
    <mergeCell ref="AM4:AN4"/>
  </mergeCells>
  <conditionalFormatting sqref="G16:G49">
    <cfRule type="cellIs" dxfId="3" priority="3" operator="lessThan">
      <formula>0.000694444444444444</formula>
    </cfRule>
    <cfRule type="cellIs" dxfId="2" priority="4" operator="lessThan">
      <formula>0.0416666666666667</formula>
    </cfRule>
  </conditionalFormatting>
  <conditionalFormatting sqref="J10:J12">
    <cfRule type="cellIs" dxfId="1" priority="1" operator="lessThan">
      <formula>0.000694444444444444</formula>
    </cfRule>
    <cfRule type="cellIs" dxfId="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F14"/>
  <sheetViews>
    <sheetView workbookViewId="0">
      <selection activeCell="H16" sqref="H16"/>
    </sheetView>
  </sheetViews>
  <sheetFormatPr defaultRowHeight="15" x14ac:dyDescent="0.25"/>
  <cols>
    <col min="2" max="2" width="3.28515625" bestFit="1" customWidth="1"/>
    <col min="3" max="3" width="14" bestFit="1" customWidth="1"/>
    <col min="4" max="4" width="3.85546875" customWidth="1"/>
    <col min="5" max="5" width="3.28515625" bestFit="1" customWidth="1"/>
    <col min="6" max="6" width="10.42578125" bestFit="1" customWidth="1"/>
  </cols>
  <sheetData>
    <row r="2" spans="2:6" x14ac:dyDescent="0.25">
      <c r="B2" s="4" t="s">
        <v>20</v>
      </c>
      <c r="C2" s="4" t="s">
        <v>8</v>
      </c>
      <c r="E2" s="4" t="s">
        <v>20</v>
      </c>
      <c r="F2" s="4" t="s">
        <v>29</v>
      </c>
    </row>
    <row r="3" spans="2:6" x14ac:dyDescent="0.25">
      <c r="B3" s="4">
        <v>1</v>
      </c>
      <c r="C3" s="4" t="s">
        <v>21</v>
      </c>
      <c r="E3" s="4">
        <v>1</v>
      </c>
      <c r="F3" s="4" t="s">
        <v>30</v>
      </c>
    </row>
    <row r="4" spans="2:6" x14ac:dyDescent="0.25">
      <c r="B4" s="4">
        <f t="shared" ref="B4:B9" si="0">B3+1</f>
        <v>2</v>
      </c>
      <c r="C4" s="4" t="s">
        <v>22</v>
      </c>
      <c r="E4" s="4">
        <v>2</v>
      </c>
      <c r="F4" s="4" t="s">
        <v>31</v>
      </c>
    </row>
    <row r="5" spans="2:6" x14ac:dyDescent="0.25">
      <c r="B5" s="4">
        <f t="shared" si="0"/>
        <v>3</v>
      </c>
      <c r="C5" s="4" t="s">
        <v>23</v>
      </c>
      <c r="E5" s="4">
        <v>3</v>
      </c>
      <c r="F5" s="4" t="s">
        <v>32</v>
      </c>
    </row>
    <row r="6" spans="2:6" x14ac:dyDescent="0.25">
      <c r="B6" s="4">
        <f t="shared" si="0"/>
        <v>4</v>
      </c>
      <c r="C6" s="4" t="s">
        <v>24</v>
      </c>
      <c r="E6" s="4">
        <v>4</v>
      </c>
      <c r="F6" s="4" t="s">
        <v>33</v>
      </c>
    </row>
    <row r="7" spans="2:6" x14ac:dyDescent="0.25">
      <c r="B7" s="4">
        <f t="shared" si="0"/>
        <v>5</v>
      </c>
      <c r="C7" s="4" t="s">
        <v>25</v>
      </c>
      <c r="E7" s="4">
        <v>5</v>
      </c>
      <c r="F7" s="4" t="s">
        <v>34</v>
      </c>
    </row>
    <row r="8" spans="2:6" x14ac:dyDescent="0.25">
      <c r="B8" s="4">
        <f t="shared" si="0"/>
        <v>6</v>
      </c>
      <c r="C8" s="4" t="s">
        <v>26</v>
      </c>
      <c r="E8" s="4">
        <v>6</v>
      </c>
      <c r="F8" s="4" t="s">
        <v>35</v>
      </c>
    </row>
    <row r="9" spans="2:6" x14ac:dyDescent="0.25">
      <c r="B9" s="4">
        <f t="shared" si="0"/>
        <v>7</v>
      </c>
      <c r="C9" s="4" t="s">
        <v>27</v>
      </c>
      <c r="E9" s="4">
        <v>7</v>
      </c>
      <c r="F9" s="4" t="s">
        <v>36</v>
      </c>
    </row>
    <row r="10" spans="2:6" x14ac:dyDescent="0.25">
      <c r="E10" s="4">
        <v>8</v>
      </c>
      <c r="F10" s="4" t="s">
        <v>37</v>
      </c>
    </row>
    <row r="11" spans="2:6" x14ac:dyDescent="0.25">
      <c r="E11" s="4">
        <v>9</v>
      </c>
      <c r="F11" s="4" t="s">
        <v>38</v>
      </c>
    </row>
    <row r="12" spans="2:6" x14ac:dyDescent="0.25">
      <c r="E12" s="4">
        <v>10</v>
      </c>
      <c r="F12" s="4" t="s">
        <v>39</v>
      </c>
    </row>
    <row r="13" spans="2:6" x14ac:dyDescent="0.25">
      <c r="E13" s="4">
        <v>11</v>
      </c>
      <c r="F13" s="4" t="s">
        <v>40</v>
      </c>
    </row>
    <row r="14" spans="2:6" x14ac:dyDescent="0.25">
      <c r="E14" s="4">
        <v>12</v>
      </c>
      <c r="F14" s="4" t="s">
        <v>41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NRB</vt:lpstr>
      <vt:lpstr>Overall</vt:lpstr>
      <vt:lpstr>Fade O²4 - T</vt:lpstr>
      <vt:lpstr>Fade D</vt:lpstr>
      <vt:lpstr>Momentum S§5</vt:lpstr>
      <vt:lpstr>H|L1 BO</vt:lpstr>
      <vt:lpstr>H|L2 WT</vt:lpstr>
      <vt:lpstr>Cotação</vt:lpstr>
      <vt:lpstr>Gift</vt:lpstr>
      <vt:lpstr>LOM DOS</vt:lpstr>
      <vt:lpstr>BO</vt:lpstr>
      <vt:lpstr>Gift - Implícito 1 Barra</vt:lpstr>
      <vt:lpstr>Gift - Implícito 2 Barras</vt:lpstr>
      <vt:lpstr>Gift - Temporário</vt:lpstr>
      <vt:lpstr>Gift - Explícito</vt:lpstr>
      <vt:lpstr>Gift - Spinning Top</vt:lpstr>
      <vt:lpstr>BO CC</vt:lpstr>
      <vt:lpstr>B|STC</vt:lpstr>
      <vt:lpstr>4BCC</vt:lpstr>
      <vt:lpstr>M2B|S</vt:lpstr>
      <vt:lpstr>20BEMAGap</vt:lpstr>
      <vt:lpstr>Wedge</vt:lpstr>
      <vt:lpstr>Conversão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2021-04-01T17:25:48Z</dcterms:modified>
</cp:coreProperties>
</file>