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comments6.xml" ContentType="application/vnd.openxmlformats-officedocument.spreadsheetml.comments+xml"/>
  <Override PartName="/xl/comments5.xml" ContentType="application/vnd.openxmlformats-officedocument.spreadsheetml.comments+xml"/>
  <Override PartName="/xl/comments4.xml" ContentType="application/vnd.openxmlformats-officedocument.spreadsheetml.comments+xml"/>
  <Override PartName="/xl/comments2.xml" ContentType="application/vnd.openxmlformats-officedocument.spreadsheetml.comments+xml"/>
  <Override PartName="/xl/comments7.xml" ContentType="application/vnd.openxmlformats-officedocument.spreadsheetml.comments+xml"/>
  <Override PartName="/xl/media/image8.png" ContentType="image/png"/>
  <Override PartName="/xl/media/image7.png" ContentType="image/png"/>
  <Override PartName="/xl/media/image2.png" ContentType="image/png"/>
  <Override PartName="/xl/media/image1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comments8.xml" ContentType="application/vnd.openxmlformats-officedocument.spreadsheetml.comment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sheet8.xml" ContentType="application/vnd.openxmlformats-officedocument.spreadsheetml.worksheet+xml"/>
  <Override PartName="/xl/worksheets/_rels/sheet8.xml.rels" ContentType="application/vnd.openxmlformats-package.relationships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_rels/drawing8.xml.rels" ContentType="application/vnd.openxmlformats-package.relationships+xml"/>
  <Override PartName="/xl/drawings/_rels/drawing7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vmlDrawing3.vml" ContentType="application/vnd.openxmlformats-officedocument.vmlDrawing"/>
  <Override PartName="/xl/drawings/vmlDrawing2.vml" ContentType="application/vnd.openxmlformats-officedocument.vmlDrawing"/>
  <Override PartName="/xl/drawings/vmlDrawing8.vml" ContentType="application/vnd.openxmlformats-officedocument.vmlDrawing"/>
  <Override PartName="/xl/drawings/vmlDrawing1.vml" ContentType="application/vnd.openxmlformats-officedocument.vmlDrawing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drawing2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io" sheetId="1" state="visible" r:id="rId2"/>
    <sheet name="Junho" sheetId="2" state="visible" r:id="rId3"/>
    <sheet name="Julho" sheetId="3" state="visible" r:id="rId4"/>
    <sheet name="Agosto" sheetId="4" state="visible" r:id="rId5"/>
    <sheet name="Setembro" sheetId="5" state="visible" r:id="rId6"/>
    <sheet name="Outubro" sheetId="6" state="visible" r:id="rId7"/>
    <sheet name="Novembro" sheetId="7" state="visible" r:id="rId8"/>
    <sheet name="Dezembro" sheetId="8" state="visible" r:id="rId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Inserir código dos ativos que se deseja comprar</t>
        </r>
      </text>
    </comment>
    <comment ref="E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desejada pelo membro (percentual da carteira)</t>
        </r>
      </text>
    </comment>
    <comment ref="F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Preço baseados no fechamento do último pregão do mês.</t>
        </r>
      </text>
    </comment>
    <comment ref="F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último dia do mês anterior</t>
        </r>
      </text>
    </comment>
    <comment ref="G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SEGUNDO A FÓRMULA</t>
        </r>
      </text>
    </comment>
    <comment ref="H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Nº REAL DE LOTES DESEJADO</t>
        </r>
      </text>
    </comment>
    <comment ref="J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Composição final da carteira com base no que realmente foi "comprado"</t>
        </r>
      </text>
    </comment>
    <comment ref="K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Cotação de fechamento do mês</t>
        </r>
      </text>
    </comment>
    <comment ref="K19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Pontuação de fechamento do Ibovespa no mês correspondente</t>
        </r>
      </text>
    </comment>
    <comment ref="L7" authorId="0">
      <text>
        <r>
          <rPr>
            <sz val="11"/>
            <color rgb="FF000000"/>
            <rFont val="Calibri"/>
            <family val="0"/>
            <charset val="1"/>
          </rPr>
          <t xml:space="preserve">[Comentário encadeado]
Sua versão do Excel permite que você leia este comentário encadeado, no entanto, as edições serão removidas se o arquivo for aberto em uma versão mais recente do Excel. Saiba mais: https://go.microsoft.com/fwlink/?linkid=870924
Comentário:
    À esquerda:
Referentes aos retornos de cada ativo baseado na sua participação dentro do montante total da carteira. 
Referentes aos retornos dos ativos isoladamente.
À direita: 
Referentes aos retornos dos ativos isoladamente.</t>
        </r>
      </text>
    </comment>
  </commentList>
</comments>
</file>

<file path=xl/sharedStrings.xml><?xml version="1.0" encoding="utf-8"?>
<sst xmlns="http://schemas.openxmlformats.org/spreadsheetml/2006/main" count="245" uniqueCount="38">
  <si>
    <t xml:space="preserve">CAPITAL</t>
  </si>
  <si>
    <t xml:space="preserve">-&gt;</t>
  </si>
  <si>
    <t xml:space="preserve">Rentabilidade Mensal dos Ativos (sem caixa)</t>
  </si>
  <si>
    <t xml:space="preserve">INICIAL</t>
  </si>
  <si>
    <t xml:space="preserve">INVESTIDO</t>
  </si>
  <si>
    <t xml:space="preserve">ATUAL</t>
  </si>
  <si>
    <t xml:space="preserve">Rentabilidade Acumulada</t>
  </si>
  <si>
    <t xml:space="preserve">Maio de 2020</t>
  </si>
  <si>
    <t xml:space="preserve">Ativos</t>
  </si>
  <si>
    <t xml:space="preserve">Composição</t>
  </si>
  <si>
    <t xml:space="preserve">Preço Compra</t>
  </si>
  <si>
    <t xml:space="preserve">Qnt 1</t>
  </si>
  <si>
    <t xml:space="preserve">Qnt 2</t>
  </si>
  <si>
    <t xml:space="preserve">Montante</t>
  </si>
  <si>
    <t xml:space="preserve">Comp2</t>
  </si>
  <si>
    <t xml:space="preserve">Preço Atual</t>
  </si>
  <si>
    <t xml:space="preserve">Retorno</t>
  </si>
  <si>
    <t xml:space="preserve">ITSA4</t>
  </si>
  <si>
    <t xml:space="preserve">BPAC11</t>
  </si>
  <si>
    <t xml:space="preserve">SLCE3</t>
  </si>
  <si>
    <t xml:space="preserve">CSAN3</t>
  </si>
  <si>
    <t xml:space="preserve">MGLU3</t>
  </si>
  <si>
    <t xml:space="preserve">RENT3</t>
  </si>
  <si>
    <t xml:space="preserve">TCSA3</t>
  </si>
  <si>
    <t xml:space="preserve">STBP3</t>
  </si>
  <si>
    <t xml:space="preserve">SULA4</t>
  </si>
  <si>
    <t xml:space="preserve">CARTEIRA</t>
  </si>
  <si>
    <t xml:space="preserve">      -&gt; Rentabilidade mensal da carteira</t>
  </si>
  <si>
    <t xml:space="preserve">IBOVESPA</t>
  </si>
  <si>
    <t xml:space="preserve">CSNA3</t>
  </si>
  <si>
    <t xml:space="preserve">ELET3</t>
  </si>
  <si>
    <t xml:space="preserve">TAEE3</t>
  </si>
  <si>
    <t xml:space="preserve">EGIE3</t>
  </si>
  <si>
    <t xml:space="preserve">yduq3</t>
  </si>
  <si>
    <t xml:space="preserve">ENBR3</t>
  </si>
  <si>
    <t xml:space="preserve">ECOR3</t>
  </si>
  <si>
    <t xml:space="preserve">SANB4</t>
  </si>
  <si>
    <t xml:space="preserve">BBAS3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</si>
</sst>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_-&quot;R$ &quot;* #,##0.00_-;&quot;-R$ &quot;* #,##0.00_-;_-&quot;R$ &quot;* \-??_-;_-@"/>
    <numFmt numFmtId="167" formatCode="_-* #,##0_-;\-* #,##0_-;_-* \-??_-;_-@"/>
    <numFmt numFmtId="168" formatCode="_-* #,##0.00_-;\-* #,##0.00_-;_-* \-??_-;_-@"/>
    <numFmt numFmtId="169" formatCode="0%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2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5"/>
      <color rgb="FF000000"/>
      <name val="Calibri"/>
      <family val="0"/>
      <charset val="1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E7E6E6"/>
      </patternFill>
    </fill>
    <fill>
      <patternFill patternType="solid">
        <fgColor rgb="FFFFD966"/>
        <bgColor rgb="FFFFFF99"/>
      </patternFill>
    </fill>
    <fill>
      <patternFill patternType="solid">
        <fgColor rgb="FFE7E6E6"/>
        <bgColor rgb="FFFFFFFF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0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3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4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8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731880</xdr:colOff>
      <xdr:row>6</xdr:row>
      <xdr:rowOff>29520</xdr:rowOff>
    </xdr:to>
    <xdr:pic>
      <xdr:nvPicPr>
        <xdr:cNvPr id="0" name="image1.png" descr=""/>
        <xdr:cNvPicPr/>
      </xdr:nvPicPr>
      <xdr:blipFill>
        <a:blip r:embed="rId1"/>
        <a:stretch/>
      </xdr:blipFill>
      <xdr:spPr>
        <a:xfrm>
          <a:off x="85680" y="76320"/>
          <a:ext cx="1456200" cy="1294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732240</xdr:colOff>
      <xdr:row>6</xdr:row>
      <xdr:rowOff>29520</xdr:rowOff>
    </xdr:to>
    <xdr:pic>
      <xdr:nvPicPr>
        <xdr:cNvPr id="1" name="image1.png" descr=""/>
        <xdr:cNvPicPr/>
      </xdr:nvPicPr>
      <xdr:blipFill>
        <a:blip r:embed="rId1"/>
        <a:stretch/>
      </xdr:blipFill>
      <xdr:spPr>
        <a:xfrm>
          <a:off x="85680" y="76320"/>
          <a:ext cx="1456560" cy="1294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731880</xdr:colOff>
      <xdr:row>6</xdr:row>
      <xdr:rowOff>29520</xdr:rowOff>
    </xdr:to>
    <xdr:pic>
      <xdr:nvPicPr>
        <xdr:cNvPr id="2" name="image1.png" descr=""/>
        <xdr:cNvPicPr/>
      </xdr:nvPicPr>
      <xdr:blipFill>
        <a:blip r:embed="rId1"/>
        <a:stretch/>
      </xdr:blipFill>
      <xdr:spPr>
        <a:xfrm>
          <a:off x="85680" y="76320"/>
          <a:ext cx="1456200" cy="1294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731880</xdr:colOff>
      <xdr:row>6</xdr:row>
      <xdr:rowOff>29520</xdr:rowOff>
    </xdr:to>
    <xdr:pic>
      <xdr:nvPicPr>
        <xdr:cNvPr id="3" name="image1.png" descr=""/>
        <xdr:cNvPicPr/>
      </xdr:nvPicPr>
      <xdr:blipFill>
        <a:blip r:embed="rId1"/>
        <a:stretch/>
      </xdr:blipFill>
      <xdr:spPr>
        <a:xfrm>
          <a:off x="85680" y="76320"/>
          <a:ext cx="1456200" cy="1294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731880</xdr:colOff>
      <xdr:row>6</xdr:row>
      <xdr:rowOff>29520</xdr:rowOff>
    </xdr:to>
    <xdr:pic>
      <xdr:nvPicPr>
        <xdr:cNvPr id="4" name="image1.png" descr=""/>
        <xdr:cNvPicPr/>
      </xdr:nvPicPr>
      <xdr:blipFill>
        <a:blip r:embed="rId1"/>
        <a:stretch/>
      </xdr:blipFill>
      <xdr:spPr>
        <a:xfrm>
          <a:off x="85680" y="76320"/>
          <a:ext cx="1456200" cy="1294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731880</xdr:colOff>
      <xdr:row>6</xdr:row>
      <xdr:rowOff>29520</xdr:rowOff>
    </xdr:to>
    <xdr:pic>
      <xdr:nvPicPr>
        <xdr:cNvPr id="5" name="image1.png" descr=""/>
        <xdr:cNvPicPr/>
      </xdr:nvPicPr>
      <xdr:blipFill>
        <a:blip r:embed="rId1"/>
        <a:stretch/>
      </xdr:blipFill>
      <xdr:spPr>
        <a:xfrm>
          <a:off x="85680" y="76320"/>
          <a:ext cx="1456200" cy="1294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731880</xdr:colOff>
      <xdr:row>6</xdr:row>
      <xdr:rowOff>29520</xdr:rowOff>
    </xdr:to>
    <xdr:pic>
      <xdr:nvPicPr>
        <xdr:cNvPr id="6" name="image1.png" descr=""/>
        <xdr:cNvPicPr/>
      </xdr:nvPicPr>
      <xdr:blipFill>
        <a:blip r:embed="rId1"/>
        <a:stretch/>
      </xdr:blipFill>
      <xdr:spPr>
        <a:xfrm>
          <a:off x="85680" y="76320"/>
          <a:ext cx="1456200" cy="12942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85680</xdr:colOff>
      <xdr:row>0</xdr:row>
      <xdr:rowOff>76320</xdr:rowOff>
    </xdr:from>
    <xdr:to>
      <xdr:col>1</xdr:col>
      <xdr:colOff>731880</xdr:colOff>
      <xdr:row>6</xdr:row>
      <xdr:rowOff>29520</xdr:rowOff>
    </xdr:to>
    <xdr:pic>
      <xdr:nvPicPr>
        <xdr:cNvPr id="7" name="image1.png" descr=""/>
        <xdr:cNvPicPr/>
      </xdr:nvPicPr>
      <xdr:blipFill>
        <a:blip r:embed="rId1"/>
        <a:stretch/>
      </xdr:blipFill>
      <xdr:spPr>
        <a:xfrm>
          <a:off x="85680" y="76320"/>
          <a:ext cx="1456200" cy="12942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4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5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6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7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drawing" Target="../drawings/drawing8.xml"/><Relationship Id="rId3" Type="http://schemas.openxmlformats.org/officeDocument/2006/relationships/vmlDrawing" Target="../drawings/vmlDrawing8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2" colorId="64" zoomScale="90" zoomScaleNormal="90" zoomScalePageLayoutView="100" workbookViewId="0">
      <selection pane="topLeft" activeCell="K8" activeCellId="0" sqref="K8"/>
    </sheetView>
  </sheetViews>
  <sheetFormatPr defaultRowHeight="15" zeroHeight="false" outlineLevelRow="0" outlineLevelCol="0"/>
  <cols>
    <col collapsed="false" customWidth="true" hidden="false" outlineLevel="0" max="1" min="1" style="0" width="9.11"/>
    <col collapsed="false" customWidth="true" hidden="false" outlineLevel="0" max="2" min="2" style="0" width="18.67"/>
    <col collapsed="false" customWidth="true" hidden="false" outlineLevel="0" max="3" min="3" style="1" width="4.44"/>
    <col collapsed="false" customWidth="true" hidden="false" outlineLevel="0" max="4" min="4" style="0" width="15"/>
    <col collapsed="false" customWidth="true" hidden="false" outlineLevel="0" max="5" min="5" style="0" width="17.89"/>
    <col collapsed="false" customWidth="true" hidden="false" outlineLevel="0" max="6" min="6" style="0" width="15"/>
    <col collapsed="false" customWidth="true" hidden="false" outlineLevel="0" max="7" min="7" style="0" width="7.66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1"/>
    <col collapsed="false" customWidth="true" hidden="false" outlineLevel="0" max="11" min="11" style="0" width="15"/>
    <col collapsed="false" customWidth="true" hidden="false" outlineLevel="0" max="12" min="12" style="0" width="8.88"/>
    <col collapsed="false" customWidth="true" hidden="false" outlineLevel="0" max="13" min="13" style="0" width="9"/>
    <col collapsed="false" customWidth="true" hidden="false" outlineLevel="0" max="25" min="14" style="0" width="8.66"/>
    <col collapsed="false" customWidth="true" hidden="false" outlineLevel="0" max="1025" min="26" style="0" width="14.44"/>
  </cols>
  <sheetData>
    <row r="1" customFormat="false" ht="14.4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6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0.0861887322530477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v>100000</v>
      </c>
      <c r="E4" s="14" t="n">
        <f aca="false">IF(SUM(I8:I17)&lt;=D4,SUM(I8:I17),"VALOR ACIMA DO DISPONÍVEL")</f>
        <v>99665</v>
      </c>
      <c r="F4" s="15" t="n">
        <f aca="false">(E4*I2)+E4+(D4-E4)</f>
        <v>108590</v>
      </c>
      <c r="G4" s="3"/>
      <c r="H4" s="3"/>
      <c r="I4" s="16" t="n">
        <f aca="false">F4/D4-1</f>
        <v>0.0859000000000001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6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4.4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4.4" hidden="false" customHeight="false" outlineLevel="0" collapsed="false">
      <c r="A8" s="2"/>
      <c r="B8" s="2"/>
      <c r="C8" s="21" t="n">
        <v>1</v>
      </c>
      <c r="D8" s="22" t="s">
        <v>17</v>
      </c>
      <c r="E8" s="23" t="n">
        <v>0.1</v>
      </c>
      <c r="F8" s="24" t="n">
        <v>9</v>
      </c>
      <c r="G8" s="25" t="n">
        <f aca="false">((E8*$D$4)/100)/F8</f>
        <v>11.1111111111111</v>
      </c>
      <c r="H8" s="26" t="n">
        <v>11</v>
      </c>
      <c r="I8" s="27" t="n">
        <f aca="false">H8*F8*100</f>
        <v>9900</v>
      </c>
      <c r="J8" s="28" t="n">
        <f aca="false">I8/$E$4</f>
        <v>0.0993327647619526</v>
      </c>
      <c r="K8" s="24" t="n">
        <v>8.86</v>
      </c>
      <c r="L8" s="29" t="n">
        <f aca="false">IFERROR((K8/F8-1)*J8,0)</f>
        <v>-0.00154517634074149</v>
      </c>
      <c r="M8" s="30" t="n">
        <f aca="false">IFERROR(L8/J8,0)</f>
        <v>-0.0155555555555557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4.4" hidden="false" customHeight="false" outlineLevel="0" collapsed="false">
      <c r="A9" s="2"/>
      <c r="B9" s="2"/>
      <c r="C9" s="31" t="n">
        <v>2</v>
      </c>
      <c r="D9" s="32" t="s">
        <v>18</v>
      </c>
      <c r="E9" s="23" t="n">
        <v>0.1</v>
      </c>
      <c r="F9" s="24" t="n">
        <v>42.3</v>
      </c>
      <c r="G9" s="25" t="n">
        <f aca="false">((E9*$D$4)/100)/F9</f>
        <v>2.36406619385343</v>
      </c>
      <c r="H9" s="26" t="n">
        <v>3</v>
      </c>
      <c r="I9" s="27" t="n">
        <f aca="false">H9*F9*100</f>
        <v>12690</v>
      </c>
      <c r="J9" s="28" t="n">
        <f aca="false">I9/$E$4</f>
        <v>0.127326543922139</v>
      </c>
      <c r="K9" s="24" t="n">
        <v>48.84</v>
      </c>
      <c r="L9" s="29" t="n">
        <f aca="false">IFERROR((K9/F9-1)*J9,0)</f>
        <v>0.0196859479255506</v>
      </c>
      <c r="M9" s="30" t="n">
        <f aca="false">IFERROR(L9/J9,0)</f>
        <v>0.154609929078014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4.4" hidden="false" customHeight="false" outlineLevel="0" collapsed="false">
      <c r="A10" s="2"/>
      <c r="B10" s="2"/>
      <c r="C10" s="31" t="n">
        <v>3</v>
      </c>
      <c r="D10" s="32" t="s">
        <v>19</v>
      </c>
      <c r="E10" s="23" t="n">
        <v>0.2</v>
      </c>
      <c r="F10" s="24" t="n">
        <v>24</v>
      </c>
      <c r="G10" s="25" t="n">
        <f aca="false">((E10*$D$4)/100)/F10</f>
        <v>8.33333333333333</v>
      </c>
      <c r="H10" s="26" t="n">
        <v>8</v>
      </c>
      <c r="I10" s="27" t="n">
        <f aca="false">H10*F10*100</f>
        <v>19200</v>
      </c>
      <c r="J10" s="28" t="n">
        <f aca="false">I10/$E$4</f>
        <v>0.192645361962575</v>
      </c>
      <c r="K10" s="24" t="n">
        <v>24.91</v>
      </c>
      <c r="L10" s="29" t="n">
        <f aca="false">IFERROR((K10/F10-1)*J10,0)</f>
        <v>0.00730446997441427</v>
      </c>
      <c r="M10" s="30" t="n">
        <f aca="false">IFERROR(L10/J10,0)</f>
        <v>0.0379166666666666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4.4" hidden="false" customHeight="false" outlineLevel="0" collapsed="false">
      <c r="A11" s="2"/>
      <c r="B11" s="2"/>
      <c r="C11" s="31" t="n">
        <v>4</v>
      </c>
      <c r="D11" s="32" t="s">
        <v>20</v>
      </c>
      <c r="E11" s="23" t="n">
        <v>0.2</v>
      </c>
      <c r="F11" s="24" t="n">
        <v>60.34</v>
      </c>
      <c r="G11" s="25" t="n">
        <f aca="false">((E11*$D$4)/100)/F11</f>
        <v>3.31455087835598</v>
      </c>
      <c r="H11" s="26" t="n">
        <v>3</v>
      </c>
      <c r="I11" s="27" t="n">
        <f aca="false">H11*F11*100</f>
        <v>18102</v>
      </c>
      <c r="J11" s="28" t="n">
        <f aca="false">I11/$E$4</f>
        <v>0.18162845532534</v>
      </c>
      <c r="K11" s="24" t="n">
        <v>65.85</v>
      </c>
      <c r="L11" s="29" t="n">
        <f aca="false">IFERROR((K11/F11-1)*J11,0)</f>
        <v>0.0165855616314654</v>
      </c>
      <c r="M11" s="30" t="n">
        <f aca="false">IFERROR(L11/J11,0)</f>
        <v>0.0913158766987072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4.4" hidden="false" customHeight="false" outlineLevel="0" collapsed="false">
      <c r="A12" s="2"/>
      <c r="B12" s="2"/>
      <c r="C12" s="31" t="n">
        <v>5</v>
      </c>
      <c r="D12" s="32" t="s">
        <v>21</v>
      </c>
      <c r="E12" s="23" t="n">
        <v>0.1</v>
      </c>
      <c r="F12" s="24" t="n">
        <v>49.7</v>
      </c>
      <c r="G12" s="25" t="n">
        <f aca="false">((E12*$D$4)/100)/F12</f>
        <v>2.01207243460765</v>
      </c>
      <c r="H12" s="26" t="n">
        <v>2</v>
      </c>
      <c r="I12" s="27" t="n">
        <f aca="false">H12*F12*100</f>
        <v>9940</v>
      </c>
      <c r="J12" s="28" t="n">
        <f aca="false">I12/$E$4</f>
        <v>0.0997341092660412</v>
      </c>
      <c r="K12" s="24" t="n">
        <v>64.35</v>
      </c>
      <c r="L12" s="29" t="n">
        <f aca="false">IFERROR((K12/F12-1)*J12,0)</f>
        <v>0.029398484924497</v>
      </c>
      <c r="M12" s="30" t="n">
        <f aca="false">IFERROR(L12/J12,0)</f>
        <v>0.29476861167002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4.4" hidden="false" customHeight="false" outlineLevel="0" collapsed="false">
      <c r="A13" s="2"/>
      <c r="B13" s="2"/>
      <c r="C13" s="31" t="n">
        <v>6</v>
      </c>
      <c r="D13" s="32" t="s">
        <v>22</v>
      </c>
      <c r="E13" s="23" t="n">
        <v>0.1</v>
      </c>
      <c r="F13" s="24" t="n">
        <v>34.19</v>
      </c>
      <c r="G13" s="25" t="n">
        <f aca="false">((E13*$D$4)/100)/F13</f>
        <v>2.92483182217023</v>
      </c>
      <c r="H13" s="26" t="n">
        <v>3</v>
      </c>
      <c r="I13" s="27" t="n">
        <f aca="false">H13*F13*100</f>
        <v>10257</v>
      </c>
      <c r="J13" s="28" t="n">
        <f aca="false">I13/$E$4</f>
        <v>0.102914764460944</v>
      </c>
      <c r="K13" s="24" t="n">
        <v>38.48</v>
      </c>
      <c r="L13" s="29" t="n">
        <f aca="false">IFERROR((K13/F13-1)*J13,0)</f>
        <v>0.0129132594190538</v>
      </c>
      <c r="M13" s="30" t="n">
        <f aca="false">IFERROR(L13/J13,0)</f>
        <v>0.125475285171103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4.4" hidden="false" customHeight="false" outlineLevel="0" collapsed="false">
      <c r="A14" s="2"/>
      <c r="B14" s="2"/>
      <c r="C14" s="31" t="n">
        <v>7</v>
      </c>
      <c r="D14" s="32" t="s">
        <v>23</v>
      </c>
      <c r="E14" s="23" t="n">
        <v>0.05</v>
      </c>
      <c r="F14" s="24" t="n">
        <v>0.78</v>
      </c>
      <c r="G14" s="25" t="n">
        <f aca="false">((E14*$D$4)/100)/F14</f>
        <v>64.1025641025641</v>
      </c>
      <c r="H14" s="26" t="n">
        <v>64</v>
      </c>
      <c r="I14" s="27" t="n">
        <f aca="false">H14*F14*100</f>
        <v>4992</v>
      </c>
      <c r="J14" s="28" t="n">
        <f aca="false">I14/$E$4</f>
        <v>0.0500877941102694</v>
      </c>
      <c r="K14" s="24" t="n">
        <v>0.75</v>
      </c>
      <c r="L14" s="29" t="n">
        <f aca="false">IFERROR((K14/F14-1)*J14,0)</f>
        <v>-0.00192645361962575</v>
      </c>
      <c r="M14" s="30" t="n">
        <f aca="false">IFERROR(L14/J14,0)</f>
        <v>-0.0384615384615385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4.4" hidden="false" customHeight="false" outlineLevel="0" collapsed="false">
      <c r="A15" s="2"/>
      <c r="B15" s="2"/>
      <c r="C15" s="31" t="n">
        <v>8</v>
      </c>
      <c r="D15" s="32" t="s">
        <v>24</v>
      </c>
      <c r="E15" s="23" t="n">
        <v>0.05</v>
      </c>
      <c r="F15" s="24" t="n">
        <v>4.08</v>
      </c>
      <c r="G15" s="25" t="n">
        <f aca="false">((E15*$D$4)/100)/F15</f>
        <v>12.2549019607843</v>
      </c>
      <c r="H15" s="26" t="n">
        <v>12</v>
      </c>
      <c r="I15" s="27" t="n">
        <f aca="false">H15*F15*100</f>
        <v>4896</v>
      </c>
      <c r="J15" s="28" t="n">
        <f aca="false">I15/$E$4</f>
        <v>0.0491245673004565</v>
      </c>
      <c r="K15" s="24" t="n">
        <v>4.2</v>
      </c>
      <c r="L15" s="29" t="n">
        <f aca="false">IFERROR((K15/F15-1)*J15,0)</f>
        <v>0.00144484021471932</v>
      </c>
      <c r="M15" s="30" t="n">
        <f aca="false">IFERROR(L15/J15,0)</f>
        <v>0.0294117647058825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4.4" hidden="false" customHeight="false" outlineLevel="0" collapsed="false">
      <c r="A16" s="2"/>
      <c r="B16" s="2"/>
      <c r="C16" s="31" t="n">
        <v>9</v>
      </c>
      <c r="D16" s="32" t="s">
        <v>25</v>
      </c>
      <c r="E16" s="23" t="n">
        <v>0.1</v>
      </c>
      <c r="F16" s="24" t="n">
        <v>12.11</v>
      </c>
      <c r="G16" s="25" t="n">
        <f aca="false">((E16*$D$4)/100)/F16</f>
        <v>8.25763831544179</v>
      </c>
      <c r="H16" s="26" t="n">
        <v>8</v>
      </c>
      <c r="I16" s="27" t="n">
        <f aca="false">H16*F16*100</f>
        <v>9688</v>
      </c>
      <c r="J16" s="28" t="n">
        <f aca="false">I16/$E$4</f>
        <v>0.0972056388902824</v>
      </c>
      <c r="K16" s="24" t="n">
        <v>12.4</v>
      </c>
      <c r="L16" s="29" t="n">
        <f aca="false">IFERROR((K16/F16-1)*J16,0)</f>
        <v>0.00232779812371446</v>
      </c>
      <c r="M16" s="30" t="n">
        <f aca="false">IFERROR(L16/J16,0)</f>
        <v>0.0239471511147813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4.4" hidden="false" customHeight="false" outlineLevel="0" collapsed="false">
      <c r="A17" s="2"/>
      <c r="B17" s="2"/>
      <c r="C17" s="31" t="n">
        <v>10</v>
      </c>
      <c r="D17" s="32"/>
      <c r="E17" s="23"/>
      <c r="F17" s="24"/>
      <c r="G17" s="25" t="e">
        <f aca="false">((E17*$D$4)/100)/F17</f>
        <v>#DIV/0!</v>
      </c>
      <c r="H17" s="26"/>
      <c r="I17" s="27" t="n">
        <f aca="false">H17*F17*100</f>
        <v>0</v>
      </c>
      <c r="J17" s="28" t="n">
        <f aca="false">I17/$E$4</f>
        <v>0</v>
      </c>
      <c r="K17" s="33"/>
      <c r="L17" s="29" t="n">
        <f aca="false">IFERROR((K17/F17-1)*J17,0)</f>
        <v>0</v>
      </c>
      <c r="M17" s="30" t="n">
        <f aca="false">IFERROR(L17/J17,0)</f>
        <v>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4.4" hidden="false" customHeight="false" outlineLevel="0" collapsed="false">
      <c r="A18" s="2"/>
      <c r="B18" s="2"/>
      <c r="C18" s="34" t="s">
        <v>26</v>
      </c>
      <c r="D18" s="34"/>
      <c r="E18" s="34"/>
      <c r="F18" s="35" t="n">
        <v>100000</v>
      </c>
      <c r="G18" s="36"/>
      <c r="H18" s="36"/>
      <c r="I18" s="36"/>
      <c r="J18" s="35"/>
      <c r="K18" s="37" t="n">
        <f aca="false">F4</f>
        <v>108590</v>
      </c>
      <c r="L18" s="38" t="n">
        <f aca="false">(K18/F18-1)</f>
        <v>0.0859000000000001</v>
      </c>
      <c r="M18" s="38"/>
      <c r="N18" s="39" t="s">
        <v>27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28</v>
      </c>
      <c r="D19" s="34"/>
      <c r="E19" s="34"/>
      <c r="F19" s="40" t="n">
        <v>80505.89</v>
      </c>
      <c r="G19" s="41"/>
      <c r="H19" s="41"/>
      <c r="I19" s="41"/>
      <c r="J19" s="42"/>
      <c r="K19" s="43" t="n">
        <v>80505.89</v>
      </c>
      <c r="L19" s="38" t="n">
        <f aca="false">(K19/F19-1)</f>
        <v>0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true" showOutlineSymbols="true" defaultGridColor="true" view="normal" topLeftCell="C1" colorId="64" zoomScale="90" zoomScaleNormal="90" zoomScalePageLayoutView="100" workbookViewId="0">
      <selection pane="topLeft" activeCell="H15" activeCellId="0" sqref="H15"/>
    </sheetView>
  </sheetViews>
  <sheetFormatPr defaultRowHeight="15" zeroHeight="false" outlineLevelRow="0" outlineLevelCol="0"/>
  <cols>
    <col collapsed="false" customWidth="true" hidden="false" outlineLevel="0" max="1" min="1" style="0" width="9.11"/>
    <col collapsed="false" customWidth="true" hidden="false" outlineLevel="0" max="2" min="2" style="0" width="18.67"/>
    <col collapsed="false" customWidth="true" hidden="false" outlineLevel="0" max="3" min="3" style="1" width="4.44"/>
    <col collapsed="false" customWidth="true" hidden="false" outlineLevel="0" max="4" min="4" style="0" width="15"/>
    <col collapsed="false" customWidth="true" hidden="false" outlineLevel="0" max="5" min="5" style="0" width="17.89"/>
    <col collapsed="false" customWidth="true" hidden="false" outlineLevel="0" max="6" min="6" style="0" width="15"/>
    <col collapsed="false" customWidth="true" hidden="false" outlineLevel="0" max="7" min="7" style="0" width="7.66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8.22"/>
    <col collapsed="false" customWidth="true" hidden="false" outlineLevel="0" max="11" min="11" style="0" width="15"/>
    <col collapsed="false" customWidth="true" hidden="false" outlineLevel="0" max="12" min="12" style="0" width="8.88"/>
    <col collapsed="false" customWidth="true" hidden="false" outlineLevel="0" max="13" min="13" style="0" width="9"/>
    <col collapsed="false" customWidth="true" hidden="false" outlineLevel="0" max="25" min="14" style="0" width="8.66"/>
    <col collapsed="false" customWidth="true" hidden="false" outlineLevel="0" max="1025" min="26" style="0" width="14.44"/>
  </cols>
  <sheetData>
    <row r="1" customFormat="false" ht="14.4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6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0.152504734192416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Maio!F4</f>
        <v>108590</v>
      </c>
      <c r="E4" s="14" t="n">
        <f aca="false">IF(SUM(I8:I17)&lt;=D4,SUM(I8:I17),"VALOR ACIMA DO DISPONÍVEL")</f>
        <v>108255</v>
      </c>
      <c r="F4" s="15" t="n">
        <f aca="false">(E4*I2)+E4+(D4-E4)</f>
        <v>125099.4</v>
      </c>
      <c r="G4" s="3"/>
      <c r="H4" s="3"/>
      <c r="I4" s="16" t="n">
        <f aca="false">F4/100000-1</f>
        <v>0.250994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4"/>
      <c r="R5" s="2"/>
      <c r="S5" s="2"/>
      <c r="T5" s="2"/>
      <c r="U5" s="2"/>
      <c r="V5" s="2"/>
      <c r="W5" s="2"/>
      <c r="X5" s="2"/>
      <c r="Y5" s="2"/>
    </row>
    <row r="6" customFormat="false" ht="15.6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4"/>
      <c r="R6" s="2"/>
      <c r="S6" s="2"/>
      <c r="T6" s="2"/>
      <c r="U6" s="2"/>
      <c r="V6" s="2"/>
      <c r="W6" s="2"/>
      <c r="X6" s="2"/>
      <c r="Y6" s="2"/>
    </row>
    <row r="7" customFormat="false" ht="14.4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4"/>
      <c r="R7" s="2"/>
      <c r="S7" s="2"/>
      <c r="T7" s="2"/>
      <c r="U7" s="2"/>
      <c r="V7" s="2"/>
      <c r="W7" s="2"/>
      <c r="X7" s="2"/>
      <c r="Y7" s="2"/>
    </row>
    <row r="8" customFormat="false" ht="14.4" hidden="false" customHeight="false" outlineLevel="0" collapsed="false">
      <c r="A8" s="2"/>
      <c r="B8" s="2"/>
      <c r="C8" s="21" t="n">
        <v>1</v>
      </c>
      <c r="D8" s="22" t="s">
        <v>17</v>
      </c>
      <c r="E8" s="23" t="n">
        <v>0.1</v>
      </c>
      <c r="F8" s="24" t="n">
        <v>8.86</v>
      </c>
      <c r="G8" s="25" t="n">
        <f aca="false">((E8*$D$4)/100)/F8</f>
        <v>12.2562076749436</v>
      </c>
      <c r="H8" s="26" t="n">
        <v>11</v>
      </c>
      <c r="I8" s="27" t="n">
        <f aca="false">H8*F8*100</f>
        <v>9746</v>
      </c>
      <c r="J8" s="28" t="n">
        <f aca="false">I8/$E$4</f>
        <v>0.0900281742182809</v>
      </c>
      <c r="K8" s="24" t="n">
        <v>9.59</v>
      </c>
      <c r="L8" s="29" t="n">
        <f aca="false">IFERROR((K8/F8-1)*J8,0)</f>
        <v>0.00741767123920373</v>
      </c>
      <c r="M8" s="30" t="n">
        <f aca="false">IFERROR(L8/J8,0)</f>
        <v>0.082392776523702</v>
      </c>
      <c r="N8" s="2"/>
      <c r="O8" s="2"/>
      <c r="P8" s="2"/>
      <c r="Q8" s="24"/>
      <c r="R8" s="2"/>
      <c r="S8" s="2"/>
      <c r="T8" s="2"/>
      <c r="U8" s="2"/>
      <c r="V8" s="2"/>
      <c r="W8" s="2"/>
      <c r="X8" s="2"/>
      <c r="Y8" s="2"/>
    </row>
    <row r="9" customFormat="false" ht="14.4" hidden="false" customHeight="false" outlineLevel="0" collapsed="false">
      <c r="A9" s="2"/>
      <c r="B9" s="2"/>
      <c r="C9" s="31" t="n">
        <v>2</v>
      </c>
      <c r="D9" s="32" t="s">
        <v>18</v>
      </c>
      <c r="E9" s="23" t="n">
        <v>0.1</v>
      </c>
      <c r="F9" s="24" t="n">
        <v>48.84</v>
      </c>
      <c r="G9" s="25" t="n">
        <f aca="false">((E9*$D$4)/100)/F9</f>
        <v>2.22338247338247</v>
      </c>
      <c r="H9" s="26" t="n">
        <v>3</v>
      </c>
      <c r="I9" s="27" t="n">
        <f aca="false">H9*F9*100</f>
        <v>14652</v>
      </c>
      <c r="J9" s="28" t="n">
        <f aca="false">I9/$E$4</f>
        <v>0.135347097131772</v>
      </c>
      <c r="K9" s="24" t="n">
        <v>76.5</v>
      </c>
      <c r="L9" s="29" t="n">
        <f aca="false">IFERROR((K9/F9-1)*J9,0)</f>
        <v>0.0766523486213108</v>
      </c>
      <c r="M9" s="30" t="n">
        <f aca="false">IFERROR(L9/J9,0)</f>
        <v>0.566339066339066</v>
      </c>
      <c r="N9" s="2"/>
      <c r="O9" s="2"/>
      <c r="P9" s="2"/>
      <c r="Q9" s="24"/>
      <c r="R9" s="2"/>
      <c r="S9" s="2"/>
      <c r="T9" s="2"/>
      <c r="U9" s="2"/>
      <c r="V9" s="2"/>
      <c r="W9" s="2"/>
      <c r="X9" s="2"/>
      <c r="Y9" s="2"/>
    </row>
    <row r="10" customFormat="false" ht="14.4" hidden="false" customHeight="false" outlineLevel="0" collapsed="false">
      <c r="A10" s="2"/>
      <c r="B10" s="2"/>
      <c r="C10" s="31" t="n">
        <v>3</v>
      </c>
      <c r="D10" s="32" t="s">
        <v>19</v>
      </c>
      <c r="E10" s="23" t="n">
        <v>0.2</v>
      </c>
      <c r="F10" s="24" t="n">
        <v>24.91</v>
      </c>
      <c r="G10" s="25" t="n">
        <f aca="false">((E10*$D$4)/100)/F10</f>
        <v>8.71858691288639</v>
      </c>
      <c r="H10" s="26" t="n">
        <v>8</v>
      </c>
      <c r="I10" s="27" t="n">
        <f aca="false">H10*F10*100</f>
        <v>19928</v>
      </c>
      <c r="J10" s="28" t="n">
        <f aca="false">I10/$E$4</f>
        <v>0.18408387603344</v>
      </c>
      <c r="K10" s="24" t="n">
        <v>23.6</v>
      </c>
      <c r="L10" s="29" t="n">
        <f aca="false">IFERROR((K10/F10-1)*J10,0)</f>
        <v>-0.00968084615029328</v>
      </c>
      <c r="M10" s="30" t="n">
        <f aca="false">IFERROR(L10/J10,0)</f>
        <v>-0.0525893215576073</v>
      </c>
      <c r="N10" s="2"/>
      <c r="O10" s="2"/>
      <c r="P10" s="2"/>
      <c r="Q10" s="24"/>
      <c r="R10" s="2"/>
      <c r="S10" s="2"/>
      <c r="T10" s="2"/>
      <c r="U10" s="2"/>
      <c r="V10" s="2"/>
      <c r="W10" s="2"/>
      <c r="X10" s="2"/>
      <c r="Y10" s="2"/>
    </row>
    <row r="11" customFormat="false" ht="14.4" hidden="false" customHeight="false" outlineLevel="0" collapsed="false">
      <c r="A11" s="2"/>
      <c r="B11" s="2"/>
      <c r="C11" s="31" t="n">
        <v>4</v>
      </c>
      <c r="D11" s="32" t="s">
        <v>20</v>
      </c>
      <c r="E11" s="23" t="n">
        <v>0.2</v>
      </c>
      <c r="F11" s="24" t="n">
        <v>65.85</v>
      </c>
      <c r="G11" s="25" t="n">
        <f aca="false">((E11*$D$4)/100)/F11</f>
        <v>3.29810174639332</v>
      </c>
      <c r="H11" s="26" t="n">
        <v>3</v>
      </c>
      <c r="I11" s="27" t="n">
        <f aca="false">H11*F11*100</f>
        <v>19755</v>
      </c>
      <c r="J11" s="28" t="n">
        <f aca="false">I11/$E$4</f>
        <v>0.182485797422752</v>
      </c>
      <c r="K11" s="24" t="n">
        <v>70.92</v>
      </c>
      <c r="L11" s="29" t="n">
        <f aca="false">IFERROR((K11/F11-1)*J11,0)</f>
        <v>0.0140501593459887</v>
      </c>
      <c r="M11" s="30" t="n">
        <f aca="false">IFERROR(L11/J11,0)</f>
        <v>0.076993166287016</v>
      </c>
      <c r="N11" s="2"/>
      <c r="O11" s="2"/>
      <c r="P11" s="2"/>
      <c r="Q11" s="24"/>
      <c r="R11" s="2"/>
      <c r="S11" s="2"/>
      <c r="T11" s="2"/>
      <c r="U11" s="2"/>
      <c r="V11" s="2"/>
      <c r="W11" s="2"/>
      <c r="X11" s="2"/>
      <c r="Y11" s="2"/>
    </row>
    <row r="12" customFormat="false" ht="14.4" hidden="false" customHeight="false" outlineLevel="0" collapsed="false">
      <c r="A12" s="2"/>
      <c r="B12" s="2"/>
      <c r="C12" s="31" t="n">
        <v>5</v>
      </c>
      <c r="D12" s="32" t="s">
        <v>21</v>
      </c>
      <c r="E12" s="23" t="n">
        <v>0.1</v>
      </c>
      <c r="F12" s="24" t="n">
        <v>64.35</v>
      </c>
      <c r="G12" s="25" t="n">
        <f aca="false">((E12*$D$4)/100)/F12</f>
        <v>1.68749028749029</v>
      </c>
      <c r="H12" s="26" t="n">
        <v>2</v>
      </c>
      <c r="I12" s="27" t="n">
        <f aca="false">H12*F12*100</f>
        <v>12870</v>
      </c>
      <c r="J12" s="28" t="n">
        <f aca="false">I12/$E$4</f>
        <v>0.118885963696827</v>
      </c>
      <c r="K12" s="24" t="n">
        <v>71.65</v>
      </c>
      <c r="L12" s="29" t="n">
        <f aca="false">IFERROR((K12/F12-1)*J12,0)</f>
        <v>0.0134866749803704</v>
      </c>
      <c r="M12" s="30" t="n">
        <f aca="false">IFERROR(L12/J12,0)</f>
        <v>0.113442113442114</v>
      </c>
      <c r="N12" s="2"/>
      <c r="O12" s="2"/>
      <c r="P12" s="2"/>
      <c r="Q12" s="24"/>
      <c r="R12" s="2"/>
      <c r="S12" s="2"/>
      <c r="T12" s="2"/>
      <c r="U12" s="2"/>
      <c r="V12" s="2"/>
      <c r="W12" s="2"/>
      <c r="X12" s="2"/>
      <c r="Y12" s="2"/>
    </row>
    <row r="13" customFormat="false" ht="14.4" hidden="false" customHeight="false" outlineLevel="0" collapsed="false">
      <c r="A13" s="2"/>
      <c r="B13" s="2"/>
      <c r="C13" s="31" t="n">
        <v>6</v>
      </c>
      <c r="D13" s="32" t="s">
        <v>22</v>
      </c>
      <c r="E13" s="23" t="n">
        <v>0.1</v>
      </c>
      <c r="F13" s="24" t="n">
        <v>38.48</v>
      </c>
      <c r="G13" s="25" t="n">
        <f aca="false">((E13*$D$4)/100)/F13</f>
        <v>2.82198544698545</v>
      </c>
      <c r="H13" s="26" t="n">
        <v>3</v>
      </c>
      <c r="I13" s="27" t="n">
        <f aca="false">H13*F13*100</f>
        <v>11544</v>
      </c>
      <c r="J13" s="28" t="n">
        <f aca="false">I13/$E$4</f>
        <v>0.106637106831093</v>
      </c>
      <c r="K13" s="24" t="n">
        <v>40.91</v>
      </c>
      <c r="L13" s="29" t="n">
        <f aca="false">IFERROR((K13/F13-1)*J13,0)</f>
        <v>0.00673410004156853</v>
      </c>
      <c r="M13" s="30" t="n">
        <f aca="false">IFERROR(L13/J13,0)</f>
        <v>0.0631496881496882</v>
      </c>
      <c r="N13" s="2"/>
      <c r="O13" s="2"/>
      <c r="P13" s="2"/>
      <c r="Q13" s="24"/>
      <c r="R13" s="2"/>
      <c r="S13" s="2"/>
      <c r="T13" s="2"/>
      <c r="U13" s="2"/>
      <c r="V13" s="2"/>
      <c r="W13" s="2"/>
      <c r="X13" s="2"/>
      <c r="Y13" s="2"/>
    </row>
    <row r="14" customFormat="false" ht="15" hidden="false" customHeight="false" outlineLevel="0" collapsed="false">
      <c r="A14" s="2"/>
      <c r="B14" s="2"/>
      <c r="C14" s="31" t="n">
        <v>7</v>
      </c>
      <c r="D14" s="32" t="s">
        <v>23</v>
      </c>
      <c r="E14" s="23" t="n">
        <v>0.05</v>
      </c>
      <c r="F14" s="24" t="n">
        <v>7.5</v>
      </c>
      <c r="G14" s="25" t="n">
        <f aca="false">((E14*$D$4)/100)/F14</f>
        <v>7.23933333333333</v>
      </c>
      <c r="H14" s="25" t="n">
        <v>6.4</v>
      </c>
      <c r="I14" s="27" t="n">
        <f aca="false">H14*F14*100</f>
        <v>4800</v>
      </c>
      <c r="J14" s="28" t="n">
        <f aca="false">I14/$E$4</f>
        <v>0.0443397533601219</v>
      </c>
      <c r="K14" s="24" t="n">
        <v>12.61</v>
      </c>
      <c r="L14" s="29" t="n">
        <f aca="false">IFERROR((K14/F14-1)*J14,0)</f>
        <v>0.0302101519560297</v>
      </c>
      <c r="M14" s="30" t="n">
        <f aca="false">IFERROR(L14/J14,0)</f>
        <v>0.681333333333333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4.4" hidden="false" customHeight="false" outlineLevel="0" collapsed="false">
      <c r="A15" s="2"/>
      <c r="B15" s="2"/>
      <c r="C15" s="31" t="n">
        <v>8</v>
      </c>
      <c r="D15" s="32" t="s">
        <v>24</v>
      </c>
      <c r="E15" s="23" t="n">
        <v>0.05</v>
      </c>
      <c r="F15" s="24" t="n">
        <v>4.2</v>
      </c>
      <c r="G15" s="25" t="n">
        <f aca="false">((E15*$D$4)/100)/F15</f>
        <v>12.927380952381</v>
      </c>
      <c r="H15" s="26" t="n">
        <v>12</v>
      </c>
      <c r="I15" s="27" t="n">
        <f aca="false">H15*F15*100</f>
        <v>5040</v>
      </c>
      <c r="J15" s="28" t="n">
        <f aca="false">I15/$E$4</f>
        <v>0.046556741028128</v>
      </c>
      <c r="K15" s="24" t="n">
        <v>5.51</v>
      </c>
      <c r="L15" s="29" t="n">
        <f aca="false">IFERROR((K15/F15-1)*J15,0)</f>
        <v>0.0145212692254399</v>
      </c>
      <c r="M15" s="30" t="n">
        <f aca="false">IFERROR(L15/J15,0)</f>
        <v>0.311904761904762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4.4" hidden="false" customHeight="false" outlineLevel="0" collapsed="false">
      <c r="A16" s="2"/>
      <c r="B16" s="2"/>
      <c r="C16" s="31" t="n">
        <v>9</v>
      </c>
      <c r="D16" s="32" t="s">
        <v>25</v>
      </c>
      <c r="E16" s="23" t="n">
        <v>0.1</v>
      </c>
      <c r="F16" s="24" t="n">
        <v>12.4</v>
      </c>
      <c r="G16" s="25" t="n">
        <f aca="false">((E16*$D$4)/100)/F16</f>
        <v>8.75725806451613</v>
      </c>
      <c r="H16" s="26" t="n">
        <v>8</v>
      </c>
      <c r="I16" s="27" t="n">
        <f aca="false">H16*F16*100</f>
        <v>9920</v>
      </c>
      <c r="J16" s="28" t="n">
        <f aca="false">I16/$E$4</f>
        <v>0.0916354902775853</v>
      </c>
      <c r="K16" s="24" t="n">
        <v>12.28</v>
      </c>
      <c r="L16" s="29" t="n">
        <f aca="false">IFERROR((K16/F16-1)*J16,0)</f>
        <v>-0.000886795067202446</v>
      </c>
      <c r="M16" s="30" t="n">
        <f aca="false">IFERROR(L16/J16,0)</f>
        <v>-0.00967741935483879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4.4" hidden="false" customHeight="false" outlineLevel="0" collapsed="false">
      <c r="A17" s="2"/>
      <c r="B17" s="2"/>
      <c r="C17" s="31" t="n">
        <v>10</v>
      </c>
      <c r="D17" s="32"/>
      <c r="E17" s="23" t="n">
        <v>0.1</v>
      </c>
      <c r="F17" s="24"/>
      <c r="G17" s="25" t="e">
        <f aca="false">((E17*$D$4)/100)/F17</f>
        <v>#DIV/0!</v>
      </c>
      <c r="H17" s="26"/>
      <c r="I17" s="27" t="n">
        <f aca="false">H17*F17*100</f>
        <v>0</v>
      </c>
      <c r="J17" s="28" t="n">
        <f aca="false">I17/$E$4</f>
        <v>0</v>
      </c>
      <c r="K17" s="33"/>
      <c r="L17" s="29" t="n">
        <f aca="false">IFERROR((K17/F17-1)*J17,0)</f>
        <v>0</v>
      </c>
      <c r="M17" s="30" t="n">
        <f aca="false">IFERROR(L17/J17,0)</f>
        <v>0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4.4" hidden="false" customHeight="false" outlineLevel="0" collapsed="false">
      <c r="A18" s="2"/>
      <c r="B18" s="2"/>
      <c r="C18" s="34" t="s">
        <v>26</v>
      </c>
      <c r="D18" s="34"/>
      <c r="E18" s="34"/>
      <c r="F18" s="35" t="n">
        <f aca="false">D4</f>
        <v>108590</v>
      </c>
      <c r="G18" s="36"/>
      <c r="H18" s="36"/>
      <c r="I18" s="36"/>
      <c r="J18" s="35"/>
      <c r="K18" s="37" t="n">
        <f aca="false">F4</f>
        <v>125099.4</v>
      </c>
      <c r="L18" s="38" t="n">
        <f aca="false">(K18/F18-1)</f>
        <v>0.152034257298094</v>
      </c>
      <c r="M18" s="38"/>
      <c r="N18" s="39" t="s">
        <v>27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28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0" activeCellId="0" sqref="B10"/>
    </sheetView>
  </sheetViews>
  <sheetFormatPr defaultRowHeight="15" zeroHeight="false" outlineLevelRow="0" outlineLevelCol="0"/>
  <cols>
    <col collapsed="false" customWidth="true" hidden="false" outlineLevel="0" max="1" min="1" style="0" width="9.11"/>
    <col collapsed="false" customWidth="true" hidden="false" outlineLevel="0" max="2" min="2" style="0" width="18.67"/>
    <col collapsed="false" customWidth="true" hidden="false" outlineLevel="0" max="3" min="3" style="1" width="4.44"/>
    <col collapsed="false" customWidth="true" hidden="false" outlineLevel="0" max="4" min="4" style="0" width="15"/>
    <col collapsed="false" customWidth="true" hidden="false" outlineLevel="0" max="5" min="5" style="0" width="17.89"/>
    <col collapsed="false" customWidth="true" hidden="false" outlineLevel="0" max="6" min="6" style="0" width="15"/>
    <col collapsed="false" customWidth="true" hidden="false" outlineLevel="0" max="7" min="7" style="0" width="7.66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1"/>
    <col collapsed="false" customWidth="true" hidden="false" outlineLevel="0" max="11" min="11" style="0" width="15"/>
    <col collapsed="false" customWidth="true" hidden="false" outlineLevel="0" max="12" min="12" style="0" width="8.88"/>
    <col collapsed="false" customWidth="true" hidden="false" outlineLevel="0" max="13" min="13" style="0" width="9"/>
    <col collapsed="false" customWidth="true" hidden="false" outlineLevel="0" max="25" min="14" style="0" width="8.66"/>
    <col collapsed="false" customWidth="true" hidden="false" outlineLevel="0" max="1025" min="26" style="0" width="14.44"/>
  </cols>
  <sheetData>
    <row r="1" customFormat="false" ht="14.4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6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Junho!F4</f>
        <v>125099.4</v>
      </c>
      <c r="E4" s="14" t="n">
        <f aca="false">IF(SUM(I8:I17)&lt;=D4,SUM(I8:I17),"VALOR ACIMA DO DISPONÍVEL")</f>
        <v>83516</v>
      </c>
      <c r="F4" s="15" t="n">
        <f aca="false">(E4*I2)+E4+(D4-E4)</f>
        <v>129939.4</v>
      </c>
      <c r="G4" s="3"/>
      <c r="H4" s="3"/>
      <c r="I4" s="16" t="n">
        <f aca="false">F4/100000-1</f>
        <v>0.299394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6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4.4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4.4" hidden="false" customHeight="false" outlineLevel="0" collapsed="false">
      <c r="A8" s="2"/>
      <c r="B8" s="2"/>
      <c r="C8" s="21" t="n">
        <v>1</v>
      </c>
      <c r="D8" s="22" t="s">
        <v>29</v>
      </c>
      <c r="E8" s="23" t="n">
        <v>0.1</v>
      </c>
      <c r="F8" s="24" t="n">
        <v>16.71</v>
      </c>
      <c r="G8" s="25" t="n">
        <f aca="false">((E8*$D$4)/100)/F8</f>
        <v>7.48649910233393</v>
      </c>
      <c r="H8" s="26" t="n">
        <v>6</v>
      </c>
      <c r="I8" s="27" t="n">
        <f aca="false">H8*F8*100</f>
        <v>10026</v>
      </c>
      <c r="J8" s="28" t="n">
        <f aca="false">I8/$E$4</f>
        <v>0.120048852914412</v>
      </c>
      <c r="K8" s="33" t="n">
        <v>15.86</v>
      </c>
      <c r="L8" s="29" t="n">
        <f aca="false">IFERROR((K8/F8-1)*J8,0)</f>
        <v>-0.00610661430145123</v>
      </c>
      <c r="M8" s="30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4.4" hidden="false" customHeight="false" outlineLevel="0" collapsed="false">
      <c r="A9" s="2"/>
      <c r="B9" s="2"/>
      <c r="C9" s="31" t="n">
        <v>2</v>
      </c>
      <c r="D9" s="32" t="s">
        <v>30</v>
      </c>
      <c r="E9" s="23" t="n">
        <v>0.1</v>
      </c>
      <c r="F9" s="24" t="n">
        <v>35.25</v>
      </c>
      <c r="G9" s="25" t="n">
        <f aca="false">((E9*$D$4)/100)/F9</f>
        <v>3.54891914893617</v>
      </c>
      <c r="H9" s="26" t="n">
        <v>3</v>
      </c>
      <c r="I9" s="27" t="n">
        <f aca="false">H9*F9*100</f>
        <v>10575</v>
      </c>
      <c r="J9" s="28" t="n">
        <f aca="false">I9/$E$4</f>
        <v>0.126622443603621</v>
      </c>
      <c r="K9" s="33" t="n">
        <v>42.95</v>
      </c>
      <c r="L9" s="29" t="n">
        <f aca="false">IFERROR((K9/F9-1)*J9,0)</f>
        <v>0.0276593706595144</v>
      </c>
      <c r="M9" s="30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4.4" hidden="false" customHeight="false" outlineLevel="0" collapsed="false">
      <c r="A10" s="2"/>
      <c r="B10" s="2"/>
      <c r="C10" s="31" t="n">
        <v>3</v>
      </c>
      <c r="D10" s="32" t="s">
        <v>31</v>
      </c>
      <c r="E10" s="23" t="n">
        <v>0.1</v>
      </c>
      <c r="F10" s="24" t="n">
        <v>9.89</v>
      </c>
      <c r="G10" s="25" t="n">
        <f aca="false">((E10*$D$4)/100)/F10</f>
        <v>12.6490798786653</v>
      </c>
      <c r="H10" s="26" t="n">
        <v>10</v>
      </c>
      <c r="I10" s="27" t="n">
        <f aca="false">H10*F10*100</f>
        <v>9890</v>
      </c>
      <c r="J10" s="28" t="n">
        <f aca="false">I10/$E$4</f>
        <v>0.118420422434025</v>
      </c>
      <c r="K10" s="33" t="n">
        <v>10.19</v>
      </c>
      <c r="L10" s="29" t="n">
        <f aca="false">IFERROR((K10/F10-1)*J10,0)</f>
        <v>0.00359212605967716</v>
      </c>
      <c r="M10" s="30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4.4" hidden="false" customHeight="false" outlineLevel="0" collapsed="false">
      <c r="A11" s="2"/>
      <c r="B11" s="2"/>
      <c r="C11" s="31" t="n">
        <v>4</v>
      </c>
      <c r="D11" s="32" t="s">
        <v>32</v>
      </c>
      <c r="E11" s="23" t="n">
        <v>0.1</v>
      </c>
      <c r="F11" s="24" t="n">
        <v>43.47</v>
      </c>
      <c r="G11" s="25" t="n">
        <f aca="false">((E11*$D$4)/100)/F11</f>
        <v>2.87783298826777</v>
      </c>
      <c r="H11" s="26" t="n">
        <v>2</v>
      </c>
      <c r="I11" s="27" t="n">
        <f aca="false">H11*F11*100</f>
        <v>8694</v>
      </c>
      <c r="J11" s="28" t="n">
        <f aca="false">I11/$E$4</f>
        <v>0.104099813209445</v>
      </c>
      <c r="K11" s="33" t="n">
        <v>48.33</v>
      </c>
      <c r="L11" s="29" t="n">
        <f aca="false">IFERROR((K11/F11-1)*J11,0)</f>
        <v>0.0116384884333541</v>
      </c>
      <c r="M11" s="30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4.4" hidden="false" customHeight="false" outlineLevel="0" collapsed="false">
      <c r="A12" s="2"/>
      <c r="B12" s="2"/>
      <c r="C12" s="31" t="n">
        <v>5</v>
      </c>
      <c r="D12" s="32" t="s">
        <v>33</v>
      </c>
      <c r="E12" s="23" t="n">
        <v>0.1</v>
      </c>
      <c r="F12" s="24" t="n">
        <v>29</v>
      </c>
      <c r="G12" s="25" t="n">
        <f aca="false">((E12*$D$4)/100)/F12</f>
        <v>4.3137724137931</v>
      </c>
      <c r="H12" s="26" t="n">
        <v>3</v>
      </c>
      <c r="I12" s="27" t="n">
        <f aca="false">H12*F12*100</f>
        <v>8700</v>
      </c>
      <c r="J12" s="28" t="n">
        <f aca="false">I12/$E$4</f>
        <v>0.104171655730638</v>
      </c>
      <c r="K12" s="33" t="n">
        <v>34.66</v>
      </c>
      <c r="L12" s="29" t="n">
        <f aca="false">IFERROR((K12/F12-1)*J12,0)</f>
        <v>0.0203314334977729</v>
      </c>
      <c r="M12" s="30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4.4" hidden="false" customHeight="false" outlineLevel="0" collapsed="false">
      <c r="A13" s="2"/>
      <c r="B13" s="2"/>
      <c r="C13" s="31" t="n">
        <v>6</v>
      </c>
      <c r="D13" s="32" t="s">
        <v>34</v>
      </c>
      <c r="E13" s="23" t="n">
        <v>0.1</v>
      </c>
      <c r="F13" s="24" t="n">
        <v>18.9</v>
      </c>
      <c r="G13" s="25" t="n">
        <f aca="false">((E13*$D$4)/100)/F13</f>
        <v>6.61901587301588</v>
      </c>
      <c r="H13" s="26" t="n">
        <v>5</v>
      </c>
      <c r="I13" s="27" t="n">
        <f aca="false">H13*F13*100</f>
        <v>9450</v>
      </c>
      <c r="J13" s="28" t="n">
        <f aca="false">I13/$E$4</f>
        <v>0.113151970879831</v>
      </c>
      <c r="K13" s="33" t="n">
        <v>19.85</v>
      </c>
      <c r="L13" s="29" t="n">
        <f aca="false">IFERROR((K13/F13-1)*J13,0)</f>
        <v>0.00568753292782224</v>
      </c>
      <c r="M13" s="30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4.4" hidden="false" customHeight="false" outlineLevel="0" collapsed="false">
      <c r="A14" s="2"/>
      <c r="B14" s="2"/>
      <c r="C14" s="31" t="n">
        <v>7</v>
      </c>
      <c r="D14" s="32" t="s">
        <v>35</v>
      </c>
      <c r="E14" s="23" t="n">
        <v>0.1</v>
      </c>
      <c r="F14" s="24" t="n">
        <v>10.76</v>
      </c>
      <c r="G14" s="25" t="n">
        <f aca="false">((E14*$D$4)/100)/F14</f>
        <v>11.6263382899628</v>
      </c>
      <c r="H14" s="26" t="n">
        <v>7</v>
      </c>
      <c r="I14" s="27" t="n">
        <f aca="false">H14*F14*100</f>
        <v>7532</v>
      </c>
      <c r="J14" s="28" t="n">
        <f aca="false">I14/$E$4</f>
        <v>0.0901863116049619</v>
      </c>
      <c r="K14" s="33" t="n">
        <v>11.85</v>
      </c>
      <c r="L14" s="29" t="n">
        <f aca="false">IFERROR((K14/F14-1)*J14,0)</f>
        <v>0.00913597394511231</v>
      </c>
      <c r="M14" s="30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4.4" hidden="false" customHeight="false" outlineLevel="0" collapsed="false">
      <c r="A15" s="2"/>
      <c r="B15" s="2"/>
      <c r="C15" s="31" t="n">
        <v>8</v>
      </c>
      <c r="D15" s="32" t="s">
        <v>17</v>
      </c>
      <c r="E15" s="23" t="n">
        <v>0.1</v>
      </c>
      <c r="F15" s="24" t="n">
        <v>12.89</v>
      </c>
      <c r="G15" s="25" t="n">
        <f aca="false">((E15*$D$4)/100)/F15</f>
        <v>9.70515128006207</v>
      </c>
      <c r="H15" s="26" t="n">
        <v>5</v>
      </c>
      <c r="I15" s="27" t="n">
        <f aca="false">H15*F15*100</f>
        <v>6445</v>
      </c>
      <c r="J15" s="28" t="n">
        <f aca="false">I15/$E$4</f>
        <v>0.0771708415153982</v>
      </c>
      <c r="K15" s="33" t="n">
        <v>12.46</v>
      </c>
      <c r="L15" s="29" t="n">
        <f aca="false">IFERROR((K15/F15-1)*J15,0)</f>
        <v>-0.00257435700943531</v>
      </c>
      <c r="M15" s="30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4.4" hidden="false" customHeight="false" outlineLevel="0" collapsed="false">
      <c r="A16" s="2"/>
      <c r="B16" s="2"/>
      <c r="C16" s="31" t="n">
        <v>9</v>
      </c>
      <c r="D16" s="32" t="s">
        <v>36</v>
      </c>
      <c r="E16" s="23" t="n">
        <v>0.1</v>
      </c>
      <c r="F16" s="24" t="n">
        <v>22.7</v>
      </c>
      <c r="G16" s="25" t="n">
        <f aca="false">((E16*$D$4)/100)/F16</f>
        <v>5.51098678414097</v>
      </c>
      <c r="H16" s="26" t="n">
        <v>3</v>
      </c>
      <c r="I16" s="27" t="n">
        <f aca="false">H16*F16*100</f>
        <v>6810</v>
      </c>
      <c r="J16" s="28" t="n">
        <f aca="false">I16/$E$4</f>
        <v>0.0815412615546722</v>
      </c>
      <c r="K16" s="33" t="n">
        <v>21.25</v>
      </c>
      <c r="L16" s="29" t="n">
        <f aca="false">IFERROR((K16/F16-1)*J16,0)</f>
        <v>-0.00520858278653192</v>
      </c>
      <c r="M16" s="30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4.4" hidden="false" customHeight="false" outlineLevel="0" collapsed="false">
      <c r="A17" s="2"/>
      <c r="B17" s="2"/>
      <c r="C17" s="31" t="n">
        <v>10</v>
      </c>
      <c r="D17" s="32" t="s">
        <v>37</v>
      </c>
      <c r="E17" s="23" t="n">
        <v>0.1</v>
      </c>
      <c r="F17" s="24" t="n">
        <v>53.94</v>
      </c>
      <c r="G17" s="25" t="n">
        <f aca="false">((E17*$D$4)/100)/F17</f>
        <v>2.31923248053393</v>
      </c>
      <c r="H17" s="26" t="n">
        <v>1</v>
      </c>
      <c r="I17" s="27" t="n">
        <f aca="false">H17*F17*100</f>
        <v>5394</v>
      </c>
      <c r="J17" s="28" t="n">
        <f aca="false">I17/$E$4</f>
        <v>0.0645864265529958</v>
      </c>
      <c r="K17" s="33" t="n">
        <v>48.76</v>
      </c>
      <c r="L17" s="29" t="n">
        <f aca="false">IFERROR((K17/F17-1)*J17,0)</f>
        <v>-0.00620240432970928</v>
      </c>
      <c r="M17" s="30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4.4" hidden="false" customHeight="false" outlineLevel="0" collapsed="false">
      <c r="A18" s="2"/>
      <c r="B18" s="2"/>
      <c r="C18" s="34" t="s">
        <v>26</v>
      </c>
      <c r="D18" s="34"/>
      <c r="E18" s="34"/>
      <c r="F18" s="35" t="n">
        <f aca="false">D4</f>
        <v>125099.4</v>
      </c>
      <c r="G18" s="36"/>
      <c r="H18" s="36"/>
      <c r="I18" s="36"/>
      <c r="J18" s="35"/>
      <c r="K18" s="37" t="n">
        <f aca="false">F4</f>
        <v>129939.4</v>
      </c>
      <c r="L18" s="38" t="n">
        <f aca="false">(K18/F18-1)</f>
        <v>0.038689234320868</v>
      </c>
      <c r="M18" s="38"/>
      <c r="N18" s="39" t="s">
        <v>27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28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1"/>
    <col collapsed="false" customWidth="true" hidden="false" outlineLevel="0" max="2" min="2" style="0" width="18.67"/>
    <col collapsed="false" customWidth="true" hidden="false" outlineLevel="0" max="3" min="3" style="1" width="4.44"/>
    <col collapsed="false" customWidth="true" hidden="false" outlineLevel="0" max="4" min="4" style="0" width="15"/>
    <col collapsed="false" customWidth="true" hidden="false" outlineLevel="0" max="5" min="5" style="0" width="17.89"/>
    <col collapsed="false" customWidth="true" hidden="false" outlineLevel="0" max="6" min="6" style="0" width="15"/>
    <col collapsed="false" customWidth="true" hidden="false" outlineLevel="0" max="7" min="7" style="0" width="7.66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1"/>
    <col collapsed="false" customWidth="true" hidden="false" outlineLevel="0" max="11" min="11" style="0" width="15"/>
    <col collapsed="false" customWidth="true" hidden="false" outlineLevel="0" max="12" min="12" style="0" width="8.88"/>
    <col collapsed="false" customWidth="true" hidden="false" outlineLevel="0" max="13" min="13" style="0" width="9"/>
    <col collapsed="false" customWidth="true" hidden="false" outlineLevel="0" max="25" min="14" style="0" width="8.66"/>
    <col collapsed="false" customWidth="true" hidden="false" outlineLevel="0" max="1025" min="26" style="0" width="14.44"/>
  </cols>
  <sheetData>
    <row r="1" customFormat="false" ht="14.4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6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Julho!F4</f>
        <v>129939.4</v>
      </c>
      <c r="E4" s="14" t="n">
        <f aca="false">IF(SUM(I8:I17)&lt;=D4,SUM(I8:I17),"VALOR ACIMA DO DISPONÍVEL")</f>
        <v>83516</v>
      </c>
      <c r="F4" s="15" t="n">
        <f aca="false">(E4*I2)+E4+(D4-E4)</f>
        <v>134779.4</v>
      </c>
      <c r="G4" s="3"/>
      <c r="H4" s="3"/>
      <c r="I4" s="16" t="n">
        <f aca="false">F4/100000-1</f>
        <v>0.347794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6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4.4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4.4" hidden="false" customHeight="false" outlineLevel="0" collapsed="false">
      <c r="A8" s="2"/>
      <c r="B8" s="2"/>
      <c r="C8" s="21" t="n">
        <v>1</v>
      </c>
      <c r="D8" s="22" t="s">
        <v>29</v>
      </c>
      <c r="E8" s="23" t="n">
        <v>0.1</v>
      </c>
      <c r="F8" s="24" t="n">
        <v>16.71</v>
      </c>
      <c r="G8" s="25" t="n">
        <f aca="false">((E8*$D$4)/100)/F8</f>
        <v>7.7761460203471</v>
      </c>
      <c r="H8" s="26" t="n">
        <v>6</v>
      </c>
      <c r="I8" s="27" t="n">
        <f aca="false">H8*F8*100</f>
        <v>10026</v>
      </c>
      <c r="J8" s="28" t="n">
        <f aca="false">I8/$E$4</f>
        <v>0.120048852914412</v>
      </c>
      <c r="K8" s="33" t="n">
        <v>15.86</v>
      </c>
      <c r="L8" s="29" t="n">
        <f aca="false">IFERROR((K8/F8-1)*J8,0)</f>
        <v>-0.00610661430145123</v>
      </c>
      <c r="M8" s="30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4.4" hidden="false" customHeight="false" outlineLevel="0" collapsed="false">
      <c r="A9" s="2"/>
      <c r="B9" s="2"/>
      <c r="C9" s="31" t="n">
        <v>2</v>
      </c>
      <c r="D9" s="32" t="s">
        <v>30</v>
      </c>
      <c r="E9" s="23" t="n">
        <v>0.1</v>
      </c>
      <c r="F9" s="24" t="n">
        <v>35.25</v>
      </c>
      <c r="G9" s="25" t="n">
        <f aca="false">((E9*$D$4)/100)/F9</f>
        <v>3.68622411347518</v>
      </c>
      <c r="H9" s="26" t="n">
        <v>3</v>
      </c>
      <c r="I9" s="27" t="n">
        <f aca="false">H9*F9*100</f>
        <v>10575</v>
      </c>
      <c r="J9" s="28" t="n">
        <f aca="false">I9/$E$4</f>
        <v>0.126622443603621</v>
      </c>
      <c r="K9" s="33" t="n">
        <v>42.95</v>
      </c>
      <c r="L9" s="29" t="n">
        <f aca="false">IFERROR((K9/F9-1)*J9,0)</f>
        <v>0.0276593706595144</v>
      </c>
      <c r="M9" s="30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4.4" hidden="false" customHeight="false" outlineLevel="0" collapsed="false">
      <c r="A10" s="2"/>
      <c r="B10" s="2"/>
      <c r="C10" s="31" t="n">
        <v>3</v>
      </c>
      <c r="D10" s="32" t="s">
        <v>31</v>
      </c>
      <c r="E10" s="23" t="n">
        <v>0.09</v>
      </c>
      <c r="F10" s="24" t="n">
        <v>9.89</v>
      </c>
      <c r="G10" s="25" t="n">
        <f aca="false">((E10*$D$4)/100)/F10</f>
        <v>11.8246167846309</v>
      </c>
      <c r="H10" s="26" t="n">
        <v>10</v>
      </c>
      <c r="I10" s="27" t="n">
        <f aca="false">H10*F10*100</f>
        <v>9890</v>
      </c>
      <c r="J10" s="28" t="n">
        <f aca="false">I10/$E$4</f>
        <v>0.118420422434025</v>
      </c>
      <c r="K10" s="33" t="n">
        <v>10.19</v>
      </c>
      <c r="L10" s="29" t="n">
        <f aca="false">IFERROR((K10/F10-1)*J10,0)</f>
        <v>0.00359212605967716</v>
      </c>
      <c r="M10" s="30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4.4" hidden="false" customHeight="false" outlineLevel="0" collapsed="false">
      <c r="A11" s="2"/>
      <c r="B11" s="2"/>
      <c r="C11" s="31" t="n">
        <v>4</v>
      </c>
      <c r="D11" s="32" t="s">
        <v>32</v>
      </c>
      <c r="E11" s="23" t="n">
        <v>0.09</v>
      </c>
      <c r="F11" s="24" t="n">
        <v>43.47</v>
      </c>
      <c r="G11" s="25" t="n">
        <f aca="false">((E11*$D$4)/100)/F11</f>
        <v>2.69025672877847</v>
      </c>
      <c r="H11" s="26" t="n">
        <v>2</v>
      </c>
      <c r="I11" s="27" t="n">
        <f aca="false">H11*F11*100</f>
        <v>8694</v>
      </c>
      <c r="J11" s="28" t="n">
        <f aca="false">I11/$E$4</f>
        <v>0.104099813209445</v>
      </c>
      <c r="K11" s="33" t="n">
        <v>48.33</v>
      </c>
      <c r="L11" s="29" t="n">
        <f aca="false">IFERROR((K11/F11-1)*J11,0)</f>
        <v>0.0116384884333541</v>
      </c>
      <c r="M11" s="30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4.4" hidden="false" customHeight="false" outlineLevel="0" collapsed="false">
      <c r="A12" s="2"/>
      <c r="B12" s="2"/>
      <c r="C12" s="31" t="n">
        <v>5</v>
      </c>
      <c r="D12" s="32" t="s">
        <v>33</v>
      </c>
      <c r="E12" s="23" t="n">
        <v>0.08</v>
      </c>
      <c r="F12" s="24" t="n">
        <v>29</v>
      </c>
      <c r="G12" s="25" t="n">
        <f aca="false">((E12*$D$4)/100)/F12</f>
        <v>3.58453517241379</v>
      </c>
      <c r="H12" s="26" t="n">
        <v>3</v>
      </c>
      <c r="I12" s="27" t="n">
        <f aca="false">H12*F12*100</f>
        <v>8700</v>
      </c>
      <c r="J12" s="28" t="n">
        <f aca="false">I12/$E$4</f>
        <v>0.104171655730638</v>
      </c>
      <c r="K12" s="33" t="n">
        <v>34.66</v>
      </c>
      <c r="L12" s="29" t="n">
        <f aca="false">IFERROR((K12/F12-1)*J12,0)</f>
        <v>0.0203314334977729</v>
      </c>
      <c r="M12" s="30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4.4" hidden="false" customHeight="false" outlineLevel="0" collapsed="false">
      <c r="A13" s="2"/>
      <c r="B13" s="2"/>
      <c r="C13" s="31" t="n">
        <v>6</v>
      </c>
      <c r="D13" s="32" t="s">
        <v>34</v>
      </c>
      <c r="E13" s="23" t="n">
        <v>0.09</v>
      </c>
      <c r="F13" s="24" t="n">
        <v>18.9</v>
      </c>
      <c r="G13" s="25" t="n">
        <f aca="false">((E13*$D$4)/100)/F13</f>
        <v>6.18759047619048</v>
      </c>
      <c r="H13" s="26" t="n">
        <v>5</v>
      </c>
      <c r="I13" s="27" t="n">
        <f aca="false">H13*F13*100</f>
        <v>9450</v>
      </c>
      <c r="J13" s="28" t="n">
        <f aca="false">I13/$E$4</f>
        <v>0.113151970879831</v>
      </c>
      <c r="K13" s="33" t="n">
        <v>19.85</v>
      </c>
      <c r="L13" s="29" t="n">
        <f aca="false">IFERROR((K13/F13-1)*J13,0)</f>
        <v>0.00568753292782224</v>
      </c>
      <c r="M13" s="30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4.4" hidden="false" customHeight="false" outlineLevel="0" collapsed="false">
      <c r="A14" s="2"/>
      <c r="B14" s="2"/>
      <c r="C14" s="31" t="n">
        <v>7</v>
      </c>
      <c r="D14" s="32" t="s">
        <v>35</v>
      </c>
      <c r="E14" s="23" t="n">
        <v>0.07</v>
      </c>
      <c r="F14" s="24" t="n">
        <v>10.76</v>
      </c>
      <c r="G14" s="25" t="n">
        <f aca="false">((E14*$D$4)/100)/F14</f>
        <v>8.45330669144982</v>
      </c>
      <c r="H14" s="26" t="n">
        <v>7</v>
      </c>
      <c r="I14" s="27" t="n">
        <f aca="false">H14*F14*100</f>
        <v>7532</v>
      </c>
      <c r="J14" s="28" t="n">
        <f aca="false">I14/$E$4</f>
        <v>0.0901863116049619</v>
      </c>
      <c r="K14" s="33" t="n">
        <v>11.85</v>
      </c>
      <c r="L14" s="29" t="n">
        <f aca="false">IFERROR((K14/F14-1)*J14,0)</f>
        <v>0.00913597394511231</v>
      </c>
      <c r="M14" s="30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4.4" hidden="false" customHeight="false" outlineLevel="0" collapsed="false">
      <c r="A15" s="2"/>
      <c r="B15" s="2"/>
      <c r="C15" s="31" t="n">
        <v>8</v>
      </c>
      <c r="D15" s="32" t="s">
        <v>17</v>
      </c>
      <c r="E15" s="23" t="n">
        <v>0.07</v>
      </c>
      <c r="F15" s="24" t="n">
        <v>12.89</v>
      </c>
      <c r="G15" s="25" t="n">
        <f aca="false">((E15*$D$4)/100)/F15</f>
        <v>7.0564453064391</v>
      </c>
      <c r="H15" s="26" t="n">
        <v>5</v>
      </c>
      <c r="I15" s="27" t="n">
        <f aca="false">H15*F15*100</f>
        <v>6445</v>
      </c>
      <c r="J15" s="28" t="n">
        <f aca="false">I15/$E$4</f>
        <v>0.0771708415153982</v>
      </c>
      <c r="K15" s="33" t="n">
        <v>12.46</v>
      </c>
      <c r="L15" s="29" t="n">
        <f aca="false">IFERROR((K15/F15-1)*J15,0)</f>
        <v>-0.00257435700943531</v>
      </c>
      <c r="M15" s="30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4.4" hidden="false" customHeight="false" outlineLevel="0" collapsed="false">
      <c r="A16" s="2"/>
      <c r="B16" s="2"/>
      <c r="C16" s="31" t="n">
        <v>9</v>
      </c>
      <c r="D16" s="32" t="s">
        <v>36</v>
      </c>
      <c r="E16" s="23" t="n">
        <v>0.07</v>
      </c>
      <c r="F16" s="24" t="n">
        <v>22.7</v>
      </c>
      <c r="G16" s="25" t="n">
        <f aca="false">((E16*$D$4)/100)/F16</f>
        <v>4.00694185022027</v>
      </c>
      <c r="H16" s="26" t="n">
        <v>3</v>
      </c>
      <c r="I16" s="27" t="n">
        <f aca="false">H16*F16*100</f>
        <v>6810</v>
      </c>
      <c r="J16" s="28" t="n">
        <f aca="false">I16/$E$4</f>
        <v>0.0815412615546722</v>
      </c>
      <c r="K16" s="33" t="n">
        <v>21.25</v>
      </c>
      <c r="L16" s="29" t="n">
        <f aca="false">IFERROR((K16/F16-1)*J16,0)</f>
        <v>-0.00520858278653192</v>
      </c>
      <c r="M16" s="30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4.4" hidden="false" customHeight="false" outlineLevel="0" collapsed="false">
      <c r="A17" s="2"/>
      <c r="B17" s="2"/>
      <c r="C17" s="31" t="n">
        <v>10</v>
      </c>
      <c r="D17" s="32" t="s">
        <v>37</v>
      </c>
      <c r="E17" s="23" t="n">
        <v>0.08</v>
      </c>
      <c r="F17" s="24" t="n">
        <v>53.94</v>
      </c>
      <c r="G17" s="25" t="n">
        <f aca="false">((E17*$D$4)/100)/F17</f>
        <v>1.9271694475343</v>
      </c>
      <c r="H17" s="26" t="n">
        <v>1</v>
      </c>
      <c r="I17" s="27" t="n">
        <f aca="false">H17*F17*100</f>
        <v>5394</v>
      </c>
      <c r="J17" s="28" t="n">
        <f aca="false">I17/$E$4</f>
        <v>0.0645864265529958</v>
      </c>
      <c r="K17" s="33" t="n">
        <v>48.76</v>
      </c>
      <c r="L17" s="29" t="n">
        <f aca="false">IFERROR((K17/F17-1)*J17,0)</f>
        <v>-0.00620240432970928</v>
      </c>
      <c r="M17" s="30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4.4" hidden="false" customHeight="false" outlineLevel="0" collapsed="false">
      <c r="A18" s="2"/>
      <c r="B18" s="2"/>
      <c r="C18" s="34" t="s">
        <v>26</v>
      </c>
      <c r="D18" s="34"/>
      <c r="E18" s="34"/>
      <c r="F18" s="35" t="n">
        <f aca="false">D4</f>
        <v>129939.4</v>
      </c>
      <c r="G18" s="36"/>
      <c r="H18" s="36"/>
      <c r="I18" s="36"/>
      <c r="J18" s="35"/>
      <c r="K18" s="37" t="n">
        <f aca="false">F4</f>
        <v>134779.4</v>
      </c>
      <c r="L18" s="38" t="n">
        <f aca="false">(K18/F18-1)</f>
        <v>0.0372481325910388</v>
      </c>
      <c r="M18" s="38"/>
      <c r="N18" s="39" t="s">
        <v>27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28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1"/>
    <col collapsed="false" customWidth="true" hidden="false" outlineLevel="0" max="2" min="2" style="0" width="18.67"/>
    <col collapsed="false" customWidth="true" hidden="false" outlineLevel="0" max="3" min="3" style="1" width="4.44"/>
    <col collapsed="false" customWidth="true" hidden="false" outlineLevel="0" max="4" min="4" style="0" width="15"/>
    <col collapsed="false" customWidth="true" hidden="false" outlineLevel="0" max="5" min="5" style="0" width="17.89"/>
    <col collapsed="false" customWidth="true" hidden="false" outlineLevel="0" max="6" min="6" style="0" width="15"/>
    <col collapsed="false" customWidth="true" hidden="false" outlineLevel="0" max="7" min="7" style="0" width="7.66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1"/>
    <col collapsed="false" customWidth="true" hidden="false" outlineLevel="0" max="11" min="11" style="0" width="15"/>
    <col collapsed="false" customWidth="true" hidden="false" outlineLevel="0" max="12" min="12" style="0" width="8.88"/>
    <col collapsed="false" customWidth="true" hidden="false" outlineLevel="0" max="13" min="13" style="0" width="9"/>
    <col collapsed="false" customWidth="true" hidden="false" outlineLevel="0" max="25" min="14" style="0" width="8.66"/>
    <col collapsed="false" customWidth="true" hidden="false" outlineLevel="0" max="1025" min="26" style="0" width="14.44"/>
  </cols>
  <sheetData>
    <row r="1" customFormat="false" ht="14.4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6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Agosto!F4</f>
        <v>134779.4</v>
      </c>
      <c r="E4" s="14" t="n">
        <f aca="false">IF(SUM(I8:I17)&lt;=D4,SUM(I8:I17),"VALOR ACIMA DO DISPONÍVEL")</f>
        <v>83516</v>
      </c>
      <c r="F4" s="15" t="n">
        <f aca="false">(E4*I2)+E4+(D4-E4)</f>
        <v>139619.4</v>
      </c>
      <c r="G4" s="3"/>
      <c r="H4" s="3"/>
      <c r="I4" s="16" t="n">
        <f aca="false">F4/100000-1</f>
        <v>0.396194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6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4.4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4.4" hidden="false" customHeight="false" outlineLevel="0" collapsed="false">
      <c r="A8" s="2"/>
      <c r="B8" s="2"/>
      <c r="C8" s="21" t="n">
        <v>1</v>
      </c>
      <c r="D8" s="22" t="s">
        <v>29</v>
      </c>
      <c r="E8" s="23" t="n">
        <v>0.1</v>
      </c>
      <c r="F8" s="24" t="n">
        <v>16.71</v>
      </c>
      <c r="G8" s="25" t="n">
        <f aca="false">((E8*$D$4)/100)/F8</f>
        <v>8.06579293836026</v>
      </c>
      <c r="H8" s="26" t="n">
        <v>6</v>
      </c>
      <c r="I8" s="27" t="n">
        <f aca="false">H8*F8*100</f>
        <v>10026</v>
      </c>
      <c r="J8" s="28" t="n">
        <f aca="false">I8/$E$4</f>
        <v>0.120048852914412</v>
      </c>
      <c r="K8" s="33" t="n">
        <v>15.86</v>
      </c>
      <c r="L8" s="29" t="n">
        <f aca="false">IFERROR((K8/F8-1)*J8,0)</f>
        <v>-0.00610661430145123</v>
      </c>
      <c r="M8" s="30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4.4" hidden="false" customHeight="false" outlineLevel="0" collapsed="false">
      <c r="A9" s="2"/>
      <c r="B9" s="2"/>
      <c r="C9" s="31" t="n">
        <v>2</v>
      </c>
      <c r="D9" s="32" t="s">
        <v>30</v>
      </c>
      <c r="E9" s="23" t="n">
        <v>0.1</v>
      </c>
      <c r="F9" s="24" t="n">
        <v>35.25</v>
      </c>
      <c r="G9" s="25" t="n">
        <f aca="false">((E9*$D$4)/100)/F9</f>
        <v>3.82352907801418</v>
      </c>
      <c r="H9" s="26" t="n">
        <v>3</v>
      </c>
      <c r="I9" s="27" t="n">
        <f aca="false">H9*F9*100</f>
        <v>10575</v>
      </c>
      <c r="J9" s="28" t="n">
        <f aca="false">I9/$E$4</f>
        <v>0.126622443603621</v>
      </c>
      <c r="K9" s="33" t="n">
        <v>42.95</v>
      </c>
      <c r="L9" s="29" t="n">
        <f aca="false">IFERROR((K9/F9-1)*J9,0)</f>
        <v>0.0276593706595144</v>
      </c>
      <c r="M9" s="30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4.4" hidden="false" customHeight="false" outlineLevel="0" collapsed="false">
      <c r="A10" s="2"/>
      <c r="B10" s="2"/>
      <c r="C10" s="31" t="n">
        <v>3</v>
      </c>
      <c r="D10" s="32" t="s">
        <v>31</v>
      </c>
      <c r="E10" s="23" t="n">
        <v>0.09</v>
      </c>
      <c r="F10" s="24" t="n">
        <v>9.89</v>
      </c>
      <c r="G10" s="25" t="n">
        <f aca="false">((E10*$D$4)/100)/F10</f>
        <v>12.2650616784631</v>
      </c>
      <c r="H10" s="26" t="n">
        <v>10</v>
      </c>
      <c r="I10" s="27" t="n">
        <f aca="false">H10*F10*100</f>
        <v>9890</v>
      </c>
      <c r="J10" s="28" t="n">
        <f aca="false">I10/$E$4</f>
        <v>0.118420422434025</v>
      </c>
      <c r="K10" s="33" t="n">
        <v>10.19</v>
      </c>
      <c r="L10" s="29" t="n">
        <f aca="false">IFERROR((K10/F10-1)*J10,0)</f>
        <v>0.00359212605967716</v>
      </c>
      <c r="M10" s="30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4.4" hidden="false" customHeight="false" outlineLevel="0" collapsed="false">
      <c r="A11" s="2"/>
      <c r="B11" s="2"/>
      <c r="C11" s="31" t="n">
        <v>4</v>
      </c>
      <c r="D11" s="32" t="s">
        <v>32</v>
      </c>
      <c r="E11" s="23" t="n">
        <v>0.09</v>
      </c>
      <c r="F11" s="24" t="n">
        <v>43.47</v>
      </c>
      <c r="G11" s="25" t="n">
        <f aca="false">((E11*$D$4)/100)/F11</f>
        <v>2.79046376811594</v>
      </c>
      <c r="H11" s="26" t="n">
        <v>2</v>
      </c>
      <c r="I11" s="27" t="n">
        <f aca="false">H11*F11*100</f>
        <v>8694</v>
      </c>
      <c r="J11" s="28" t="n">
        <f aca="false">I11/$E$4</f>
        <v>0.104099813209445</v>
      </c>
      <c r="K11" s="33" t="n">
        <v>48.33</v>
      </c>
      <c r="L11" s="29" t="n">
        <f aca="false">IFERROR((K11/F11-1)*J11,0)</f>
        <v>0.0116384884333541</v>
      </c>
      <c r="M11" s="30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4.4" hidden="false" customHeight="false" outlineLevel="0" collapsed="false">
      <c r="A12" s="2"/>
      <c r="B12" s="2"/>
      <c r="C12" s="31" t="n">
        <v>5</v>
      </c>
      <c r="D12" s="32" t="s">
        <v>33</v>
      </c>
      <c r="E12" s="23" t="n">
        <v>0.08</v>
      </c>
      <c r="F12" s="24" t="n">
        <v>29</v>
      </c>
      <c r="G12" s="25" t="n">
        <f aca="false">((E12*$D$4)/100)/F12</f>
        <v>3.7180524137931</v>
      </c>
      <c r="H12" s="26" t="n">
        <v>3</v>
      </c>
      <c r="I12" s="27" t="n">
        <f aca="false">H12*F12*100</f>
        <v>8700</v>
      </c>
      <c r="J12" s="28" t="n">
        <f aca="false">I12/$E$4</f>
        <v>0.104171655730638</v>
      </c>
      <c r="K12" s="33" t="n">
        <v>34.66</v>
      </c>
      <c r="L12" s="29" t="n">
        <f aca="false">IFERROR((K12/F12-1)*J12,0)</f>
        <v>0.0203314334977729</v>
      </c>
      <c r="M12" s="30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4.4" hidden="false" customHeight="false" outlineLevel="0" collapsed="false">
      <c r="A13" s="2"/>
      <c r="B13" s="2"/>
      <c r="C13" s="31" t="n">
        <v>6</v>
      </c>
      <c r="D13" s="32" t="s">
        <v>34</v>
      </c>
      <c r="E13" s="23" t="n">
        <v>0.09</v>
      </c>
      <c r="F13" s="24" t="n">
        <v>18.9</v>
      </c>
      <c r="G13" s="25" t="n">
        <f aca="false">((E13*$D$4)/100)/F13</f>
        <v>6.41806666666667</v>
      </c>
      <c r="H13" s="26" t="n">
        <v>5</v>
      </c>
      <c r="I13" s="27" t="n">
        <f aca="false">H13*F13*100</f>
        <v>9450</v>
      </c>
      <c r="J13" s="28" t="n">
        <f aca="false">I13/$E$4</f>
        <v>0.113151970879831</v>
      </c>
      <c r="K13" s="33" t="n">
        <v>19.85</v>
      </c>
      <c r="L13" s="29" t="n">
        <f aca="false">IFERROR((K13/F13-1)*J13,0)</f>
        <v>0.00568753292782224</v>
      </c>
      <c r="M13" s="30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4.4" hidden="false" customHeight="false" outlineLevel="0" collapsed="false">
      <c r="A14" s="2"/>
      <c r="B14" s="2"/>
      <c r="C14" s="31" t="n">
        <v>7</v>
      </c>
      <c r="D14" s="32" t="s">
        <v>35</v>
      </c>
      <c r="E14" s="23" t="n">
        <v>0.07</v>
      </c>
      <c r="F14" s="24" t="n">
        <v>10.76</v>
      </c>
      <c r="G14" s="25" t="n">
        <f aca="false">((E14*$D$4)/100)/F14</f>
        <v>8.76817657992565</v>
      </c>
      <c r="H14" s="26" t="n">
        <v>7</v>
      </c>
      <c r="I14" s="27" t="n">
        <f aca="false">H14*F14*100</f>
        <v>7532</v>
      </c>
      <c r="J14" s="28" t="n">
        <f aca="false">I14/$E$4</f>
        <v>0.0901863116049619</v>
      </c>
      <c r="K14" s="33" t="n">
        <v>11.85</v>
      </c>
      <c r="L14" s="29" t="n">
        <f aca="false">IFERROR((K14/F14-1)*J14,0)</f>
        <v>0.00913597394511231</v>
      </c>
      <c r="M14" s="30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4.4" hidden="false" customHeight="false" outlineLevel="0" collapsed="false">
      <c r="A15" s="2"/>
      <c r="B15" s="2"/>
      <c r="C15" s="31" t="n">
        <v>8</v>
      </c>
      <c r="D15" s="32" t="s">
        <v>17</v>
      </c>
      <c r="E15" s="23" t="n">
        <v>0.07</v>
      </c>
      <c r="F15" s="24" t="n">
        <v>12.89</v>
      </c>
      <c r="G15" s="25" t="n">
        <f aca="false">((E15*$D$4)/100)/F15</f>
        <v>7.31928471683476</v>
      </c>
      <c r="H15" s="26" t="n">
        <v>5</v>
      </c>
      <c r="I15" s="27" t="n">
        <f aca="false">H15*F15*100</f>
        <v>6445</v>
      </c>
      <c r="J15" s="28" t="n">
        <f aca="false">I15/$E$4</f>
        <v>0.0771708415153982</v>
      </c>
      <c r="K15" s="33" t="n">
        <v>12.46</v>
      </c>
      <c r="L15" s="29" t="n">
        <f aca="false">IFERROR((K15/F15-1)*J15,0)</f>
        <v>-0.00257435700943531</v>
      </c>
      <c r="M15" s="30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4.4" hidden="false" customHeight="false" outlineLevel="0" collapsed="false">
      <c r="A16" s="2"/>
      <c r="B16" s="2"/>
      <c r="C16" s="31" t="n">
        <v>9</v>
      </c>
      <c r="D16" s="32" t="s">
        <v>36</v>
      </c>
      <c r="E16" s="23" t="n">
        <v>0.07</v>
      </c>
      <c r="F16" s="24" t="n">
        <v>22.7</v>
      </c>
      <c r="G16" s="25" t="n">
        <f aca="false">((E16*$D$4)/100)/F16</f>
        <v>4.15619295154185</v>
      </c>
      <c r="H16" s="26" t="n">
        <v>3</v>
      </c>
      <c r="I16" s="27" t="n">
        <f aca="false">H16*F16*100</f>
        <v>6810</v>
      </c>
      <c r="J16" s="28" t="n">
        <f aca="false">I16/$E$4</f>
        <v>0.0815412615546722</v>
      </c>
      <c r="K16" s="33" t="n">
        <v>21.25</v>
      </c>
      <c r="L16" s="29" t="n">
        <f aca="false">IFERROR((K16/F16-1)*J16,0)</f>
        <v>-0.00520858278653192</v>
      </c>
      <c r="M16" s="30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4.4" hidden="false" customHeight="false" outlineLevel="0" collapsed="false">
      <c r="A17" s="2"/>
      <c r="B17" s="2"/>
      <c r="C17" s="31" t="n">
        <v>10</v>
      </c>
      <c r="D17" s="32" t="s">
        <v>37</v>
      </c>
      <c r="E17" s="23" t="n">
        <v>0.08</v>
      </c>
      <c r="F17" s="24" t="n">
        <v>53.94</v>
      </c>
      <c r="G17" s="25" t="n">
        <f aca="false">((E17*$D$4)/100)/F17</f>
        <v>1.99895291064145</v>
      </c>
      <c r="H17" s="26" t="n">
        <v>1</v>
      </c>
      <c r="I17" s="27" t="n">
        <f aca="false">H17*F17*100</f>
        <v>5394</v>
      </c>
      <c r="J17" s="28" t="n">
        <f aca="false">I17/$E$4</f>
        <v>0.0645864265529958</v>
      </c>
      <c r="K17" s="33" t="n">
        <v>48.76</v>
      </c>
      <c r="L17" s="29" t="n">
        <f aca="false">IFERROR((K17/F17-1)*J17,0)</f>
        <v>-0.00620240432970928</v>
      </c>
      <c r="M17" s="30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4.4" hidden="false" customHeight="false" outlineLevel="0" collapsed="false">
      <c r="A18" s="2"/>
      <c r="B18" s="2"/>
      <c r="C18" s="34" t="s">
        <v>26</v>
      </c>
      <c r="D18" s="34"/>
      <c r="E18" s="34"/>
      <c r="F18" s="35" t="n">
        <f aca="false">D4</f>
        <v>134779.4</v>
      </c>
      <c r="G18" s="36"/>
      <c r="H18" s="36"/>
      <c r="I18" s="36"/>
      <c r="J18" s="35"/>
      <c r="K18" s="37" t="n">
        <f aca="false">F4</f>
        <v>139619.4</v>
      </c>
      <c r="L18" s="38" t="n">
        <f aca="false">(K18/F18-1)</f>
        <v>0.035910532321705</v>
      </c>
      <c r="M18" s="38"/>
      <c r="N18" s="39" t="s">
        <v>27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28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N18" activeCellId="0" sqref="N18"/>
    </sheetView>
  </sheetViews>
  <sheetFormatPr defaultRowHeight="15" zeroHeight="false" outlineLevelRow="0" outlineLevelCol="0"/>
  <cols>
    <col collapsed="false" customWidth="true" hidden="false" outlineLevel="0" max="1" min="1" style="0" width="9.11"/>
    <col collapsed="false" customWidth="true" hidden="false" outlineLevel="0" max="2" min="2" style="0" width="18.67"/>
    <col collapsed="false" customWidth="true" hidden="false" outlineLevel="0" max="3" min="3" style="1" width="4.44"/>
    <col collapsed="false" customWidth="true" hidden="false" outlineLevel="0" max="4" min="4" style="0" width="15"/>
    <col collapsed="false" customWidth="true" hidden="false" outlineLevel="0" max="5" min="5" style="0" width="17.89"/>
    <col collapsed="false" customWidth="true" hidden="false" outlineLevel="0" max="6" min="6" style="0" width="15"/>
    <col collapsed="false" customWidth="true" hidden="false" outlineLevel="0" max="7" min="7" style="0" width="7.66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1"/>
    <col collapsed="false" customWidth="true" hidden="false" outlineLevel="0" max="11" min="11" style="0" width="15"/>
    <col collapsed="false" customWidth="true" hidden="false" outlineLevel="0" max="12" min="12" style="0" width="8.88"/>
    <col collapsed="false" customWidth="true" hidden="false" outlineLevel="0" max="13" min="13" style="0" width="9"/>
    <col collapsed="false" customWidth="true" hidden="false" outlineLevel="0" max="25" min="14" style="0" width="8.66"/>
    <col collapsed="false" customWidth="true" hidden="false" outlineLevel="0" max="1025" min="26" style="0" width="14.44"/>
  </cols>
  <sheetData>
    <row r="1" customFormat="false" ht="14.4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6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Setembro!F4</f>
        <v>139619.4</v>
      </c>
      <c r="E4" s="14" t="n">
        <f aca="false">IF(SUM(I8:I17)&lt;=D4,SUM(I8:I17),"VALOR ACIMA DO DISPONÍVEL")</f>
        <v>83516</v>
      </c>
      <c r="F4" s="15" t="n">
        <f aca="false">(E4*I2)+E4+(D4-E4)</f>
        <v>144459.4</v>
      </c>
      <c r="G4" s="3"/>
      <c r="H4" s="3"/>
      <c r="I4" s="16" t="n">
        <f aca="false">F4/100000-1</f>
        <v>0.444594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6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4.4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4.4" hidden="false" customHeight="false" outlineLevel="0" collapsed="false">
      <c r="A8" s="2"/>
      <c r="B8" s="2"/>
      <c r="C8" s="21" t="n">
        <v>1</v>
      </c>
      <c r="D8" s="22" t="s">
        <v>29</v>
      </c>
      <c r="E8" s="23" t="n">
        <v>0.1</v>
      </c>
      <c r="F8" s="24" t="n">
        <v>16.71</v>
      </c>
      <c r="G8" s="25" t="n">
        <f aca="false">((E8*$D$4)/100)/F8</f>
        <v>8.35543985637343</v>
      </c>
      <c r="H8" s="26" t="n">
        <v>6</v>
      </c>
      <c r="I8" s="27" t="n">
        <f aca="false">H8*F8*100</f>
        <v>10026</v>
      </c>
      <c r="J8" s="28" t="n">
        <f aca="false">I8/$E$4</f>
        <v>0.120048852914412</v>
      </c>
      <c r="K8" s="33" t="n">
        <v>15.86</v>
      </c>
      <c r="L8" s="29" t="n">
        <f aca="false">IFERROR((K8/F8-1)*J8,0)</f>
        <v>-0.00610661430145123</v>
      </c>
      <c r="M8" s="30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4.4" hidden="false" customHeight="false" outlineLevel="0" collapsed="false">
      <c r="A9" s="2"/>
      <c r="B9" s="2"/>
      <c r="C9" s="31" t="n">
        <v>2</v>
      </c>
      <c r="D9" s="32" t="s">
        <v>30</v>
      </c>
      <c r="E9" s="23" t="n">
        <v>0.1</v>
      </c>
      <c r="F9" s="24" t="n">
        <v>35.25</v>
      </c>
      <c r="G9" s="25" t="n">
        <f aca="false">((E9*$D$4)/100)/F9</f>
        <v>3.96083404255319</v>
      </c>
      <c r="H9" s="26" t="n">
        <v>3</v>
      </c>
      <c r="I9" s="27" t="n">
        <f aca="false">H9*F9*100</f>
        <v>10575</v>
      </c>
      <c r="J9" s="28" t="n">
        <f aca="false">I9/$E$4</f>
        <v>0.126622443603621</v>
      </c>
      <c r="K9" s="33" t="n">
        <v>42.95</v>
      </c>
      <c r="L9" s="29" t="n">
        <f aca="false">IFERROR((K9/F9-1)*J9,0)</f>
        <v>0.0276593706595144</v>
      </c>
      <c r="M9" s="30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4.4" hidden="false" customHeight="false" outlineLevel="0" collapsed="false">
      <c r="A10" s="2"/>
      <c r="B10" s="2"/>
      <c r="C10" s="31" t="n">
        <v>3</v>
      </c>
      <c r="D10" s="32" t="s">
        <v>31</v>
      </c>
      <c r="E10" s="23" t="n">
        <v>0.09</v>
      </c>
      <c r="F10" s="24" t="n">
        <v>9.89</v>
      </c>
      <c r="G10" s="25" t="n">
        <f aca="false">((E10*$D$4)/100)/F10</f>
        <v>12.7055065722952</v>
      </c>
      <c r="H10" s="26" t="n">
        <v>10</v>
      </c>
      <c r="I10" s="27" t="n">
        <f aca="false">H10*F10*100</f>
        <v>9890</v>
      </c>
      <c r="J10" s="28" t="n">
        <f aca="false">I10/$E$4</f>
        <v>0.118420422434025</v>
      </c>
      <c r="K10" s="33" t="n">
        <v>10.19</v>
      </c>
      <c r="L10" s="29" t="n">
        <f aca="false">IFERROR((K10/F10-1)*J10,0)</f>
        <v>0.00359212605967716</v>
      </c>
      <c r="M10" s="30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4.4" hidden="false" customHeight="false" outlineLevel="0" collapsed="false">
      <c r="A11" s="2"/>
      <c r="B11" s="2"/>
      <c r="C11" s="31" t="n">
        <v>4</v>
      </c>
      <c r="D11" s="32" t="s">
        <v>32</v>
      </c>
      <c r="E11" s="23" t="n">
        <v>0.09</v>
      </c>
      <c r="F11" s="24" t="n">
        <v>43.47</v>
      </c>
      <c r="G11" s="25" t="n">
        <f aca="false">((E11*$D$4)/100)/F11</f>
        <v>2.89067080745342</v>
      </c>
      <c r="H11" s="26" t="n">
        <v>2</v>
      </c>
      <c r="I11" s="27" t="n">
        <f aca="false">H11*F11*100</f>
        <v>8694</v>
      </c>
      <c r="J11" s="28" t="n">
        <f aca="false">I11/$E$4</f>
        <v>0.104099813209445</v>
      </c>
      <c r="K11" s="33" t="n">
        <v>48.33</v>
      </c>
      <c r="L11" s="29" t="n">
        <f aca="false">IFERROR((K11/F11-1)*J11,0)</f>
        <v>0.0116384884333541</v>
      </c>
      <c r="M11" s="30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4.4" hidden="false" customHeight="false" outlineLevel="0" collapsed="false">
      <c r="A12" s="2"/>
      <c r="B12" s="2"/>
      <c r="C12" s="31" t="n">
        <v>5</v>
      </c>
      <c r="D12" s="32" t="s">
        <v>33</v>
      </c>
      <c r="E12" s="23" t="n">
        <v>0.08</v>
      </c>
      <c r="F12" s="24" t="n">
        <v>29</v>
      </c>
      <c r="G12" s="25" t="n">
        <f aca="false">((E12*$D$4)/100)/F12</f>
        <v>3.85156965517241</v>
      </c>
      <c r="H12" s="26" t="n">
        <v>3</v>
      </c>
      <c r="I12" s="27" t="n">
        <f aca="false">H12*F12*100</f>
        <v>8700</v>
      </c>
      <c r="J12" s="28" t="n">
        <f aca="false">I12/$E$4</f>
        <v>0.104171655730638</v>
      </c>
      <c r="K12" s="33" t="n">
        <v>34.66</v>
      </c>
      <c r="L12" s="29" t="n">
        <f aca="false">IFERROR((K12/F12-1)*J12,0)</f>
        <v>0.0203314334977729</v>
      </c>
      <c r="M12" s="30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4.4" hidden="false" customHeight="false" outlineLevel="0" collapsed="false">
      <c r="A13" s="2"/>
      <c r="B13" s="2"/>
      <c r="C13" s="31" t="n">
        <v>6</v>
      </c>
      <c r="D13" s="32" t="s">
        <v>34</v>
      </c>
      <c r="E13" s="23" t="n">
        <v>0.09</v>
      </c>
      <c r="F13" s="24" t="n">
        <v>18.9</v>
      </c>
      <c r="G13" s="25" t="n">
        <f aca="false">((E13*$D$4)/100)/F13</f>
        <v>6.64854285714286</v>
      </c>
      <c r="H13" s="26" t="n">
        <v>5</v>
      </c>
      <c r="I13" s="27" t="n">
        <f aca="false">H13*F13*100</f>
        <v>9450</v>
      </c>
      <c r="J13" s="28" t="n">
        <f aca="false">I13/$E$4</f>
        <v>0.113151970879831</v>
      </c>
      <c r="K13" s="33" t="n">
        <v>19.85</v>
      </c>
      <c r="L13" s="29" t="n">
        <f aca="false">IFERROR((K13/F13-1)*J13,0)</f>
        <v>0.00568753292782224</v>
      </c>
      <c r="M13" s="30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4.4" hidden="false" customHeight="false" outlineLevel="0" collapsed="false">
      <c r="A14" s="2"/>
      <c r="B14" s="2"/>
      <c r="C14" s="31" t="n">
        <v>7</v>
      </c>
      <c r="D14" s="32" t="s">
        <v>35</v>
      </c>
      <c r="E14" s="23" t="n">
        <v>0.07</v>
      </c>
      <c r="F14" s="24" t="n">
        <v>10.76</v>
      </c>
      <c r="G14" s="25" t="n">
        <f aca="false">((E14*$D$4)/100)/F14</f>
        <v>9.08304646840149</v>
      </c>
      <c r="H14" s="26" t="n">
        <v>7</v>
      </c>
      <c r="I14" s="27" t="n">
        <f aca="false">H14*F14*100</f>
        <v>7532</v>
      </c>
      <c r="J14" s="28" t="n">
        <f aca="false">I14/$E$4</f>
        <v>0.0901863116049619</v>
      </c>
      <c r="K14" s="33" t="n">
        <v>11.85</v>
      </c>
      <c r="L14" s="29" t="n">
        <f aca="false">IFERROR((K14/F14-1)*J14,0)</f>
        <v>0.00913597394511231</v>
      </c>
      <c r="M14" s="30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4.4" hidden="false" customHeight="false" outlineLevel="0" collapsed="false">
      <c r="A15" s="2"/>
      <c r="B15" s="2"/>
      <c r="C15" s="31" t="n">
        <v>8</v>
      </c>
      <c r="D15" s="32" t="s">
        <v>17</v>
      </c>
      <c r="E15" s="23" t="n">
        <v>0.07</v>
      </c>
      <c r="F15" s="24" t="n">
        <v>12.89</v>
      </c>
      <c r="G15" s="25" t="n">
        <f aca="false">((E15*$D$4)/100)/F15</f>
        <v>7.58212412723041</v>
      </c>
      <c r="H15" s="26" t="n">
        <v>5</v>
      </c>
      <c r="I15" s="27" t="n">
        <f aca="false">H15*F15*100</f>
        <v>6445</v>
      </c>
      <c r="J15" s="28" t="n">
        <f aca="false">I15/$E$4</f>
        <v>0.0771708415153982</v>
      </c>
      <c r="K15" s="33" t="n">
        <v>12.46</v>
      </c>
      <c r="L15" s="29" t="n">
        <f aca="false">IFERROR((K15/F15-1)*J15,0)</f>
        <v>-0.00257435700943531</v>
      </c>
      <c r="M15" s="30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4.4" hidden="false" customHeight="false" outlineLevel="0" collapsed="false">
      <c r="A16" s="2"/>
      <c r="B16" s="2"/>
      <c r="C16" s="31" t="n">
        <v>9</v>
      </c>
      <c r="D16" s="32" t="s">
        <v>36</v>
      </c>
      <c r="E16" s="23" t="n">
        <v>0.07</v>
      </c>
      <c r="F16" s="24" t="n">
        <v>22.7</v>
      </c>
      <c r="G16" s="25" t="n">
        <f aca="false">((E16*$D$4)/100)/F16</f>
        <v>4.30544405286344</v>
      </c>
      <c r="H16" s="26" t="n">
        <v>3</v>
      </c>
      <c r="I16" s="27" t="n">
        <f aca="false">H16*F16*100</f>
        <v>6810</v>
      </c>
      <c r="J16" s="28" t="n">
        <f aca="false">I16/$E$4</f>
        <v>0.0815412615546722</v>
      </c>
      <c r="K16" s="33" t="n">
        <v>21.25</v>
      </c>
      <c r="L16" s="29" t="n">
        <f aca="false">IFERROR((K16/F16-1)*J16,0)</f>
        <v>-0.00520858278653192</v>
      </c>
      <c r="M16" s="30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4.4" hidden="false" customHeight="false" outlineLevel="0" collapsed="false">
      <c r="A17" s="2"/>
      <c r="B17" s="2"/>
      <c r="C17" s="31" t="n">
        <v>10</v>
      </c>
      <c r="D17" s="32" t="s">
        <v>37</v>
      </c>
      <c r="E17" s="23" t="n">
        <v>0.08</v>
      </c>
      <c r="F17" s="24" t="n">
        <v>53.94</v>
      </c>
      <c r="G17" s="25" t="n">
        <f aca="false">((E17*$D$4)/100)/F17</f>
        <v>2.07073637374861</v>
      </c>
      <c r="H17" s="26" t="n">
        <v>1</v>
      </c>
      <c r="I17" s="27" t="n">
        <f aca="false">H17*F17*100</f>
        <v>5394</v>
      </c>
      <c r="J17" s="28" t="n">
        <f aca="false">I17/$E$4</f>
        <v>0.0645864265529958</v>
      </c>
      <c r="K17" s="33" t="n">
        <v>48.76</v>
      </c>
      <c r="L17" s="29" t="n">
        <f aca="false">IFERROR((K17/F17-1)*J17,0)</f>
        <v>-0.00620240432970928</v>
      </c>
      <c r="M17" s="30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4.4" hidden="false" customHeight="false" outlineLevel="0" collapsed="false">
      <c r="A18" s="2"/>
      <c r="B18" s="2"/>
      <c r="C18" s="34" t="s">
        <v>26</v>
      </c>
      <c r="D18" s="34"/>
      <c r="E18" s="34"/>
      <c r="F18" s="35" t="n">
        <f aca="false">D4</f>
        <v>139619.4</v>
      </c>
      <c r="G18" s="36"/>
      <c r="H18" s="36"/>
      <c r="I18" s="36"/>
      <c r="J18" s="35"/>
      <c r="K18" s="37" t="n">
        <f aca="false">F4</f>
        <v>144459.4</v>
      </c>
      <c r="L18" s="38" t="n">
        <f aca="false">(K18/F18-1)</f>
        <v>0.0346656696705472</v>
      </c>
      <c r="M18" s="38"/>
      <c r="N18" s="39" t="s">
        <v>27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28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8" activeCellId="0" sqref="E8"/>
    </sheetView>
  </sheetViews>
  <sheetFormatPr defaultRowHeight="15" zeroHeight="false" outlineLevelRow="0" outlineLevelCol="0"/>
  <cols>
    <col collapsed="false" customWidth="true" hidden="false" outlineLevel="0" max="1" min="1" style="0" width="9.11"/>
    <col collapsed="false" customWidth="true" hidden="false" outlineLevel="0" max="2" min="2" style="0" width="18.67"/>
    <col collapsed="false" customWidth="true" hidden="false" outlineLevel="0" max="3" min="3" style="1" width="4.44"/>
    <col collapsed="false" customWidth="true" hidden="false" outlineLevel="0" max="4" min="4" style="0" width="15"/>
    <col collapsed="false" customWidth="true" hidden="false" outlineLevel="0" max="5" min="5" style="0" width="17.89"/>
    <col collapsed="false" customWidth="true" hidden="false" outlineLevel="0" max="6" min="6" style="0" width="15"/>
    <col collapsed="false" customWidth="true" hidden="false" outlineLevel="0" max="7" min="7" style="0" width="7.66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1"/>
    <col collapsed="false" customWidth="true" hidden="false" outlineLevel="0" max="11" min="11" style="0" width="15"/>
    <col collapsed="false" customWidth="true" hidden="false" outlineLevel="0" max="12" min="12" style="0" width="8.88"/>
    <col collapsed="false" customWidth="true" hidden="false" outlineLevel="0" max="13" min="13" style="0" width="9"/>
    <col collapsed="false" customWidth="true" hidden="false" outlineLevel="0" max="25" min="14" style="0" width="8.66"/>
    <col collapsed="false" customWidth="true" hidden="false" outlineLevel="0" max="1025" min="26" style="0" width="14.44"/>
  </cols>
  <sheetData>
    <row r="1" customFormat="false" ht="14.4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6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0.0579529670961253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Outubro!F4</f>
        <v>144459.4</v>
      </c>
      <c r="E4" s="14" t="n">
        <f aca="false">IF(SUM(I8:I17)&lt;=D4,SUM(I8:I17),"VALOR ACIMA DO DISPONÍVEL")</f>
        <v>83516</v>
      </c>
      <c r="F4" s="15" t="n">
        <f aca="false">(E4*I2)+E4+(D4-E4)</f>
        <v>149299.4</v>
      </c>
      <c r="G4" s="3"/>
      <c r="H4" s="3"/>
      <c r="I4" s="16" t="n">
        <f aca="false">F4/100000-1</f>
        <v>0.492994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6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4.4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4.4" hidden="false" customHeight="false" outlineLevel="0" collapsed="false">
      <c r="A8" s="2"/>
      <c r="B8" s="2"/>
      <c r="C8" s="21" t="n">
        <v>1</v>
      </c>
      <c r="D8" s="22" t="s">
        <v>29</v>
      </c>
      <c r="E8" s="23" t="n">
        <v>0.1</v>
      </c>
      <c r="F8" s="24" t="n">
        <v>16.71</v>
      </c>
      <c r="G8" s="25" t="n">
        <f aca="false">((E8*$D$4)/100)/F8</f>
        <v>8.6450867743866</v>
      </c>
      <c r="H8" s="26" t="n">
        <v>6</v>
      </c>
      <c r="I8" s="27" t="n">
        <f aca="false">H8*F8*100</f>
        <v>10026</v>
      </c>
      <c r="J8" s="28" t="n">
        <f aca="false">I8/$E$4</f>
        <v>0.120048852914412</v>
      </c>
      <c r="K8" s="33" t="n">
        <v>15.86</v>
      </c>
      <c r="L8" s="29" t="n">
        <f aca="false">IFERROR((K8/F8-1)*J8,0)</f>
        <v>-0.00610661430145123</v>
      </c>
      <c r="M8" s="30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4.4" hidden="false" customHeight="false" outlineLevel="0" collapsed="false">
      <c r="A9" s="2"/>
      <c r="B9" s="2"/>
      <c r="C9" s="31" t="n">
        <v>2</v>
      </c>
      <c r="D9" s="32" t="s">
        <v>30</v>
      </c>
      <c r="E9" s="23" t="n">
        <v>0.1</v>
      </c>
      <c r="F9" s="24" t="n">
        <v>35.25</v>
      </c>
      <c r="G9" s="25" t="n">
        <f aca="false">((E9*$D$4)/100)/F9</f>
        <v>4.0981390070922</v>
      </c>
      <c r="H9" s="26" t="n">
        <v>3</v>
      </c>
      <c r="I9" s="27" t="n">
        <f aca="false">H9*F9*100</f>
        <v>10575</v>
      </c>
      <c r="J9" s="28" t="n">
        <f aca="false">I9/$E$4</f>
        <v>0.126622443603621</v>
      </c>
      <c r="K9" s="33" t="n">
        <v>42.95</v>
      </c>
      <c r="L9" s="29" t="n">
        <f aca="false">IFERROR((K9/F9-1)*J9,0)</f>
        <v>0.0276593706595144</v>
      </c>
      <c r="M9" s="30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4.4" hidden="false" customHeight="false" outlineLevel="0" collapsed="false">
      <c r="A10" s="2"/>
      <c r="B10" s="2"/>
      <c r="C10" s="31" t="n">
        <v>3</v>
      </c>
      <c r="D10" s="32" t="s">
        <v>31</v>
      </c>
      <c r="E10" s="23" t="n">
        <v>0.1</v>
      </c>
      <c r="F10" s="24" t="n">
        <v>9.89</v>
      </c>
      <c r="G10" s="25" t="n">
        <f aca="false">((E10*$D$4)/100)/F10</f>
        <v>14.6066127401416</v>
      </c>
      <c r="H10" s="26" t="n">
        <v>10</v>
      </c>
      <c r="I10" s="27" t="n">
        <f aca="false">H10*F10*100</f>
        <v>9890</v>
      </c>
      <c r="J10" s="28" t="n">
        <f aca="false">I10/$E$4</f>
        <v>0.118420422434025</v>
      </c>
      <c r="K10" s="33" t="n">
        <v>10.19</v>
      </c>
      <c r="L10" s="29" t="n">
        <f aca="false">IFERROR((K10/F10-1)*J10,0)</f>
        <v>0.00359212605967716</v>
      </c>
      <c r="M10" s="30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4.4" hidden="false" customHeight="false" outlineLevel="0" collapsed="false">
      <c r="A11" s="2"/>
      <c r="B11" s="2"/>
      <c r="C11" s="31" t="n">
        <v>4</v>
      </c>
      <c r="D11" s="32" t="s">
        <v>32</v>
      </c>
      <c r="E11" s="23" t="n">
        <v>0.1</v>
      </c>
      <c r="F11" s="24" t="n">
        <v>43.47</v>
      </c>
      <c r="G11" s="25" t="n">
        <f aca="false">((E11*$D$4)/100)/F11</f>
        <v>3.32319760754543</v>
      </c>
      <c r="H11" s="26" t="n">
        <v>2</v>
      </c>
      <c r="I11" s="27" t="n">
        <f aca="false">H11*F11*100</f>
        <v>8694</v>
      </c>
      <c r="J11" s="28" t="n">
        <f aca="false">I11/$E$4</f>
        <v>0.104099813209445</v>
      </c>
      <c r="K11" s="33" t="n">
        <v>48.33</v>
      </c>
      <c r="L11" s="29" t="n">
        <f aca="false">IFERROR((K11/F11-1)*J11,0)</f>
        <v>0.0116384884333541</v>
      </c>
      <c r="M11" s="30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4.4" hidden="false" customHeight="false" outlineLevel="0" collapsed="false">
      <c r="A12" s="2"/>
      <c r="B12" s="2"/>
      <c r="C12" s="31" t="n">
        <v>5</v>
      </c>
      <c r="D12" s="32" t="s">
        <v>33</v>
      </c>
      <c r="E12" s="23" t="n">
        <v>0.1</v>
      </c>
      <c r="F12" s="24" t="n">
        <v>29</v>
      </c>
      <c r="G12" s="25" t="n">
        <f aca="false">((E12*$D$4)/100)/F12</f>
        <v>4.98135862068966</v>
      </c>
      <c r="H12" s="26" t="n">
        <v>3</v>
      </c>
      <c r="I12" s="27" t="n">
        <f aca="false">H12*F12*100</f>
        <v>8700</v>
      </c>
      <c r="J12" s="28" t="n">
        <f aca="false">I12/$E$4</f>
        <v>0.104171655730638</v>
      </c>
      <c r="K12" s="33" t="n">
        <v>34.66</v>
      </c>
      <c r="L12" s="29" t="n">
        <f aca="false">IFERROR((K12/F12-1)*J12,0)</f>
        <v>0.0203314334977729</v>
      </c>
      <c r="M12" s="30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4.4" hidden="false" customHeight="false" outlineLevel="0" collapsed="false">
      <c r="A13" s="2"/>
      <c r="B13" s="2"/>
      <c r="C13" s="31" t="n">
        <v>6</v>
      </c>
      <c r="D13" s="32" t="s">
        <v>34</v>
      </c>
      <c r="E13" s="23" t="n">
        <v>0.1</v>
      </c>
      <c r="F13" s="24" t="n">
        <v>18.9</v>
      </c>
      <c r="G13" s="25" t="n">
        <f aca="false">((E13*$D$4)/100)/F13</f>
        <v>7.6433544973545</v>
      </c>
      <c r="H13" s="26" t="n">
        <v>5</v>
      </c>
      <c r="I13" s="27" t="n">
        <f aca="false">H13*F13*100</f>
        <v>9450</v>
      </c>
      <c r="J13" s="28" t="n">
        <f aca="false">I13/$E$4</f>
        <v>0.113151970879831</v>
      </c>
      <c r="K13" s="33" t="n">
        <v>19.85</v>
      </c>
      <c r="L13" s="29" t="n">
        <f aca="false">IFERROR((K13/F13-1)*J13,0)</f>
        <v>0.00568753292782224</v>
      </c>
      <c r="M13" s="30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4.4" hidden="false" customHeight="false" outlineLevel="0" collapsed="false">
      <c r="A14" s="2"/>
      <c r="B14" s="2"/>
      <c r="C14" s="31" t="n">
        <v>7</v>
      </c>
      <c r="D14" s="32" t="s">
        <v>35</v>
      </c>
      <c r="E14" s="23" t="n">
        <v>0.1</v>
      </c>
      <c r="F14" s="24" t="n">
        <v>10.76</v>
      </c>
      <c r="G14" s="25" t="n">
        <f aca="false">((E14*$D$4)/100)/F14</f>
        <v>13.425594795539</v>
      </c>
      <c r="H14" s="26" t="n">
        <v>7</v>
      </c>
      <c r="I14" s="27" t="n">
        <f aca="false">H14*F14*100</f>
        <v>7532</v>
      </c>
      <c r="J14" s="28" t="n">
        <f aca="false">I14/$E$4</f>
        <v>0.0901863116049619</v>
      </c>
      <c r="K14" s="33" t="n">
        <v>11.85</v>
      </c>
      <c r="L14" s="29" t="n">
        <f aca="false">IFERROR((K14/F14-1)*J14,0)</f>
        <v>0.00913597394511231</v>
      </c>
      <c r="M14" s="30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4.4" hidden="false" customHeight="false" outlineLevel="0" collapsed="false">
      <c r="A15" s="2"/>
      <c r="B15" s="2"/>
      <c r="C15" s="31" t="n">
        <v>8</v>
      </c>
      <c r="D15" s="32" t="s">
        <v>17</v>
      </c>
      <c r="E15" s="23" t="n">
        <v>0.1</v>
      </c>
      <c r="F15" s="24" t="n">
        <v>12.89</v>
      </c>
      <c r="G15" s="25" t="n">
        <f aca="false">((E15*$D$4)/100)/F15</f>
        <v>11.2070907680372</v>
      </c>
      <c r="H15" s="26" t="n">
        <v>5</v>
      </c>
      <c r="I15" s="27" t="n">
        <f aca="false">H15*F15*100</f>
        <v>6445</v>
      </c>
      <c r="J15" s="28" t="n">
        <f aca="false">I15/$E$4</f>
        <v>0.0771708415153982</v>
      </c>
      <c r="K15" s="33" t="n">
        <v>12.46</v>
      </c>
      <c r="L15" s="29" t="n">
        <f aca="false">IFERROR((K15/F15-1)*J15,0)</f>
        <v>-0.00257435700943531</v>
      </c>
      <c r="M15" s="30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4.4" hidden="false" customHeight="false" outlineLevel="0" collapsed="false">
      <c r="A16" s="2"/>
      <c r="B16" s="2"/>
      <c r="C16" s="31" t="n">
        <v>9</v>
      </c>
      <c r="D16" s="32" t="s">
        <v>36</v>
      </c>
      <c r="E16" s="23" t="n">
        <v>0.1</v>
      </c>
      <c r="F16" s="24" t="n">
        <v>22.7</v>
      </c>
      <c r="G16" s="25" t="n">
        <f aca="false">((E16*$D$4)/100)/F16</f>
        <v>6.36385022026432</v>
      </c>
      <c r="H16" s="26" t="n">
        <v>3</v>
      </c>
      <c r="I16" s="27" t="n">
        <f aca="false">H16*F16*100</f>
        <v>6810</v>
      </c>
      <c r="J16" s="28" t="n">
        <f aca="false">I16/$E$4</f>
        <v>0.0815412615546722</v>
      </c>
      <c r="K16" s="33" t="n">
        <v>21.25</v>
      </c>
      <c r="L16" s="29" t="n">
        <f aca="false">IFERROR((K16/F16-1)*J16,0)</f>
        <v>-0.00520858278653192</v>
      </c>
      <c r="M16" s="30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4.4" hidden="false" customHeight="false" outlineLevel="0" collapsed="false">
      <c r="A17" s="2"/>
      <c r="B17" s="2"/>
      <c r="C17" s="31" t="n">
        <v>10</v>
      </c>
      <c r="D17" s="32" t="s">
        <v>37</v>
      </c>
      <c r="E17" s="23" t="n">
        <v>0.1</v>
      </c>
      <c r="F17" s="24" t="n">
        <v>53.94</v>
      </c>
      <c r="G17" s="25" t="n">
        <f aca="false">((E17*$D$4)/100)/F17</f>
        <v>2.67814979606971</v>
      </c>
      <c r="H17" s="26" t="n">
        <v>1</v>
      </c>
      <c r="I17" s="27" t="n">
        <f aca="false">H17*F17*100</f>
        <v>5394</v>
      </c>
      <c r="J17" s="28" t="n">
        <f aca="false">I17/$E$4</f>
        <v>0.0645864265529958</v>
      </c>
      <c r="K17" s="33" t="n">
        <v>48.76</v>
      </c>
      <c r="L17" s="29" t="n">
        <f aca="false">IFERROR((K17/F17-1)*J17,0)</f>
        <v>-0.00620240432970928</v>
      </c>
      <c r="M17" s="30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4.4" hidden="false" customHeight="false" outlineLevel="0" collapsed="false">
      <c r="A18" s="2"/>
      <c r="B18" s="2"/>
      <c r="C18" s="34" t="s">
        <v>26</v>
      </c>
      <c r="D18" s="34"/>
      <c r="E18" s="34"/>
      <c r="F18" s="35" t="n">
        <f aca="false">D4</f>
        <v>144459.4</v>
      </c>
      <c r="G18" s="36"/>
      <c r="H18" s="36"/>
      <c r="I18" s="36"/>
      <c r="J18" s="35"/>
      <c r="K18" s="37" t="n">
        <f aca="false">F4</f>
        <v>149299.4</v>
      </c>
      <c r="L18" s="38" t="n">
        <f aca="false">(K18/F18-1)</f>
        <v>0.0335042233319536</v>
      </c>
      <c r="M18" s="38"/>
      <c r="N18" s="39" t="s">
        <v>27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28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20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H18" activeCellId="0" sqref="H18"/>
    </sheetView>
  </sheetViews>
  <sheetFormatPr defaultRowHeight="15" zeroHeight="false" outlineLevelRow="0" outlineLevelCol="0"/>
  <cols>
    <col collapsed="false" customWidth="true" hidden="false" outlineLevel="0" max="1" min="1" style="0" width="9.11"/>
    <col collapsed="false" customWidth="true" hidden="false" outlineLevel="0" max="2" min="2" style="0" width="18.67"/>
    <col collapsed="false" customWidth="true" hidden="false" outlineLevel="0" max="3" min="3" style="1" width="4.44"/>
    <col collapsed="false" customWidth="true" hidden="false" outlineLevel="0" max="4" min="4" style="0" width="15"/>
    <col collapsed="false" customWidth="true" hidden="false" outlineLevel="0" max="5" min="5" style="0" width="17.89"/>
    <col collapsed="false" customWidth="true" hidden="false" outlineLevel="0" max="6" min="6" style="0" width="15"/>
    <col collapsed="false" customWidth="true" hidden="false" outlineLevel="0" max="7" min="7" style="0" width="7.66"/>
    <col collapsed="false" customWidth="true" hidden="false" outlineLevel="0" max="8" min="8" style="0" width="7"/>
    <col collapsed="false" customWidth="true" hidden="false" outlineLevel="0" max="9" min="9" style="0" width="15"/>
    <col collapsed="false" customWidth="true" hidden="false" outlineLevel="0" max="10" min="10" style="0" width="7.11"/>
    <col collapsed="false" customWidth="true" hidden="false" outlineLevel="0" max="11" min="11" style="0" width="15"/>
    <col collapsed="false" customWidth="true" hidden="false" outlineLevel="0" max="12" min="12" style="0" width="8.88"/>
    <col collapsed="false" customWidth="true" hidden="false" outlineLevel="0" max="13" min="13" style="0" width="9"/>
    <col collapsed="false" customWidth="true" hidden="false" outlineLevel="0" max="25" min="14" style="0" width="8.66"/>
    <col collapsed="false" customWidth="true" hidden="false" outlineLevel="0" max="1025" min="26" style="0" width="14.44"/>
  </cols>
  <sheetData>
    <row r="1" customFormat="false" ht="14.4" hidden="false" customHeight="false" outlineLevel="0" collapsed="false">
      <c r="A1" s="2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customFormat="false" ht="15.6" hidden="false" customHeight="false" outlineLevel="0" collapsed="false">
      <c r="A2" s="2"/>
      <c r="B2" s="2"/>
      <c r="C2" s="3"/>
      <c r="D2" s="4" t="s">
        <v>0</v>
      </c>
      <c r="E2" s="4"/>
      <c r="F2" s="4"/>
      <c r="G2" s="3"/>
      <c r="H2" s="3"/>
      <c r="I2" s="5" t="n">
        <f aca="false">SUM(L8:L17)</f>
        <v>0.0415199377521799</v>
      </c>
      <c r="J2" s="6" t="s">
        <v>1</v>
      </c>
      <c r="K2" s="7" t="s">
        <v>2</v>
      </c>
      <c r="L2" s="3"/>
      <c r="M2" s="3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customFormat="false" ht="15" hidden="false" customHeight="false" outlineLevel="0" collapsed="false">
      <c r="A3" s="2"/>
      <c r="B3" s="2"/>
      <c r="C3" s="3"/>
      <c r="D3" s="8" t="s">
        <v>3</v>
      </c>
      <c r="E3" s="9" t="s">
        <v>4</v>
      </c>
      <c r="F3" s="10" t="s">
        <v>5</v>
      </c>
      <c r="G3" s="3"/>
      <c r="H3" s="3"/>
      <c r="I3" s="11"/>
      <c r="J3" s="3"/>
      <c r="K3" s="12"/>
      <c r="L3" s="3"/>
      <c r="M3" s="3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customFormat="false" ht="30" hidden="false" customHeight="true" outlineLevel="0" collapsed="false">
      <c r="A4" s="2"/>
      <c r="B4" s="2"/>
      <c r="C4" s="3"/>
      <c r="D4" s="13" t="n">
        <f aca="false">Novembro!F4</f>
        <v>149299.4</v>
      </c>
      <c r="E4" s="14" t="n">
        <f aca="false">IF(SUM(I8:I17)&lt;=D4,SUM(I8:I17),"VALOR ACIMA DO DISPONÍVEL")</f>
        <v>124663</v>
      </c>
      <c r="F4" s="15" t="n">
        <f aca="false">(E4*I2)+E4+(D4-E4)</f>
        <v>154475.4</v>
      </c>
      <c r="G4" s="3"/>
      <c r="H4" s="3"/>
      <c r="I4" s="16" t="n">
        <f aca="false">F4/100000-1</f>
        <v>0.544754</v>
      </c>
      <c r="J4" s="6" t="s">
        <v>1</v>
      </c>
      <c r="K4" s="7" t="s">
        <v>6</v>
      </c>
      <c r="L4" s="3"/>
      <c r="M4" s="3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customFormat="false" ht="15" hidden="false" customHeight="false" outlineLevel="0" collapsed="false">
      <c r="A5" s="2"/>
      <c r="B5" s="2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customFormat="false" ht="15.6" hidden="false" customHeight="false" outlineLevel="0" collapsed="false">
      <c r="A6" s="2"/>
      <c r="B6" s="2"/>
      <c r="C6" s="17" t="s">
        <v>7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customFormat="false" ht="14.4" hidden="false" customHeight="false" outlineLevel="0" collapsed="false">
      <c r="A7" s="2"/>
      <c r="B7" s="2"/>
      <c r="C7" s="4" t="s">
        <v>8</v>
      </c>
      <c r="D7" s="4"/>
      <c r="E7" s="18" t="s">
        <v>9</v>
      </c>
      <c r="F7" s="8" t="s">
        <v>10</v>
      </c>
      <c r="G7" s="8" t="s">
        <v>11</v>
      </c>
      <c r="H7" s="19" t="s">
        <v>12</v>
      </c>
      <c r="I7" s="9" t="s">
        <v>13</v>
      </c>
      <c r="J7" s="19" t="s">
        <v>14</v>
      </c>
      <c r="K7" s="8" t="s">
        <v>15</v>
      </c>
      <c r="L7" s="20" t="s">
        <v>16</v>
      </c>
      <c r="M7" s="20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customFormat="false" ht="14.4" hidden="false" customHeight="false" outlineLevel="0" collapsed="false">
      <c r="A8" s="2"/>
      <c r="B8" s="2"/>
      <c r="C8" s="21" t="n">
        <v>1</v>
      </c>
      <c r="D8" s="22" t="s">
        <v>29</v>
      </c>
      <c r="E8" s="23" t="n">
        <v>0.1</v>
      </c>
      <c r="F8" s="24" t="n">
        <v>16.71</v>
      </c>
      <c r="G8" s="25" t="n">
        <f aca="false">((E8*$D$4)/100)/F8</f>
        <v>8.93473369239976</v>
      </c>
      <c r="H8" s="26" t="n">
        <v>6</v>
      </c>
      <c r="I8" s="27" t="n">
        <f aca="false">H8*F8*100</f>
        <v>10026</v>
      </c>
      <c r="J8" s="28" t="n">
        <f aca="false">I8/$E$4</f>
        <v>0.0804248253290872</v>
      </c>
      <c r="K8" s="33" t="n">
        <v>15.86</v>
      </c>
      <c r="L8" s="29" t="n">
        <f aca="false">IFERROR((K8/F8-1)*J8,0)</f>
        <v>-0.00409102941530367</v>
      </c>
      <c r="M8" s="30" t="n">
        <f aca="false">IFERROR(L8/J8,0)</f>
        <v>-0.0508677438659486</v>
      </c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customFormat="false" ht="14.4" hidden="false" customHeight="false" outlineLevel="0" collapsed="false">
      <c r="A9" s="2"/>
      <c r="B9" s="2"/>
      <c r="C9" s="31" t="n">
        <v>2</v>
      </c>
      <c r="D9" s="32" t="s">
        <v>30</v>
      </c>
      <c r="E9" s="23" t="n">
        <v>0.1</v>
      </c>
      <c r="F9" s="24" t="n">
        <v>35.25</v>
      </c>
      <c r="G9" s="25" t="n">
        <f aca="false">((E9*$D$4)/100)/F9</f>
        <v>4.23544397163121</v>
      </c>
      <c r="H9" s="26" t="n">
        <v>3</v>
      </c>
      <c r="I9" s="27" t="n">
        <f aca="false">H9*F9*100</f>
        <v>10575</v>
      </c>
      <c r="J9" s="28" t="n">
        <f aca="false">I9/$E$4</f>
        <v>0.0848286981702671</v>
      </c>
      <c r="K9" s="33" t="n">
        <v>42.95</v>
      </c>
      <c r="L9" s="29" t="n">
        <f aca="false">IFERROR((K9/F9-1)*J9,0)</f>
        <v>0.0185299567634342</v>
      </c>
      <c r="M9" s="30" t="n">
        <f aca="false">IFERROR(L9/J9,0)</f>
        <v>0.218439716312057</v>
      </c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customFormat="false" ht="14.4" hidden="false" customHeight="false" outlineLevel="0" collapsed="false">
      <c r="A10" s="2"/>
      <c r="B10" s="2"/>
      <c r="C10" s="31" t="n">
        <v>3</v>
      </c>
      <c r="D10" s="32" t="s">
        <v>31</v>
      </c>
      <c r="E10" s="23" t="n">
        <v>0.1</v>
      </c>
      <c r="F10" s="24" t="n">
        <v>9.89</v>
      </c>
      <c r="G10" s="25" t="n">
        <f aca="false">((E10*$D$4)/100)/F10</f>
        <v>15.0959959555106</v>
      </c>
      <c r="H10" s="26" t="n">
        <v>13</v>
      </c>
      <c r="I10" s="27" t="n">
        <f aca="false">H10*F10*100</f>
        <v>12857</v>
      </c>
      <c r="J10" s="28" t="n">
        <f aca="false">I10/$E$4</f>
        <v>0.103134049397175</v>
      </c>
      <c r="K10" s="33" t="n">
        <v>10.19</v>
      </c>
      <c r="L10" s="29" t="n">
        <f aca="false">IFERROR((K10/F10-1)*J10,0)</f>
        <v>0.0031284342587616</v>
      </c>
      <c r="M10" s="30" t="n">
        <f aca="false">IFERROR(L10/J10,0)</f>
        <v>0.0303336703741151</v>
      </c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customFormat="false" ht="14.4" hidden="false" customHeight="false" outlineLevel="0" collapsed="false">
      <c r="A11" s="2"/>
      <c r="B11" s="2"/>
      <c r="C11" s="31" t="n">
        <v>4</v>
      </c>
      <c r="D11" s="32" t="s">
        <v>32</v>
      </c>
      <c r="E11" s="23" t="n">
        <v>0.1</v>
      </c>
      <c r="F11" s="24" t="n">
        <v>43.47</v>
      </c>
      <c r="G11" s="25" t="n">
        <f aca="false">((E11*$D$4)/100)/F11</f>
        <v>3.43453876236485</v>
      </c>
      <c r="H11" s="26" t="n">
        <v>3</v>
      </c>
      <c r="I11" s="27" t="n">
        <f aca="false">H11*F11*100</f>
        <v>13041</v>
      </c>
      <c r="J11" s="28" t="n">
        <f aca="false">I11/$E$4</f>
        <v>0.104610028637206</v>
      </c>
      <c r="K11" s="33" t="n">
        <v>48.33</v>
      </c>
      <c r="L11" s="29" t="n">
        <f aca="false">IFERROR((K11/F11-1)*J11,0)</f>
        <v>0.0116955311519858</v>
      </c>
      <c r="M11" s="30" t="n">
        <f aca="false">IFERROR(L11/J11,0)</f>
        <v>0.111801242236025</v>
      </c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customFormat="false" ht="14.4" hidden="false" customHeight="false" outlineLevel="0" collapsed="false">
      <c r="A12" s="2"/>
      <c r="B12" s="2"/>
      <c r="C12" s="31" t="n">
        <v>5</v>
      </c>
      <c r="D12" s="32" t="s">
        <v>33</v>
      </c>
      <c r="E12" s="23" t="n">
        <v>0.1</v>
      </c>
      <c r="F12" s="24" t="n">
        <v>29</v>
      </c>
      <c r="G12" s="25" t="n">
        <f aca="false">((E12*$D$4)/100)/F12</f>
        <v>5.14825517241379</v>
      </c>
      <c r="H12" s="26" t="n">
        <v>4</v>
      </c>
      <c r="I12" s="27" t="n">
        <f aca="false">H12*F12*100</f>
        <v>11600</v>
      </c>
      <c r="J12" s="28" t="n">
        <f aca="false">I12/$E$4</f>
        <v>0.0930508651323969</v>
      </c>
      <c r="K12" s="33" t="n">
        <v>34.66</v>
      </c>
      <c r="L12" s="29" t="n">
        <f aca="false">IFERROR((K12/F12-1)*J12,0)</f>
        <v>0.0181609619534264</v>
      </c>
      <c r="M12" s="30" t="n">
        <f aca="false">IFERROR(L12/J12,0)</f>
        <v>0.195172413793103</v>
      </c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customFormat="false" ht="14.4" hidden="false" customHeight="false" outlineLevel="0" collapsed="false">
      <c r="A13" s="2"/>
      <c r="B13" s="2"/>
      <c r="C13" s="31" t="n">
        <v>6</v>
      </c>
      <c r="D13" s="32" t="s">
        <v>34</v>
      </c>
      <c r="E13" s="23" t="n">
        <v>0.1</v>
      </c>
      <c r="F13" s="24" t="n">
        <v>18.9</v>
      </c>
      <c r="G13" s="25" t="n">
        <f aca="false">((E13*$D$4)/100)/F13</f>
        <v>7.89943915343916</v>
      </c>
      <c r="H13" s="26" t="n">
        <v>7</v>
      </c>
      <c r="I13" s="27" t="n">
        <f aca="false">H13*F13*100</f>
        <v>13230</v>
      </c>
      <c r="J13" s="28" t="n">
        <f aca="false">I13/$E$4</f>
        <v>0.10612611600876</v>
      </c>
      <c r="K13" s="33" t="n">
        <v>19.85</v>
      </c>
      <c r="L13" s="29" t="n">
        <f aca="false">IFERROR((K13/F13-1)*J13,0)</f>
        <v>0.00533438149250381</v>
      </c>
      <c r="M13" s="30" t="n">
        <f aca="false">IFERROR(L13/J13,0)</f>
        <v>0.0502645502645505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customFormat="false" ht="14.4" hidden="false" customHeight="false" outlineLevel="0" collapsed="false">
      <c r="A14" s="2"/>
      <c r="B14" s="2"/>
      <c r="C14" s="31" t="n">
        <v>7</v>
      </c>
      <c r="D14" s="32" t="s">
        <v>35</v>
      </c>
      <c r="E14" s="23" t="n">
        <v>0.1</v>
      </c>
      <c r="F14" s="24" t="n">
        <v>10.76</v>
      </c>
      <c r="G14" s="25" t="n">
        <f aca="false">((E14*$D$4)/100)/F14</f>
        <v>13.8754089219331</v>
      </c>
      <c r="H14" s="26" t="n">
        <v>12</v>
      </c>
      <c r="I14" s="27" t="n">
        <f aca="false">H14*F14*100</f>
        <v>12912</v>
      </c>
      <c r="J14" s="28" t="n">
        <f aca="false">I14/$E$4</f>
        <v>0.103575238843923</v>
      </c>
      <c r="K14" s="33" t="n">
        <v>11.85</v>
      </c>
      <c r="L14" s="29" t="n">
        <f aca="false">IFERROR((K14/F14-1)*J14,0)</f>
        <v>0.0104922872063082</v>
      </c>
      <c r="M14" s="30" t="n">
        <f aca="false">IFERROR(L14/J14,0)</f>
        <v>0.101301115241636</v>
      </c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customFormat="false" ht="14.4" hidden="false" customHeight="false" outlineLevel="0" collapsed="false">
      <c r="A15" s="2"/>
      <c r="B15" s="2"/>
      <c r="C15" s="31" t="n">
        <v>8</v>
      </c>
      <c r="D15" s="32" t="s">
        <v>17</v>
      </c>
      <c r="E15" s="23" t="n">
        <v>0.1</v>
      </c>
      <c r="F15" s="24" t="n">
        <v>12.89</v>
      </c>
      <c r="G15" s="25" t="n">
        <f aca="false">((E15*$D$4)/100)/F15</f>
        <v>11.582575640031</v>
      </c>
      <c r="H15" s="26" t="n">
        <v>10</v>
      </c>
      <c r="I15" s="27" t="n">
        <f aca="false">H15*F15*100</f>
        <v>12890</v>
      </c>
      <c r="J15" s="28" t="n">
        <f aca="false">I15/$E$4</f>
        <v>0.103398763065224</v>
      </c>
      <c r="K15" s="33" t="n">
        <v>12.46</v>
      </c>
      <c r="L15" s="29" t="n">
        <f aca="false">IFERROR((K15/F15-1)*J15,0)</f>
        <v>-0.0034492993109423</v>
      </c>
      <c r="M15" s="30" t="n">
        <f aca="false">IFERROR(L15/J15,0)</f>
        <v>-0.0333591931730023</v>
      </c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customFormat="false" ht="14.4" hidden="false" customHeight="false" outlineLevel="0" collapsed="false">
      <c r="A16" s="2"/>
      <c r="B16" s="2"/>
      <c r="C16" s="31" t="n">
        <v>9</v>
      </c>
      <c r="D16" s="32" t="s">
        <v>36</v>
      </c>
      <c r="E16" s="23" t="n">
        <v>0.1</v>
      </c>
      <c r="F16" s="24" t="n">
        <v>22.7</v>
      </c>
      <c r="G16" s="25" t="n">
        <f aca="false">((E16*$D$4)/100)/F16</f>
        <v>6.57706607929516</v>
      </c>
      <c r="H16" s="26" t="n">
        <v>5</v>
      </c>
      <c r="I16" s="27" t="n">
        <f aca="false">H16*F16*100</f>
        <v>11350</v>
      </c>
      <c r="J16" s="28" t="n">
        <f aca="false">I16/$E$4</f>
        <v>0.0910454585562677</v>
      </c>
      <c r="K16" s="33" t="n">
        <v>21.25</v>
      </c>
      <c r="L16" s="29" t="n">
        <f aca="false">IFERROR((K16/F16-1)*J16,0)</f>
        <v>-0.0058156790707748</v>
      </c>
      <c r="M16" s="30" t="n">
        <f aca="false">IFERROR(L16/J16,0)</f>
        <v>-0.0638766519823788</v>
      </c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customFormat="false" ht="14.4" hidden="false" customHeight="false" outlineLevel="0" collapsed="false">
      <c r="A17" s="2"/>
      <c r="B17" s="2"/>
      <c r="C17" s="31" t="n">
        <v>10</v>
      </c>
      <c r="D17" s="32" t="s">
        <v>37</v>
      </c>
      <c r="E17" s="23" t="n">
        <v>0.1</v>
      </c>
      <c r="F17" s="24" t="n">
        <v>53.94</v>
      </c>
      <c r="G17" s="25" t="n">
        <f aca="false">((E17*$D$4)/100)/F17</f>
        <v>2.76787912495365</v>
      </c>
      <c r="H17" s="26" t="n">
        <v>3</v>
      </c>
      <c r="I17" s="27" t="n">
        <f aca="false">H17*F17*100</f>
        <v>16182</v>
      </c>
      <c r="J17" s="28" t="n">
        <f aca="false">I17/$E$4</f>
        <v>0.129805956859694</v>
      </c>
      <c r="K17" s="33" t="n">
        <v>48.76</v>
      </c>
      <c r="L17" s="29" t="n">
        <f aca="false">IFERROR((K17/F17-1)*J17,0)</f>
        <v>-0.0124656072772194</v>
      </c>
      <c r="M17" s="30" t="n">
        <f aca="false">IFERROR(L17/J17,0)</f>
        <v>-0.0960326288468669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customFormat="false" ht="14.4" hidden="false" customHeight="false" outlineLevel="0" collapsed="false">
      <c r="A18" s="2"/>
      <c r="B18" s="2"/>
      <c r="C18" s="34" t="s">
        <v>26</v>
      </c>
      <c r="D18" s="34"/>
      <c r="E18" s="34"/>
      <c r="F18" s="35" t="n">
        <f aca="false">D4</f>
        <v>149299.4</v>
      </c>
      <c r="G18" s="36"/>
      <c r="H18" s="36"/>
      <c r="I18" s="36"/>
      <c r="J18" s="35"/>
      <c r="K18" s="37" t="n">
        <f aca="false">F4</f>
        <v>154475.4</v>
      </c>
      <c r="L18" s="38" t="n">
        <f aca="false">(K18/F18-1)</f>
        <v>0.034668592104188</v>
      </c>
      <c r="M18" s="38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customFormat="false" ht="15.75" hidden="false" customHeight="true" outlineLevel="0" collapsed="false">
      <c r="A19" s="2"/>
      <c r="B19" s="2"/>
      <c r="C19" s="34" t="s">
        <v>28</v>
      </c>
      <c r="D19" s="34"/>
      <c r="E19" s="34"/>
      <c r="F19" s="40" t="n">
        <v>100967.2</v>
      </c>
      <c r="G19" s="41"/>
      <c r="H19" s="41"/>
      <c r="I19" s="41"/>
      <c r="J19" s="42"/>
      <c r="K19" s="43" t="n">
        <v>102673.28</v>
      </c>
      <c r="L19" s="38" t="n">
        <f aca="false">(K19/F19-1)</f>
        <v>0.0168973686504132</v>
      </c>
      <c r="M19" s="38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customFormat="false" ht="15.75" hidden="false" customHeight="true" outlineLevel="0" collapsed="false"/>
    <row r="21" customFormat="false" ht="15.75" hidden="false" customHeight="true" outlineLevel="0" collapsed="false"/>
    <row r="22" customFormat="false" ht="15.75" hidden="false" customHeight="true" outlineLevel="0" collapsed="false"/>
    <row r="23" customFormat="false" ht="15.75" hidden="false" customHeight="true" outlineLevel="0" collapsed="false"/>
    <row r="24" customFormat="false" ht="15.75" hidden="false" customHeight="true" outlineLevel="0" collapsed="false"/>
    <row r="25" customFormat="false" ht="15.75" hidden="false" customHeight="true" outlineLevel="0" collapsed="false"/>
    <row r="26" customFormat="false" ht="15.75" hidden="false" customHeight="true" outlineLevel="0" collapsed="false"/>
    <row r="27" customFormat="false" ht="15.75" hidden="false" customHeight="true" outlineLevel="0" collapsed="false"/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.75" hidden="false" customHeight="true" outlineLevel="0" collapsed="false"/>
    <row r="31" customFormat="false" ht="15.75" hidden="false" customHeight="true" outlineLevel="0" collapsed="false"/>
    <row r="32" customFormat="false" ht="15.75" hidden="false" customHeight="true" outlineLevel="0" collapsed="false"/>
    <row r="33" customFormat="false" ht="15.75" hidden="false" customHeight="true" outlineLevel="0" collapsed="false"/>
    <row r="34" customFormat="false" ht="15.75" hidden="false" customHeight="true" outlineLevel="0" collapsed="false"/>
    <row r="35" customFormat="false" ht="15.75" hidden="false" customHeight="true" outlineLevel="0" collapsed="false"/>
    <row r="36" customFormat="false" ht="15.75" hidden="false" customHeight="true" outlineLevel="0" collapsed="false"/>
    <row r="37" customFormat="false" ht="15.75" hidden="false" customHeight="true" outlineLevel="0" collapsed="false"/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</sheetData>
  <mergeCells count="8">
    <mergeCell ref="D2:F2"/>
    <mergeCell ref="C6:M6"/>
    <mergeCell ref="C7:D7"/>
    <mergeCell ref="L7:M7"/>
    <mergeCell ref="C18:E18"/>
    <mergeCell ref="L18:M18"/>
    <mergeCell ref="C19:E19"/>
    <mergeCell ref="L19:M19"/>
  </mergeCells>
  <conditionalFormatting sqref="M8:M17">
    <cfRule type="colorScale" priority="2">
      <colorScale>
        <cfvo type="min" val="0"/>
        <cfvo type="percentile" val="50"/>
        <cfvo type="max" val="0"/>
        <color rgb="FFF8696B"/>
        <color rgb="FFFCFCFF"/>
        <color rgb="FF63BE7B"/>
      </colorScale>
    </cfRule>
  </conditionalFormatting>
  <conditionalFormatting sqref="E4">
    <cfRule type="cellIs" priority="3" operator="equal" aboveAverage="0" equalAverage="0" bottom="0" percent="0" rank="0" text="" dxfId="0">
      <formula>"VALOR ACIMA DO DISPONÍVEL"</formula>
    </cfRule>
  </conditionalFormatting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2020-06-30T22:40:25Z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