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7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o" sheetId="1" r:id="rId4"/>
    <sheet state="visible" name="Junho" sheetId="2" r:id="rId5"/>
    <sheet state="visible" name="Julho" sheetId="3" r:id="rId6"/>
    <sheet state="visible" name="Agosto" sheetId="4" r:id="rId7"/>
    <sheet state="visible" name="Setembro" sheetId="5" r:id="rId8"/>
    <sheet state="visible" name="Outubro" sheetId="6" r:id="rId9"/>
    <sheet state="visible" name="Novembro" sheetId="7" r:id="rId10"/>
    <sheet state="visible" name="Dezembro" sheetId="8" r:id="rId11"/>
  </sheets>
  <definedNames/>
  <calcPr/>
  <extLst>
    <ext uri="GoogleSheetsCustomDataVersion1">
      <go:sheetsCustomData xmlns:go="http://customooxmlschemas.google.com/" r:id="rId12" roundtripDataSignature="AMtx7mgRkXMqi/LpPegO3oICkVrv61H3V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7">
      <text>
        <t xml:space="preserve">======
ID#AAAAJvN3cy4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F19">
      <text>
        <t xml:space="preserve">======
ID#AAAAJvN3cys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H7">
      <text>
        <t xml:space="preserve">======
ID#AAAAJvN3cyc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E7">
      <text>
        <t xml:space="preserve">======
ID#AAAAJvN3cyM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F7">
      <text>
        <t xml:space="preserve">======
ID#AAAAJvN3cxY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K19">
      <text>
        <t xml:space="preserve">======
ID#AAAAJvN3cxE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G7">
      <text>
        <t xml:space="preserve">======
ID#AAAAJvN3cwg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C7">
      <text>
        <t xml:space="preserve">======
ID#AAAAJvN3cwY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J7">
      <text>
        <t xml:space="preserve">======
ID#AAAAJvN3cwQ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K7">
      <text>
        <t xml:space="preserve">======
ID#AAAAJvN3cwE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</commentList>
  <extLst>
    <ext uri="GoogleSheetsCustomDataVersion1">
      <go:sheetsCustomData xmlns:go="http://customooxmlschemas.google.com/" r:id="rId1" roundtripDataSignature="AMtx7mgFanXWX6CL9hh5UFrDt+FN32siU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9">
      <text>
        <t xml:space="preserve">======
ID#AAAAJvN3c0U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G7">
      <text>
        <t xml:space="preserve">======
ID#AAAAJvN3c0Q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H7">
      <text>
        <t xml:space="preserve">======
ID#AAAAJvN3cz0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K7">
      <text>
        <t xml:space="preserve">======
ID#AAAAJvN3czE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J7">
      <text>
        <t xml:space="preserve">======
ID#AAAAJvN3cyo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F7">
      <text>
        <t xml:space="preserve">======
ID#AAAAJvN3cxw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E7">
      <text>
        <t xml:space="preserve">======
ID#AAAAJvN3cwo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F19">
      <text>
        <t xml:space="preserve">======
ID#AAAAJvN3cwU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C7">
      <text>
        <t xml:space="preserve">======
ID#AAAAJvN3cv0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L7">
      <text>
        <t xml:space="preserve">======
ID#AAAAJvN3cvo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</commentList>
  <extLst>
    <ext uri="GoogleSheetsCustomDataVersion1">
      <go:sheetsCustomData xmlns:go="http://customooxmlschemas.google.com/" r:id="rId1" roundtripDataSignature="AMtx7micHvIM701fDOEkIfuvzaXdZSR45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7">
      <text>
        <t xml:space="preserve">======
ID#AAAAJvN3c0M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C7">
      <text>
        <t xml:space="preserve">======
ID#AAAAJvN3c0E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K19">
      <text>
        <t xml:space="preserve">======
ID#AAAAJvN3cy8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L7">
      <text>
        <t xml:space="preserve">======
ID#AAAAJvN3cyQ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G7">
      <text>
        <t xml:space="preserve">======
ID#AAAAJvN3cx8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H7">
      <text>
        <t xml:space="preserve">======
ID#AAAAJvN3cx0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F7">
      <text>
        <t xml:space="preserve">======
ID#AAAAJvN3cxs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J7">
      <text>
        <t xml:space="preserve">======
ID#AAAAJvN3cww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E7">
      <text>
        <t xml:space="preserve">======
ID#AAAAJvN3cwk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F19">
      <text>
        <t xml:space="preserve">======
ID#AAAAJvN3cwA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</commentList>
  <extLst>
    <ext uri="GoogleSheetsCustomDataVersion1">
      <go:sheetsCustomData xmlns:go="http://customooxmlschemas.google.com/" r:id="rId1" roundtripDataSignature="AMtx7mjslX9vcDfaIzMIrMkmFTGh8B/28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======
ID#AAAAJvN3cz8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K19">
      <text>
        <t xml:space="preserve">======
ID#AAAAJvN3czo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K7">
      <text>
        <t xml:space="preserve">======
ID#AAAAJvN3czQ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C7">
      <text>
        <t xml:space="preserve">======
ID#AAAAJvN3czA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L7">
      <text>
        <t xml:space="preserve">======
ID#AAAAJvN3cxU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E7">
      <text>
        <t xml:space="preserve">======
ID#AAAAJvN3cxQ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J7">
      <text>
        <t xml:space="preserve">======
ID#AAAAJvN3cxM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H7">
      <text>
        <t xml:space="preserve">======
ID#AAAAJvN3cwI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F19">
      <text>
        <t xml:space="preserve">======
ID#AAAAJvN3cvg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G7">
      <text>
        <t xml:space="preserve">======
ID#AAAAJvN3cvY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</commentList>
  <extLst>
    <ext uri="GoogleSheetsCustomDataVersion1">
      <go:sheetsCustomData xmlns:go="http://customooxmlschemas.google.com/" r:id="rId1" roundtripDataSignature="AMtx7miZn0sLHV9HcwL0TrRI9iH+MXKp4Q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">
      <text>
        <t xml:space="preserve">======
ID#AAAAJvN3czs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F7">
      <text>
        <t xml:space="preserve">======
ID#AAAAJvN3czU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H7">
      <text>
        <t xml:space="preserve">======
ID#AAAAJvN3czM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K7">
      <text>
        <t xml:space="preserve">======
ID#AAAAJvN3cyU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E7">
      <text>
        <t xml:space="preserve">======
ID#AAAAJvN3cyA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F19">
      <text>
        <t xml:space="preserve">======
ID#AAAAJvN3cxk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K19">
      <text>
        <t xml:space="preserve">======
ID#AAAAJvN3cxI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J7">
      <text>
        <t xml:space="preserve">======
ID#AAAAJvN3cws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G7">
      <text>
        <t xml:space="preserve">======
ID#AAAAJvN3cvw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L7">
      <text>
        <t xml:space="preserve">======
ID#AAAAJvN3cvs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</commentList>
  <extLst>
    <ext uri="GoogleSheetsCustomDataVersion1">
      <go:sheetsCustomData xmlns:go="http://customooxmlschemas.google.com/" r:id="rId1" roundtripDataSignature="AMtx7miuv05XIGpZOKIvgtxcfLS/0vlzVw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======
ID#AAAAJvN3cz4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H7">
      <text>
        <t xml:space="preserve">======
ID#AAAAJvN3czk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F19">
      <text>
        <t xml:space="preserve">======
ID#AAAAJvN3czc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G7">
      <text>
        <t xml:space="preserve">======
ID#AAAAJvN3cy0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L7">
      <text>
        <t xml:space="preserve">======
ID#AAAAJvN3cyk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K19">
      <text>
        <t xml:space="preserve">======
ID#AAAAJvN3cxg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J7">
      <text>
        <t xml:space="preserve">======
ID#AAAAJvN3cxc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C7">
      <text>
        <t xml:space="preserve">======
ID#AAAAJvN3cxA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K7">
      <text>
        <t xml:space="preserve">======
ID#AAAAJvN3cw4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E7">
      <text>
        <t xml:space="preserve">======
ID#AAAAJvN3cw0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</commentList>
  <extLst>
    <ext uri="GoogleSheetsCustomDataVersion1">
      <go:sheetsCustomData xmlns:go="http://customooxmlschemas.google.com/" r:id="rId1" roundtripDataSignature="AMtx7mhWoI5sqQMzHlvgvAk9cJdDlp910A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">
      <text>
        <t xml:space="preserve">======
ID#AAAAJvN3c0A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J7">
      <text>
        <t xml:space="preserve">======
ID#AAAAJvN3cyw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F7">
      <text>
        <t xml:space="preserve">======
ID#AAAAJvN3cyg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L7">
      <text>
        <t xml:space="preserve">======
ID#AAAAJvN3cyI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K7">
      <text>
        <t xml:space="preserve">======
ID#AAAAJvN3cx4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F19">
      <text>
        <t xml:space="preserve">======
ID#AAAAJvN3cxo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G7">
      <text>
        <t xml:space="preserve">======
ID#AAAAJvN3cw8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K19">
      <text>
        <t xml:space="preserve">======
ID#AAAAJvN3cwc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C7">
      <text>
        <t xml:space="preserve">======
ID#AAAAJvN3cwM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E7">
      <text>
        <t xml:space="preserve">======
ID#AAAAJvN3cvc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</commentList>
  <extLst>
    <ext uri="GoogleSheetsCustomDataVersion1">
      <go:sheetsCustomData xmlns:go="http://customooxmlschemas.google.com/" r:id="rId1" roundtripDataSignature="AMtx7miTB2Amx+5FNrYd/Urb1izjIL3FXw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">
      <text>
        <t xml:space="preserve">======
ID#AAAAJvN3c0I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C7">
      <text>
        <t xml:space="preserve">======
ID#AAAAJvN3czw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K19">
      <text>
        <t xml:space="preserve">======
ID#AAAAJvN3czg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L7">
      <text>
        <t xml:space="preserve">======
ID#AAAAJvN3czY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G7">
      <text>
        <t xml:space="preserve">======
ID#AAAAJvN3czI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H7">
      <text>
        <t xml:space="preserve">======
ID#AAAAJvN3cyY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K7">
      <text>
        <t xml:space="preserve">======
ID#AAAAJvN3cyE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F19">
      <text>
        <t xml:space="preserve">======
ID#AAAAJvN3cv8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J7">
      <text>
        <t xml:space="preserve">======
ID#AAAAJvN3cv4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F7">
      <text>
        <t xml:space="preserve">======
ID#AAAAJvN3cvk
    (2020-07-01 01:17:41)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</commentList>
  <extLst>
    <ext uri="GoogleSheetsCustomDataVersion1">
      <go:sheetsCustomData xmlns:go="http://customooxmlschemas.google.com/" r:id="rId1" roundtripDataSignature="AMtx7mgXQ92N12mp3CRyL1i61GT4te8T1Q=="/>
    </ext>
  </extLst>
</comments>
</file>

<file path=xl/sharedStrings.xml><?xml version="1.0" encoding="utf-8"?>
<sst xmlns="http://schemas.openxmlformats.org/spreadsheetml/2006/main" count="243" uniqueCount="36">
  <si>
    <t>CAPITAL</t>
  </si>
  <si>
    <t>-&gt;</t>
  </si>
  <si>
    <t>Rentabilidade Mensal dos Ativos (sem caixa)</t>
  </si>
  <si>
    <t>INICIAL</t>
  </si>
  <si>
    <t>INVESTIDO</t>
  </si>
  <si>
    <t>ATUAL</t>
  </si>
  <si>
    <t>Rentabilidade Acumulada</t>
  </si>
  <si>
    <t>Maio de 2020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</si>
  <si>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</si>
  <si>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</si>
  <si>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</si>
  <si>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</si>
  <si>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</si>
  <si>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</si>
  <si>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</si>
  <si>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</si>
  <si>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</si>
  <si>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ITSA4</t>
  </si>
  <si>
    <t>KLBN11</t>
  </si>
  <si>
    <t>ENBR3</t>
  </si>
  <si>
    <t>WIZS3</t>
  </si>
  <si>
    <t>MGLU3</t>
  </si>
  <si>
    <t>MYPK3</t>
  </si>
  <si>
    <t>BPAC11</t>
  </si>
  <si>
    <t>RLOG3</t>
  </si>
  <si>
    <t>CARTEIRA</t>
  </si>
  <si>
    <t xml:space="preserve">      -&gt; Rentabilidade mensal da carteira</t>
  </si>
  <si>
    <t>IBOVESPA</t>
  </si>
  <si>
    <t>CSNA3</t>
  </si>
  <si>
    <t>ELET3</t>
  </si>
  <si>
    <t>TAEE3</t>
  </si>
  <si>
    <t>EGIE3</t>
  </si>
  <si>
    <t>yduq3</t>
  </si>
  <si>
    <t>ECOR3</t>
  </si>
  <si>
    <t>SANB4</t>
  </si>
  <si>
    <t>BBAS3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</si>
</sst>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\ * #,##0.00_-;\-&quot;R$&quot;\ * #,##0.00_-;_-&quot;R$&quot;\ * &quot;-&quot;??_-;_-@"/>
    <numFmt numFmtId="165" formatCode="_-* #,##0_-;\-* #,##0_-;_-* &quot;-&quot;??_-;_-@"/>
    <numFmt numFmtId="166" formatCode="_-* #,##0.00_-;\-* #,##0.00_-;_-* &quot;-&quot;??_-;_-@"/>
  </numFmts>
  <fonts count="6">
    <font>
      <sz val="11.0"/>
      <color rgb="FF000000"/>
      <name val="Calibri"/>
    </font>
    <font>
      <b/>
      <sz val="11.0"/>
      <color rgb="FF000000"/>
      <name val="Calibri"/>
    </font>
    <font/>
    <font>
      <sz val="12.0"/>
      <color rgb="FF000000"/>
      <name val="Calibri"/>
    </font>
    <font>
      <b/>
      <sz val="15.0"/>
      <color rgb="FF000000"/>
      <name val="Calibri"/>
    </font>
    <font>
      <b/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E7E6E6"/>
        <bgColor rgb="FFE7E6E6"/>
      </patternFill>
    </fill>
  </fills>
  <borders count="1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0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0" fillId="0" fontId="3" numFmtId="10" xfId="0" applyAlignment="1" applyFont="1" applyNumberFormat="1">
      <alignment horizontal="center" vertical="center"/>
    </xf>
    <xf quotePrefix="1" borderId="1" fillId="2" fontId="0" numFmtId="0" xfId="0" applyAlignment="1" applyBorder="1" applyFont="1">
      <alignment horizontal="center" vertical="center"/>
    </xf>
    <xf borderId="1" fillId="2" fontId="0" numFmtId="0" xfId="0" applyAlignment="1" applyBorder="1" applyFont="1">
      <alignment horizontal="left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7" fillId="2" fontId="1" numFmtId="164" xfId="0" applyAlignment="1" applyBorder="1" applyFont="1" applyNumberFormat="1">
      <alignment horizontal="center" vertical="center"/>
    </xf>
    <xf borderId="5" fillId="2" fontId="0" numFmtId="164" xfId="0" applyAlignment="1" applyBorder="1" applyFont="1" applyNumberFormat="1">
      <alignment horizontal="center" vertical="center"/>
    </xf>
    <xf borderId="6" fillId="2" fontId="0" numFmtId="164" xfId="0" applyAlignment="1" applyBorder="1" applyFont="1" applyNumberFormat="1">
      <alignment horizontal="center" shrinkToFit="0" vertical="center" wrapText="1"/>
    </xf>
    <xf borderId="7" fillId="2" fontId="0" numFmtId="164" xfId="0" applyAlignment="1" applyBorder="1" applyFont="1" applyNumberFormat="1">
      <alignment horizontal="center" vertical="center"/>
    </xf>
    <xf borderId="8" fillId="3" fontId="4" numFmtId="10" xfId="0" applyAlignment="1" applyBorder="1" applyFill="1" applyFont="1" applyNumberFormat="1">
      <alignment horizontal="center" vertical="center"/>
    </xf>
    <xf borderId="2" fillId="2" fontId="5" numFmtId="0" xfId="0" applyAlignment="1" applyBorder="1" applyFont="1">
      <alignment horizontal="center" vertical="center"/>
    </xf>
    <xf borderId="9" fillId="2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10" fillId="2" fontId="0" numFmtId="165" xfId="0" applyAlignment="1" applyBorder="1" applyFont="1" applyNumberFormat="1">
      <alignment horizontal="center" vertical="center"/>
    </xf>
    <xf borderId="10" fillId="2" fontId="0" numFmtId="166" xfId="0" applyAlignment="1" applyBorder="1" applyFont="1" applyNumberFormat="1">
      <alignment horizontal="center" vertical="center"/>
    </xf>
    <xf borderId="1" fillId="2" fontId="0" numFmtId="9" xfId="0" applyAlignment="1" applyBorder="1" applyFont="1" applyNumberFormat="1">
      <alignment horizontal="center" vertical="center"/>
    </xf>
    <xf borderId="11" fillId="2" fontId="0" numFmtId="164" xfId="0" applyAlignment="1" applyBorder="1" applyFont="1" applyNumberFormat="1">
      <alignment horizontal="center" vertical="center"/>
    </xf>
    <xf borderId="11" fillId="2" fontId="0" numFmtId="166" xfId="0" applyAlignment="1" applyBorder="1" applyFont="1" applyNumberFormat="1">
      <alignment horizontal="center" vertical="center"/>
    </xf>
    <xf borderId="12" fillId="2" fontId="0" numFmtId="166" xfId="0" applyAlignment="1" applyBorder="1" applyFont="1" applyNumberFormat="1">
      <alignment horizontal="center" vertical="center"/>
    </xf>
    <xf borderId="1" fillId="2" fontId="0" numFmtId="164" xfId="0" applyAlignment="1" applyBorder="1" applyFont="1" applyNumberFormat="1">
      <alignment horizontal="center" vertical="center"/>
    </xf>
    <xf borderId="12" fillId="2" fontId="0" numFmtId="9" xfId="0" applyAlignment="1" applyBorder="1" applyFont="1" applyNumberFormat="1">
      <alignment horizontal="center" vertical="center"/>
    </xf>
    <xf borderId="10" fillId="2" fontId="0" numFmtId="164" xfId="0" applyAlignment="1" applyBorder="1" applyFont="1" applyNumberFormat="1">
      <alignment horizontal="center"/>
    </xf>
    <xf borderId="1" fillId="2" fontId="0" numFmtId="10" xfId="0" applyAlignment="1" applyBorder="1" applyFont="1" applyNumberFormat="1">
      <alignment horizontal="center" vertical="center"/>
    </xf>
    <xf borderId="13" fillId="2" fontId="0" numFmtId="10" xfId="0" applyAlignment="1" applyBorder="1" applyFont="1" applyNumberFormat="1">
      <alignment horizontal="center" vertical="center"/>
    </xf>
    <xf borderId="13" fillId="2" fontId="0" numFmtId="165" xfId="0" applyAlignment="1" applyBorder="1" applyFont="1" applyNumberFormat="1">
      <alignment horizontal="center" vertical="center"/>
    </xf>
    <xf borderId="13" fillId="2" fontId="0" numFmtId="166" xfId="0" applyAlignment="1" applyBorder="1" applyFont="1" applyNumberFormat="1">
      <alignment horizontal="center" vertical="center"/>
    </xf>
    <xf borderId="10" fillId="2" fontId="0" numFmtId="164" xfId="0" applyAlignment="1" applyBorder="1" applyFont="1" applyNumberFormat="1">
      <alignment horizontal="center" vertical="center"/>
    </xf>
    <xf borderId="2" fillId="4" fontId="1" numFmtId="0" xfId="0" applyAlignment="1" applyBorder="1" applyFill="1" applyFont="1">
      <alignment horizontal="center" vertical="center"/>
    </xf>
    <xf borderId="14" fillId="4" fontId="1" numFmtId="164" xfId="0" applyAlignment="1" applyBorder="1" applyFont="1" applyNumberFormat="1">
      <alignment vertical="center"/>
    </xf>
    <xf borderId="15" fillId="4" fontId="1" numFmtId="164" xfId="0" applyAlignment="1" applyBorder="1" applyFont="1" applyNumberFormat="1">
      <alignment vertical="center"/>
    </xf>
    <xf borderId="16" fillId="4" fontId="1" numFmtId="164" xfId="0" applyAlignment="1" applyBorder="1" applyFont="1" applyNumberFormat="1">
      <alignment vertical="center"/>
    </xf>
    <xf borderId="2" fillId="4" fontId="1" numFmtId="10" xfId="0" applyAlignment="1" applyBorder="1" applyFont="1" applyNumberFormat="1">
      <alignment horizontal="center" vertical="center"/>
    </xf>
    <xf quotePrefix="1" borderId="1" fillId="2" fontId="0" numFmtId="0" xfId="0" applyBorder="1" applyFont="1"/>
    <xf borderId="14" fillId="4" fontId="1" numFmtId="166" xfId="0" applyAlignment="1" applyBorder="1" applyFont="1" applyNumberFormat="1">
      <alignment vertical="center"/>
    </xf>
    <xf borderId="15" fillId="4" fontId="1" numFmtId="0" xfId="0" applyAlignment="1" applyBorder="1" applyFont="1">
      <alignment vertical="center"/>
    </xf>
    <xf borderId="14" fillId="4" fontId="1" numFmtId="0" xfId="0" applyAlignment="1" applyBorder="1" applyFont="1">
      <alignment vertical="center"/>
    </xf>
    <xf borderId="16" fillId="4" fontId="1" numFmtId="166" xfId="0" applyAlignment="1" applyBorder="1" applyFont="1" applyNumberFormat="1">
      <alignment vertical="center"/>
    </xf>
    <xf borderId="1" fillId="2" fontId="0" numFmtId="9" xfId="0" applyBorder="1" applyFont="1" applyNumberFormat="1"/>
    <xf borderId="1" fillId="2" fontId="0" numFmtId="164" xfId="0" applyAlignment="1" applyBorder="1" applyFont="1" applyNumberFormat="1">
      <alignment horizontal="center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2"/>
      <c r="D2" s="3" t="s">
        <v>0</v>
      </c>
      <c r="E2" s="4"/>
      <c r="F2" s="5"/>
      <c r="G2" s="2"/>
      <c r="H2" s="2"/>
      <c r="I2" s="6">
        <f>SUM(L8:L17)</f>
        <v>0.09929035422</v>
      </c>
      <c r="J2" s="7" t="s">
        <v>1</v>
      </c>
      <c r="K2" s="8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2"/>
      <c r="D3" s="9" t="s">
        <v>3</v>
      </c>
      <c r="E3" s="10" t="s">
        <v>4</v>
      </c>
      <c r="F3" s="11" t="s">
        <v>5</v>
      </c>
      <c r="G3" s="2"/>
      <c r="H3" s="2"/>
      <c r="I3" s="1"/>
      <c r="J3" s="2"/>
      <c r="K3" s="8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2"/>
      <c r="D4" s="12">
        <v>100000.0</v>
      </c>
      <c r="E4" s="13">
        <f>IF(SUM(I8:I15)&lt;=D4,SUM(I8:I15),"VALOR ACIMA DO DISPONÍVEL")</f>
        <v>99909</v>
      </c>
      <c r="F4" s="14">
        <f>(E4*I2)+E4+(D4-E4)</f>
        <v>109920</v>
      </c>
      <c r="G4" s="2"/>
      <c r="H4" s="2"/>
      <c r="I4" s="15">
        <f>F4/D4-1</f>
        <v>0.0992</v>
      </c>
      <c r="J4" s="7" t="s">
        <v>1</v>
      </c>
      <c r="K4" s="8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6" t="s">
        <v>7</v>
      </c>
      <c r="D6" s="4"/>
      <c r="E6" s="4"/>
      <c r="F6" s="4"/>
      <c r="G6" s="4"/>
      <c r="H6" s="4"/>
      <c r="I6" s="4"/>
      <c r="J6" s="4"/>
      <c r="K6" s="4"/>
      <c r="L6" s="4"/>
      <c r="M6" s="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3" t="s">
        <v>8</v>
      </c>
      <c r="D7" s="5"/>
      <c r="E7" s="17" t="s">
        <v>9</v>
      </c>
      <c r="F7" s="9" t="s">
        <v>10</v>
      </c>
      <c r="G7" s="9" t="s">
        <v>11</v>
      </c>
      <c r="H7" s="18" t="s">
        <v>12</v>
      </c>
      <c r="I7" s="10" t="s">
        <v>13</v>
      </c>
      <c r="J7" s="18" t="s">
        <v>14</v>
      </c>
      <c r="K7" s="9" t="s">
        <v>15</v>
      </c>
      <c r="L7" s="3" t="s">
        <v>16</v>
      </c>
      <c r="M7" s="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9">
        <v>1.0</v>
      </c>
      <c r="D8" s="20" t="s">
        <v>17</v>
      </c>
      <c r="E8" s="21">
        <v>0.15</v>
      </c>
      <c r="F8" s="22">
        <v>9.0</v>
      </c>
      <c r="G8" s="23">
        <f t="shared" ref="G8:G15" si="1">((E8*$D$4)/100)/F8</f>
        <v>16.66666667</v>
      </c>
      <c r="H8" s="24">
        <v>18.0</v>
      </c>
      <c r="I8" s="25">
        <f t="shared" ref="I8:I15" si="2">H8*F8*100</f>
        <v>16200</v>
      </c>
      <c r="J8" s="26">
        <f t="shared" ref="J8:J15" si="3">I8/$E$4</f>
        <v>0.1621475543</v>
      </c>
      <c r="K8" s="27">
        <v>8.86</v>
      </c>
      <c r="L8" s="28">
        <f t="shared" ref="L8:L17" si="4">IFERROR((K8/F8-1)*J8,0)</f>
        <v>-0.002522295289</v>
      </c>
      <c r="M8" s="29">
        <f t="shared" ref="M8:M17" si="5">IFERROR(L8/J8,0)</f>
        <v>-0.01555555556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0">
        <v>2.0</v>
      </c>
      <c r="D9" s="31" t="s">
        <v>18</v>
      </c>
      <c r="E9" s="21">
        <v>0.15</v>
      </c>
      <c r="F9" s="22">
        <v>17.81</v>
      </c>
      <c r="G9" s="23">
        <f t="shared" si="1"/>
        <v>8.4222347</v>
      </c>
      <c r="H9" s="24">
        <v>8.0</v>
      </c>
      <c r="I9" s="25">
        <f t="shared" si="2"/>
        <v>14248</v>
      </c>
      <c r="J9" s="26">
        <f t="shared" si="3"/>
        <v>0.1426097749</v>
      </c>
      <c r="K9" s="27">
        <v>19.71</v>
      </c>
      <c r="L9" s="28">
        <f t="shared" si="4"/>
        <v>0.0152138446</v>
      </c>
      <c r="M9" s="29">
        <f t="shared" si="5"/>
        <v>0.1066816395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0">
        <v>3.0</v>
      </c>
      <c r="D10" s="31" t="s">
        <v>19</v>
      </c>
      <c r="E10" s="21">
        <v>0.15</v>
      </c>
      <c r="F10" s="22">
        <v>17.0</v>
      </c>
      <c r="G10" s="23">
        <f t="shared" si="1"/>
        <v>8.823529412</v>
      </c>
      <c r="H10" s="24">
        <v>9.0</v>
      </c>
      <c r="I10" s="25">
        <f t="shared" si="2"/>
        <v>15300</v>
      </c>
      <c r="J10" s="26">
        <f t="shared" si="3"/>
        <v>0.1531393568</v>
      </c>
      <c r="K10" s="27">
        <v>17.67</v>
      </c>
      <c r="L10" s="28">
        <f t="shared" si="4"/>
        <v>0.006035492298</v>
      </c>
      <c r="M10" s="29">
        <f t="shared" si="5"/>
        <v>0.03941176471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0">
        <v>4.0</v>
      </c>
      <c r="D11" s="31" t="s">
        <v>20</v>
      </c>
      <c r="E11" s="21">
        <v>0.1</v>
      </c>
      <c r="F11" s="22">
        <v>9.12</v>
      </c>
      <c r="G11" s="23">
        <f t="shared" si="1"/>
        <v>10.96491228</v>
      </c>
      <c r="H11" s="24">
        <v>11.0</v>
      </c>
      <c r="I11" s="25">
        <f t="shared" si="2"/>
        <v>10032</v>
      </c>
      <c r="J11" s="26">
        <f t="shared" si="3"/>
        <v>0.1004113744</v>
      </c>
      <c r="K11" s="27">
        <v>9.42</v>
      </c>
      <c r="L11" s="28">
        <f t="shared" si="4"/>
        <v>0.003303005735</v>
      </c>
      <c r="M11" s="29">
        <f t="shared" si="5"/>
        <v>0.03289473684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0">
        <v>5.0</v>
      </c>
      <c r="D12" s="31" t="s">
        <v>21</v>
      </c>
      <c r="E12" s="21">
        <v>0.1</v>
      </c>
      <c r="F12" s="22">
        <v>49.7</v>
      </c>
      <c r="G12" s="23">
        <f t="shared" si="1"/>
        <v>2.012072435</v>
      </c>
      <c r="H12" s="24">
        <v>2.0</v>
      </c>
      <c r="I12" s="25">
        <f t="shared" si="2"/>
        <v>9940</v>
      </c>
      <c r="J12" s="26">
        <f t="shared" si="3"/>
        <v>0.09949053639</v>
      </c>
      <c r="K12" s="27">
        <v>64.35</v>
      </c>
      <c r="L12" s="28">
        <f t="shared" si="4"/>
        <v>0.02932668729</v>
      </c>
      <c r="M12" s="29">
        <f t="shared" si="5"/>
        <v>0.2947686117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0">
        <v>6.0</v>
      </c>
      <c r="D13" s="31" t="s">
        <v>22</v>
      </c>
      <c r="E13" s="21">
        <v>0.1</v>
      </c>
      <c r="F13" s="22">
        <v>12.71</v>
      </c>
      <c r="G13" s="23">
        <f t="shared" si="1"/>
        <v>7.867820614</v>
      </c>
      <c r="H13" s="24">
        <v>8.0</v>
      </c>
      <c r="I13" s="25">
        <f t="shared" si="2"/>
        <v>10168</v>
      </c>
      <c r="J13" s="26">
        <f t="shared" si="3"/>
        <v>0.1017726131</v>
      </c>
      <c r="K13" s="27">
        <v>13.81</v>
      </c>
      <c r="L13" s="28">
        <f t="shared" si="4"/>
        <v>0.008808015294</v>
      </c>
      <c r="M13" s="29">
        <f t="shared" si="5"/>
        <v>0.08654602675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0">
        <v>7.0</v>
      </c>
      <c r="D14" s="31" t="s">
        <v>23</v>
      </c>
      <c r="E14" s="21">
        <v>0.15</v>
      </c>
      <c r="F14" s="22">
        <v>42.3</v>
      </c>
      <c r="G14" s="23">
        <f t="shared" si="1"/>
        <v>3.546099291</v>
      </c>
      <c r="H14" s="24">
        <v>3.5</v>
      </c>
      <c r="I14" s="25">
        <f t="shared" si="2"/>
        <v>14805</v>
      </c>
      <c r="J14" s="26">
        <f t="shared" si="3"/>
        <v>0.1481848482</v>
      </c>
      <c r="K14" s="27">
        <v>48.84</v>
      </c>
      <c r="L14" s="28">
        <f t="shared" si="4"/>
        <v>0.02291084887</v>
      </c>
      <c r="M14" s="29">
        <f t="shared" si="5"/>
        <v>0.1546099291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0">
        <v>8.0</v>
      </c>
      <c r="D15" s="31" t="s">
        <v>24</v>
      </c>
      <c r="E15" s="21">
        <v>0.1</v>
      </c>
      <c r="F15" s="22">
        <v>15.36</v>
      </c>
      <c r="G15" s="23">
        <f t="shared" si="1"/>
        <v>6.510416667</v>
      </c>
      <c r="H15" s="24">
        <v>6.0</v>
      </c>
      <c r="I15" s="25">
        <f t="shared" si="2"/>
        <v>9216</v>
      </c>
      <c r="J15" s="26">
        <f t="shared" si="3"/>
        <v>0.09224394199</v>
      </c>
      <c r="K15" s="27">
        <v>18.06</v>
      </c>
      <c r="L15" s="28">
        <f t="shared" si="4"/>
        <v>0.01621475543</v>
      </c>
      <c r="M15" s="29">
        <f t="shared" si="5"/>
        <v>0.17578125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0">
        <v>9.0</v>
      </c>
      <c r="D16" s="31"/>
      <c r="E16" s="21"/>
      <c r="F16" s="22"/>
      <c r="G16" s="23"/>
      <c r="H16" s="24"/>
      <c r="I16" s="25"/>
      <c r="J16" s="26"/>
      <c r="K16" s="32"/>
      <c r="L16" s="28">
        <f t="shared" si="4"/>
        <v>0</v>
      </c>
      <c r="M16" s="29">
        <f t="shared" si="5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0">
        <v>10.0</v>
      </c>
      <c r="D17" s="31"/>
      <c r="E17" s="21"/>
      <c r="F17" s="22"/>
      <c r="G17" s="23"/>
      <c r="H17" s="24"/>
      <c r="I17" s="25"/>
      <c r="J17" s="26"/>
      <c r="K17" s="32"/>
      <c r="L17" s="28">
        <f t="shared" si="4"/>
        <v>0</v>
      </c>
      <c r="M17" s="29">
        <f t="shared" si="5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3" t="s">
        <v>25</v>
      </c>
      <c r="D18" s="4"/>
      <c r="E18" s="5"/>
      <c r="F18" s="34">
        <v>100000.0</v>
      </c>
      <c r="G18" s="35"/>
      <c r="H18" s="35"/>
      <c r="I18" s="35"/>
      <c r="J18" s="34"/>
      <c r="K18" s="36">
        <f>F4</f>
        <v>109920</v>
      </c>
      <c r="L18" s="37">
        <f t="shared" ref="L18:L19" si="6">(K18/F18-1)</f>
        <v>0.0992</v>
      </c>
      <c r="M18" s="5"/>
      <c r="N18" s="38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3" t="s">
        <v>27</v>
      </c>
      <c r="D19" s="4"/>
      <c r="E19" s="5"/>
      <c r="F19" s="39">
        <v>80505.89</v>
      </c>
      <c r="G19" s="40"/>
      <c r="H19" s="40"/>
      <c r="I19" s="40"/>
      <c r="J19" s="41"/>
      <c r="K19" s="42">
        <v>102673.28</v>
      </c>
      <c r="L19" s="37">
        <f t="shared" si="6"/>
        <v>0.2753511575</v>
      </c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4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4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4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4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4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4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4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4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conditionalFormatting sqref="M16:M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2"/>
      <c r="D2" s="3" t="s">
        <v>0</v>
      </c>
      <c r="E2" s="4"/>
      <c r="F2" s="5"/>
      <c r="G2" s="2"/>
      <c r="H2" s="2"/>
      <c r="I2" s="6">
        <f>SUM(L8:L15)</f>
        <v>0.1310309663</v>
      </c>
      <c r="J2" s="7" t="s">
        <v>1</v>
      </c>
      <c r="K2" s="8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2"/>
      <c r="D3" s="9" t="s">
        <v>3</v>
      </c>
      <c r="E3" s="10" t="s">
        <v>4</v>
      </c>
      <c r="F3" s="11" t="s">
        <v>5</v>
      </c>
      <c r="G3" s="2"/>
      <c r="H3" s="2"/>
      <c r="I3" s="1"/>
      <c r="J3" s="2"/>
      <c r="K3" s="8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2"/>
      <c r="D4" s="12">
        <f>Maio!F4</f>
        <v>109920</v>
      </c>
      <c r="E4" s="13">
        <f>IF(SUM(I8:I15)&lt;=D4,SUM(I8:I15),"VALOR ACIMA DO DISPONÍVEL")</f>
        <v>109829</v>
      </c>
      <c r="F4" s="14">
        <f>(E4*I2)+E4+(D4-E4)</f>
        <v>124311</v>
      </c>
      <c r="G4" s="2"/>
      <c r="H4" s="2"/>
      <c r="I4" s="15">
        <f>F4/100000-1</f>
        <v>0.24311</v>
      </c>
      <c r="J4" s="7" t="s">
        <v>1</v>
      </c>
      <c r="K4" s="8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6" t="s">
        <v>7</v>
      </c>
      <c r="D6" s="4"/>
      <c r="E6" s="4"/>
      <c r="F6" s="4"/>
      <c r="G6" s="4"/>
      <c r="H6" s="4"/>
      <c r="I6" s="4"/>
      <c r="J6" s="4"/>
      <c r="K6" s="4"/>
      <c r="L6" s="4"/>
      <c r="M6" s="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3" t="s">
        <v>8</v>
      </c>
      <c r="D7" s="5"/>
      <c r="E7" s="17" t="s">
        <v>9</v>
      </c>
      <c r="F7" s="9" t="s">
        <v>10</v>
      </c>
      <c r="G7" s="9" t="s">
        <v>11</v>
      </c>
      <c r="H7" s="18" t="s">
        <v>12</v>
      </c>
      <c r="I7" s="10" t="s">
        <v>13</v>
      </c>
      <c r="J7" s="18" t="s">
        <v>14</v>
      </c>
      <c r="K7" s="9" t="s">
        <v>15</v>
      </c>
      <c r="L7" s="3" t="s">
        <v>16</v>
      </c>
      <c r="M7" s="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9">
        <v>1.0</v>
      </c>
      <c r="D8" s="20" t="s">
        <v>17</v>
      </c>
      <c r="E8" s="21">
        <v>0.15</v>
      </c>
      <c r="F8" s="27">
        <v>8.86</v>
      </c>
      <c r="G8" s="23">
        <f t="shared" ref="G8:G15" si="1">((E8*$D$4)/100)/F8</f>
        <v>18.60948081</v>
      </c>
      <c r="H8" s="24">
        <v>18.0</v>
      </c>
      <c r="I8" s="25">
        <f t="shared" ref="I8:I15" si="2">H8*F8*100</f>
        <v>15948</v>
      </c>
      <c r="J8" s="26">
        <f t="shared" ref="J8:J15" si="3">I8/$E$4</f>
        <v>0.1452075499</v>
      </c>
      <c r="K8" s="27">
        <v>9.59</v>
      </c>
      <c r="L8" s="28">
        <f t="shared" ref="L8:L17" si="4">IFERROR((K8/F8-1)*J8,0)</f>
        <v>0.01196405321</v>
      </c>
      <c r="M8" s="29">
        <f t="shared" ref="M8:M17" si="5">IFERROR(L8/J8,0)</f>
        <v>0.08239277652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0">
        <v>2.0</v>
      </c>
      <c r="D9" s="31" t="s">
        <v>18</v>
      </c>
      <c r="E9" s="21">
        <v>0.15</v>
      </c>
      <c r="F9" s="27">
        <v>19.71</v>
      </c>
      <c r="G9" s="23">
        <f t="shared" si="1"/>
        <v>8.365296804</v>
      </c>
      <c r="H9" s="24">
        <v>8.0</v>
      </c>
      <c r="I9" s="25">
        <f t="shared" si="2"/>
        <v>15768</v>
      </c>
      <c r="J9" s="26">
        <f t="shared" si="3"/>
        <v>0.1435686385</v>
      </c>
      <c r="K9" s="27">
        <v>20.33</v>
      </c>
      <c r="L9" s="28">
        <f t="shared" si="4"/>
        <v>0.00451611141</v>
      </c>
      <c r="M9" s="29">
        <f t="shared" si="5"/>
        <v>0.03145611365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0">
        <v>3.0</v>
      </c>
      <c r="D10" s="31" t="s">
        <v>19</v>
      </c>
      <c r="E10" s="21">
        <v>0.15</v>
      </c>
      <c r="F10" s="27">
        <v>17.67</v>
      </c>
      <c r="G10" s="23">
        <f t="shared" si="1"/>
        <v>9.33106961</v>
      </c>
      <c r="H10" s="24">
        <v>9.0</v>
      </c>
      <c r="I10" s="25">
        <f t="shared" si="2"/>
        <v>15903</v>
      </c>
      <c r="J10" s="26">
        <f t="shared" si="3"/>
        <v>0.1447978221</v>
      </c>
      <c r="K10" s="27">
        <v>17.42</v>
      </c>
      <c r="L10" s="28">
        <f t="shared" si="4"/>
        <v>-0.002048639248</v>
      </c>
      <c r="M10" s="29">
        <f t="shared" si="5"/>
        <v>-0.01414827391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0">
        <v>4.0</v>
      </c>
      <c r="D11" s="31" t="s">
        <v>20</v>
      </c>
      <c r="E11" s="21">
        <v>0.1</v>
      </c>
      <c r="F11" s="27">
        <v>9.42</v>
      </c>
      <c r="G11" s="23">
        <f t="shared" si="1"/>
        <v>11.66878981</v>
      </c>
      <c r="H11" s="24">
        <v>11.0</v>
      </c>
      <c r="I11" s="25">
        <f t="shared" si="2"/>
        <v>10362</v>
      </c>
      <c r="J11" s="26">
        <f t="shared" si="3"/>
        <v>0.09434666618</v>
      </c>
      <c r="K11" s="27">
        <v>10.61</v>
      </c>
      <c r="L11" s="28">
        <f t="shared" si="4"/>
        <v>0.01191852789</v>
      </c>
      <c r="M11" s="29">
        <f t="shared" si="5"/>
        <v>0.1263269639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0">
        <v>5.0</v>
      </c>
      <c r="D12" s="31" t="s">
        <v>21</v>
      </c>
      <c r="E12" s="21">
        <v>0.1</v>
      </c>
      <c r="F12" s="27">
        <v>64.35</v>
      </c>
      <c r="G12" s="23">
        <f t="shared" si="1"/>
        <v>1.708158508</v>
      </c>
      <c r="H12" s="24">
        <v>2.0</v>
      </c>
      <c r="I12" s="25">
        <f t="shared" si="2"/>
        <v>12870</v>
      </c>
      <c r="J12" s="26">
        <f t="shared" si="3"/>
        <v>0.117182165</v>
      </c>
      <c r="K12" s="27">
        <v>71.65</v>
      </c>
      <c r="L12" s="28">
        <f t="shared" si="4"/>
        <v>0.01329339246</v>
      </c>
      <c r="M12" s="29">
        <f t="shared" si="5"/>
        <v>0.1134421134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0">
        <v>6.0</v>
      </c>
      <c r="D13" s="31" t="s">
        <v>22</v>
      </c>
      <c r="E13" s="21">
        <v>0.1</v>
      </c>
      <c r="F13" s="27">
        <v>13.81</v>
      </c>
      <c r="G13" s="23">
        <f t="shared" si="1"/>
        <v>7.959449674</v>
      </c>
      <c r="H13" s="24">
        <v>8.0</v>
      </c>
      <c r="I13" s="25">
        <f t="shared" si="2"/>
        <v>11048</v>
      </c>
      <c r="J13" s="26">
        <f t="shared" si="3"/>
        <v>0.1005927396</v>
      </c>
      <c r="K13" s="27">
        <v>13.52</v>
      </c>
      <c r="L13" s="28">
        <f t="shared" si="4"/>
        <v>-0.002112374692</v>
      </c>
      <c r="M13" s="29">
        <f t="shared" si="5"/>
        <v>-0.02099927589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0">
        <v>7.0</v>
      </c>
      <c r="D14" s="31" t="s">
        <v>23</v>
      </c>
      <c r="E14" s="21">
        <v>0.15</v>
      </c>
      <c r="F14" s="27">
        <v>48.84</v>
      </c>
      <c r="G14" s="23">
        <f t="shared" si="1"/>
        <v>3.375921376</v>
      </c>
      <c r="H14" s="24">
        <v>3.5</v>
      </c>
      <c r="I14" s="25">
        <f t="shared" si="2"/>
        <v>17094</v>
      </c>
      <c r="J14" s="26">
        <f t="shared" si="3"/>
        <v>0.1556419525</v>
      </c>
      <c r="K14" s="27">
        <v>76.5</v>
      </c>
      <c r="L14" s="28">
        <f t="shared" si="4"/>
        <v>0.08814611806</v>
      </c>
      <c r="M14" s="29">
        <f t="shared" si="5"/>
        <v>0.5663390663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0">
        <v>8.0</v>
      </c>
      <c r="D15" s="31" t="s">
        <v>24</v>
      </c>
      <c r="E15" s="21">
        <v>0.1</v>
      </c>
      <c r="F15" s="27">
        <v>18.06</v>
      </c>
      <c r="G15" s="23">
        <f t="shared" si="1"/>
        <v>6.086378738</v>
      </c>
      <c r="H15" s="24">
        <v>6.0</v>
      </c>
      <c r="I15" s="25">
        <f t="shared" si="2"/>
        <v>10836</v>
      </c>
      <c r="J15" s="26">
        <f t="shared" si="3"/>
        <v>0.0986624662</v>
      </c>
      <c r="K15" s="27">
        <v>19.04</v>
      </c>
      <c r="L15" s="28">
        <f t="shared" si="4"/>
        <v>0.005353777236</v>
      </c>
      <c r="M15" s="29">
        <f t="shared" si="5"/>
        <v>0.05426356589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0">
        <v>9.0</v>
      </c>
      <c r="D16" s="31"/>
      <c r="E16" s="21"/>
      <c r="F16" s="22"/>
      <c r="G16" s="23"/>
      <c r="H16" s="24"/>
      <c r="I16" s="25"/>
      <c r="J16" s="26"/>
      <c r="K16" s="32"/>
      <c r="L16" s="28">
        <f t="shared" si="4"/>
        <v>0</v>
      </c>
      <c r="M16" s="29">
        <f t="shared" si="5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0">
        <v>10.0</v>
      </c>
      <c r="D17" s="31"/>
      <c r="E17" s="21"/>
      <c r="F17" s="22"/>
      <c r="G17" s="23"/>
      <c r="H17" s="24"/>
      <c r="I17" s="25"/>
      <c r="J17" s="26"/>
      <c r="K17" s="32"/>
      <c r="L17" s="28">
        <f t="shared" si="4"/>
        <v>0</v>
      </c>
      <c r="M17" s="29">
        <f t="shared" si="5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3" t="s">
        <v>25</v>
      </c>
      <c r="D18" s="4"/>
      <c r="E18" s="5"/>
      <c r="F18" s="34">
        <f>D4</f>
        <v>109920</v>
      </c>
      <c r="G18" s="35"/>
      <c r="H18" s="35"/>
      <c r="I18" s="35"/>
      <c r="J18" s="34"/>
      <c r="K18" s="36">
        <f>F4</f>
        <v>124311</v>
      </c>
      <c r="L18" s="37">
        <f t="shared" ref="L18:L19" si="6">(K18/F18-1)</f>
        <v>0.1309224891</v>
      </c>
      <c r="M18" s="5"/>
      <c r="N18" s="38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3" t="s">
        <v>27</v>
      </c>
      <c r="D19" s="4"/>
      <c r="E19" s="5"/>
      <c r="F19" s="42">
        <v>102673.28</v>
      </c>
      <c r="G19" s="40"/>
      <c r="H19" s="40"/>
      <c r="I19" s="40"/>
      <c r="J19" s="41"/>
      <c r="K19" s="42">
        <v>102673.28</v>
      </c>
      <c r="L19" s="37">
        <f t="shared" si="6"/>
        <v>0</v>
      </c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conditionalFormatting sqref="M16:M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2"/>
      <c r="D2" s="3" t="s">
        <v>0</v>
      </c>
      <c r="E2" s="4"/>
      <c r="F2" s="5"/>
      <c r="G2" s="2"/>
      <c r="H2" s="2"/>
      <c r="I2" s="6">
        <f>SUM(L8:L17)</f>
        <v>0.0579529671</v>
      </c>
      <c r="J2" s="7" t="s">
        <v>1</v>
      </c>
      <c r="K2" s="8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2"/>
      <c r="D3" s="9" t="s">
        <v>3</v>
      </c>
      <c r="E3" s="10" t="s">
        <v>4</v>
      </c>
      <c r="F3" s="11" t="s">
        <v>5</v>
      </c>
      <c r="G3" s="2"/>
      <c r="H3" s="2"/>
      <c r="I3" s="1"/>
      <c r="J3" s="2"/>
      <c r="K3" s="8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2"/>
      <c r="D4" s="12">
        <f>Junho!F4</f>
        <v>124311</v>
      </c>
      <c r="E4" s="13">
        <f>IF(SUM(I8:I17)&lt;=D4,SUM(I8:I17),"VALOR ACIMA DO DISPONÍVEL")</f>
        <v>83516</v>
      </c>
      <c r="F4" s="14">
        <f>(E4*I2)+E4+(D4-E4)</f>
        <v>129151</v>
      </c>
      <c r="G4" s="2"/>
      <c r="H4" s="2"/>
      <c r="I4" s="15">
        <f>F4/100000-1</f>
        <v>0.29151</v>
      </c>
      <c r="J4" s="7" t="s">
        <v>1</v>
      </c>
      <c r="K4" s="8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6" t="s">
        <v>7</v>
      </c>
      <c r="D6" s="4"/>
      <c r="E6" s="4"/>
      <c r="F6" s="4"/>
      <c r="G6" s="4"/>
      <c r="H6" s="4"/>
      <c r="I6" s="4"/>
      <c r="J6" s="4"/>
      <c r="K6" s="4"/>
      <c r="L6" s="4"/>
      <c r="M6" s="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3" t="s">
        <v>8</v>
      </c>
      <c r="D7" s="5"/>
      <c r="E7" s="17" t="s">
        <v>9</v>
      </c>
      <c r="F7" s="9" t="s">
        <v>10</v>
      </c>
      <c r="G7" s="9" t="s">
        <v>11</v>
      </c>
      <c r="H7" s="18" t="s">
        <v>12</v>
      </c>
      <c r="I7" s="10" t="s">
        <v>13</v>
      </c>
      <c r="J7" s="18" t="s">
        <v>14</v>
      </c>
      <c r="K7" s="9" t="s">
        <v>15</v>
      </c>
      <c r="L7" s="3" t="s">
        <v>16</v>
      </c>
      <c r="M7" s="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9">
        <v>1.0</v>
      </c>
      <c r="D8" s="20" t="s">
        <v>28</v>
      </c>
      <c r="E8" s="21">
        <v>0.1</v>
      </c>
      <c r="F8" s="22">
        <v>16.71</v>
      </c>
      <c r="G8" s="23">
        <f t="shared" ref="G8:G17" si="1">((E8*$D$4)/100)/F8</f>
        <v>7.439317774</v>
      </c>
      <c r="H8" s="24">
        <v>6.0</v>
      </c>
      <c r="I8" s="25">
        <f t="shared" ref="I8:I17" si="2">H8*F8*100</f>
        <v>10026</v>
      </c>
      <c r="J8" s="26">
        <f t="shared" ref="J8:J17" si="3">I8/$E$4</f>
        <v>0.1200488529</v>
      </c>
      <c r="K8" s="32">
        <v>15.86</v>
      </c>
      <c r="L8" s="28">
        <f t="shared" ref="L8:L17" si="4">IFERROR((K8/F8-1)*J8,0)</f>
        <v>-0.006106614301</v>
      </c>
      <c r="M8" s="29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0">
        <v>2.0</v>
      </c>
      <c r="D9" s="31" t="s">
        <v>29</v>
      </c>
      <c r="E9" s="21">
        <v>0.1</v>
      </c>
      <c r="F9" s="22">
        <v>35.25</v>
      </c>
      <c r="G9" s="23">
        <f t="shared" si="1"/>
        <v>3.526553191</v>
      </c>
      <c r="H9" s="24">
        <v>3.0</v>
      </c>
      <c r="I9" s="25">
        <f t="shared" si="2"/>
        <v>10575</v>
      </c>
      <c r="J9" s="26">
        <f t="shared" si="3"/>
        <v>0.1266224436</v>
      </c>
      <c r="K9" s="32">
        <v>42.95</v>
      </c>
      <c r="L9" s="28">
        <f t="shared" si="4"/>
        <v>0.02765937066</v>
      </c>
      <c r="M9" s="29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0">
        <v>3.0</v>
      </c>
      <c r="D10" s="31" t="s">
        <v>30</v>
      </c>
      <c r="E10" s="21">
        <v>0.1</v>
      </c>
      <c r="F10" s="22">
        <v>9.89</v>
      </c>
      <c r="G10" s="23">
        <f t="shared" si="1"/>
        <v>12.56936299</v>
      </c>
      <c r="H10" s="24">
        <v>10.0</v>
      </c>
      <c r="I10" s="25">
        <f t="shared" si="2"/>
        <v>9890</v>
      </c>
      <c r="J10" s="26">
        <f t="shared" si="3"/>
        <v>0.1184204224</v>
      </c>
      <c r="K10" s="32">
        <v>10.19</v>
      </c>
      <c r="L10" s="28">
        <f t="shared" si="4"/>
        <v>0.00359212606</v>
      </c>
      <c r="M10" s="29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0">
        <v>4.0</v>
      </c>
      <c r="D11" s="31" t="s">
        <v>31</v>
      </c>
      <c r="E11" s="21">
        <v>0.1</v>
      </c>
      <c r="F11" s="22">
        <v>43.47</v>
      </c>
      <c r="G11" s="23">
        <f t="shared" si="1"/>
        <v>2.859696342</v>
      </c>
      <c r="H11" s="24">
        <v>2.0</v>
      </c>
      <c r="I11" s="25">
        <f t="shared" si="2"/>
        <v>8694</v>
      </c>
      <c r="J11" s="26">
        <f t="shared" si="3"/>
        <v>0.1040998132</v>
      </c>
      <c r="K11" s="32">
        <v>48.33</v>
      </c>
      <c r="L11" s="28">
        <f t="shared" si="4"/>
        <v>0.01163848843</v>
      </c>
      <c r="M11" s="29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0">
        <v>5.0</v>
      </c>
      <c r="D12" s="31" t="s">
        <v>32</v>
      </c>
      <c r="E12" s="21">
        <v>0.1</v>
      </c>
      <c r="F12" s="22">
        <v>29.0</v>
      </c>
      <c r="G12" s="23">
        <f t="shared" si="1"/>
        <v>4.286586207</v>
      </c>
      <c r="H12" s="24">
        <v>3.0</v>
      </c>
      <c r="I12" s="25">
        <f t="shared" si="2"/>
        <v>8700</v>
      </c>
      <c r="J12" s="26">
        <f t="shared" si="3"/>
        <v>0.1041716557</v>
      </c>
      <c r="K12" s="32">
        <v>34.66</v>
      </c>
      <c r="L12" s="28">
        <f t="shared" si="4"/>
        <v>0.0203314335</v>
      </c>
      <c r="M12" s="29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0">
        <v>6.0</v>
      </c>
      <c r="D13" s="31" t="s">
        <v>19</v>
      </c>
      <c r="E13" s="21">
        <v>0.1</v>
      </c>
      <c r="F13" s="22">
        <v>18.9</v>
      </c>
      <c r="G13" s="23">
        <f t="shared" si="1"/>
        <v>6.577301587</v>
      </c>
      <c r="H13" s="24">
        <v>5.0</v>
      </c>
      <c r="I13" s="25">
        <f t="shared" si="2"/>
        <v>9450</v>
      </c>
      <c r="J13" s="26">
        <f t="shared" si="3"/>
        <v>0.1131519709</v>
      </c>
      <c r="K13" s="32">
        <v>19.85</v>
      </c>
      <c r="L13" s="28">
        <f t="shared" si="4"/>
        <v>0.005687532928</v>
      </c>
      <c r="M13" s="29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0">
        <v>7.0</v>
      </c>
      <c r="D14" s="31" t="s">
        <v>33</v>
      </c>
      <c r="E14" s="21">
        <v>0.1</v>
      </c>
      <c r="F14" s="22">
        <v>10.76</v>
      </c>
      <c r="G14" s="23">
        <f t="shared" si="1"/>
        <v>11.55306691</v>
      </c>
      <c r="H14" s="24">
        <v>7.0</v>
      </c>
      <c r="I14" s="25">
        <f t="shared" si="2"/>
        <v>7532</v>
      </c>
      <c r="J14" s="26">
        <f t="shared" si="3"/>
        <v>0.0901863116</v>
      </c>
      <c r="K14" s="32">
        <v>11.85</v>
      </c>
      <c r="L14" s="28">
        <f t="shared" si="4"/>
        <v>0.009135973945</v>
      </c>
      <c r="M14" s="29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0">
        <v>8.0</v>
      </c>
      <c r="D15" s="31" t="s">
        <v>17</v>
      </c>
      <c r="E15" s="21">
        <v>0.1</v>
      </c>
      <c r="F15" s="22">
        <v>12.89</v>
      </c>
      <c r="G15" s="23">
        <f t="shared" si="1"/>
        <v>9.643987587</v>
      </c>
      <c r="H15" s="24">
        <v>5.0</v>
      </c>
      <c r="I15" s="25">
        <f t="shared" si="2"/>
        <v>6445</v>
      </c>
      <c r="J15" s="26">
        <f t="shared" si="3"/>
        <v>0.07717084152</v>
      </c>
      <c r="K15" s="32">
        <v>12.46</v>
      </c>
      <c r="L15" s="28">
        <f t="shared" si="4"/>
        <v>-0.002574357009</v>
      </c>
      <c r="M15" s="29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0">
        <v>9.0</v>
      </c>
      <c r="D16" s="31" t="s">
        <v>34</v>
      </c>
      <c r="E16" s="21">
        <v>0.1</v>
      </c>
      <c r="F16" s="22">
        <v>22.7</v>
      </c>
      <c r="G16" s="23">
        <f t="shared" si="1"/>
        <v>5.476255507</v>
      </c>
      <c r="H16" s="24">
        <v>3.0</v>
      </c>
      <c r="I16" s="25">
        <f t="shared" si="2"/>
        <v>6810</v>
      </c>
      <c r="J16" s="26">
        <f t="shared" si="3"/>
        <v>0.08154126155</v>
      </c>
      <c r="K16" s="32">
        <v>21.25</v>
      </c>
      <c r="L16" s="28">
        <f t="shared" si="4"/>
        <v>-0.005208582787</v>
      </c>
      <c r="M16" s="29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0">
        <v>10.0</v>
      </c>
      <c r="D17" s="31" t="s">
        <v>35</v>
      </c>
      <c r="E17" s="21">
        <v>0.1</v>
      </c>
      <c r="F17" s="22">
        <v>53.94</v>
      </c>
      <c r="G17" s="23">
        <f t="shared" si="1"/>
        <v>2.30461624</v>
      </c>
      <c r="H17" s="24">
        <v>1.0</v>
      </c>
      <c r="I17" s="25">
        <f t="shared" si="2"/>
        <v>5394</v>
      </c>
      <c r="J17" s="26">
        <f t="shared" si="3"/>
        <v>0.06458642655</v>
      </c>
      <c r="K17" s="32">
        <v>48.76</v>
      </c>
      <c r="L17" s="28">
        <f t="shared" si="4"/>
        <v>-0.00620240433</v>
      </c>
      <c r="M17" s="29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3" t="s">
        <v>25</v>
      </c>
      <c r="D18" s="4"/>
      <c r="E18" s="5"/>
      <c r="F18" s="34">
        <f>D4</f>
        <v>124311</v>
      </c>
      <c r="G18" s="35"/>
      <c r="H18" s="35"/>
      <c r="I18" s="35"/>
      <c r="J18" s="34"/>
      <c r="K18" s="36">
        <f>F4</f>
        <v>129151</v>
      </c>
      <c r="L18" s="37">
        <f t="shared" ref="L18:L19" si="6">(K18/F18-1)</f>
        <v>0.03893460756</v>
      </c>
      <c r="M18" s="5"/>
      <c r="N18" s="38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3" t="s">
        <v>27</v>
      </c>
      <c r="D19" s="4"/>
      <c r="E19" s="5"/>
      <c r="F19" s="39">
        <v>100967.2</v>
      </c>
      <c r="G19" s="40"/>
      <c r="H19" s="40"/>
      <c r="I19" s="40"/>
      <c r="J19" s="41"/>
      <c r="K19" s="42">
        <v>102673.28</v>
      </c>
      <c r="L19" s="37">
        <f t="shared" si="6"/>
        <v>0.01689736865</v>
      </c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2"/>
      <c r="D2" s="3" t="s">
        <v>0</v>
      </c>
      <c r="E2" s="4"/>
      <c r="F2" s="5"/>
      <c r="G2" s="2"/>
      <c r="H2" s="2"/>
      <c r="I2" s="6">
        <f>SUM(L8:L17)</f>
        <v>0.0579529671</v>
      </c>
      <c r="J2" s="7" t="s">
        <v>1</v>
      </c>
      <c r="K2" s="8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2"/>
      <c r="D3" s="9" t="s">
        <v>3</v>
      </c>
      <c r="E3" s="10" t="s">
        <v>4</v>
      </c>
      <c r="F3" s="11" t="s">
        <v>5</v>
      </c>
      <c r="G3" s="2"/>
      <c r="H3" s="2"/>
      <c r="I3" s="1"/>
      <c r="J3" s="2"/>
      <c r="K3" s="8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2"/>
      <c r="D4" s="12">
        <f>Julho!F4</f>
        <v>129151</v>
      </c>
      <c r="E4" s="13">
        <f>IF(SUM(I8:I17)&lt;=D4,SUM(I8:I17),"VALOR ACIMA DO DISPONÍVEL")</f>
        <v>83516</v>
      </c>
      <c r="F4" s="14">
        <f>(E4*I2)+E4+(D4-E4)</f>
        <v>133991</v>
      </c>
      <c r="G4" s="2"/>
      <c r="H4" s="2"/>
      <c r="I4" s="15">
        <f>F4/100000-1</f>
        <v>0.33991</v>
      </c>
      <c r="J4" s="7" t="s">
        <v>1</v>
      </c>
      <c r="K4" s="8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6" t="s">
        <v>7</v>
      </c>
      <c r="D6" s="4"/>
      <c r="E6" s="4"/>
      <c r="F6" s="4"/>
      <c r="G6" s="4"/>
      <c r="H6" s="4"/>
      <c r="I6" s="4"/>
      <c r="J6" s="4"/>
      <c r="K6" s="4"/>
      <c r="L6" s="4"/>
      <c r="M6" s="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3" t="s">
        <v>8</v>
      </c>
      <c r="D7" s="5"/>
      <c r="E7" s="17" t="s">
        <v>9</v>
      </c>
      <c r="F7" s="9" t="s">
        <v>10</v>
      </c>
      <c r="G7" s="9" t="s">
        <v>11</v>
      </c>
      <c r="H7" s="18" t="s">
        <v>12</v>
      </c>
      <c r="I7" s="10" t="s">
        <v>13</v>
      </c>
      <c r="J7" s="18" t="s">
        <v>14</v>
      </c>
      <c r="K7" s="9" t="s">
        <v>15</v>
      </c>
      <c r="L7" s="3" t="s">
        <v>16</v>
      </c>
      <c r="M7" s="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9">
        <v>1.0</v>
      </c>
      <c r="D8" s="20" t="s">
        <v>28</v>
      </c>
      <c r="E8" s="21">
        <v>0.1</v>
      </c>
      <c r="F8" s="22">
        <v>16.71</v>
      </c>
      <c r="G8" s="23">
        <f t="shared" ref="G8:G17" si="1">((E8*$D$4)/100)/F8</f>
        <v>7.728964692</v>
      </c>
      <c r="H8" s="24">
        <v>6.0</v>
      </c>
      <c r="I8" s="25">
        <f t="shared" ref="I8:I17" si="2">H8*F8*100</f>
        <v>10026</v>
      </c>
      <c r="J8" s="26">
        <f t="shared" ref="J8:J17" si="3">I8/$E$4</f>
        <v>0.1200488529</v>
      </c>
      <c r="K8" s="32">
        <v>15.86</v>
      </c>
      <c r="L8" s="28">
        <f t="shared" ref="L8:L17" si="4">IFERROR((K8/F8-1)*J8,0)</f>
        <v>-0.006106614301</v>
      </c>
      <c r="M8" s="29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0">
        <v>2.0</v>
      </c>
      <c r="D9" s="31" t="s">
        <v>29</v>
      </c>
      <c r="E9" s="21">
        <v>0.1</v>
      </c>
      <c r="F9" s="22">
        <v>35.25</v>
      </c>
      <c r="G9" s="23">
        <f t="shared" si="1"/>
        <v>3.663858156</v>
      </c>
      <c r="H9" s="24">
        <v>3.0</v>
      </c>
      <c r="I9" s="25">
        <f t="shared" si="2"/>
        <v>10575</v>
      </c>
      <c r="J9" s="26">
        <f t="shared" si="3"/>
        <v>0.1266224436</v>
      </c>
      <c r="K9" s="32">
        <v>42.95</v>
      </c>
      <c r="L9" s="28">
        <f t="shared" si="4"/>
        <v>0.02765937066</v>
      </c>
      <c r="M9" s="29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0">
        <v>3.0</v>
      </c>
      <c r="D10" s="31" t="s">
        <v>30</v>
      </c>
      <c r="E10" s="21">
        <v>0.09</v>
      </c>
      <c r="F10" s="22">
        <v>9.89</v>
      </c>
      <c r="G10" s="23">
        <f t="shared" si="1"/>
        <v>11.75287159</v>
      </c>
      <c r="H10" s="24">
        <v>10.0</v>
      </c>
      <c r="I10" s="25">
        <f t="shared" si="2"/>
        <v>9890</v>
      </c>
      <c r="J10" s="26">
        <f t="shared" si="3"/>
        <v>0.1184204224</v>
      </c>
      <c r="K10" s="32">
        <v>10.19</v>
      </c>
      <c r="L10" s="28">
        <f t="shared" si="4"/>
        <v>0.00359212606</v>
      </c>
      <c r="M10" s="29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0">
        <v>4.0</v>
      </c>
      <c r="D11" s="31" t="s">
        <v>31</v>
      </c>
      <c r="E11" s="21">
        <v>0.09</v>
      </c>
      <c r="F11" s="22">
        <v>43.47</v>
      </c>
      <c r="G11" s="23">
        <f t="shared" si="1"/>
        <v>2.673933747</v>
      </c>
      <c r="H11" s="24">
        <v>2.0</v>
      </c>
      <c r="I11" s="25">
        <f t="shared" si="2"/>
        <v>8694</v>
      </c>
      <c r="J11" s="26">
        <f t="shared" si="3"/>
        <v>0.1040998132</v>
      </c>
      <c r="K11" s="32">
        <v>48.33</v>
      </c>
      <c r="L11" s="28">
        <f t="shared" si="4"/>
        <v>0.01163848843</v>
      </c>
      <c r="M11" s="29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0">
        <v>5.0</v>
      </c>
      <c r="D12" s="31" t="s">
        <v>32</v>
      </c>
      <c r="E12" s="21">
        <v>0.08</v>
      </c>
      <c r="F12" s="22">
        <v>29.0</v>
      </c>
      <c r="G12" s="23">
        <f t="shared" si="1"/>
        <v>3.562786207</v>
      </c>
      <c r="H12" s="24">
        <v>3.0</v>
      </c>
      <c r="I12" s="25">
        <f t="shared" si="2"/>
        <v>8700</v>
      </c>
      <c r="J12" s="26">
        <f t="shared" si="3"/>
        <v>0.1041716557</v>
      </c>
      <c r="K12" s="32">
        <v>34.66</v>
      </c>
      <c r="L12" s="28">
        <f t="shared" si="4"/>
        <v>0.0203314335</v>
      </c>
      <c r="M12" s="29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0">
        <v>6.0</v>
      </c>
      <c r="D13" s="31" t="s">
        <v>19</v>
      </c>
      <c r="E13" s="21">
        <v>0.09</v>
      </c>
      <c r="F13" s="22">
        <v>18.9</v>
      </c>
      <c r="G13" s="23">
        <f t="shared" si="1"/>
        <v>6.150047619</v>
      </c>
      <c r="H13" s="24">
        <v>5.0</v>
      </c>
      <c r="I13" s="25">
        <f t="shared" si="2"/>
        <v>9450</v>
      </c>
      <c r="J13" s="26">
        <f t="shared" si="3"/>
        <v>0.1131519709</v>
      </c>
      <c r="K13" s="32">
        <v>19.85</v>
      </c>
      <c r="L13" s="28">
        <f t="shared" si="4"/>
        <v>0.005687532928</v>
      </c>
      <c r="M13" s="29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0">
        <v>7.0</v>
      </c>
      <c r="D14" s="31" t="s">
        <v>33</v>
      </c>
      <c r="E14" s="21">
        <v>0.07</v>
      </c>
      <c r="F14" s="22">
        <v>10.76</v>
      </c>
      <c r="G14" s="23">
        <f t="shared" si="1"/>
        <v>8.402016729</v>
      </c>
      <c r="H14" s="24">
        <v>7.0</v>
      </c>
      <c r="I14" s="25">
        <f t="shared" si="2"/>
        <v>7532</v>
      </c>
      <c r="J14" s="26">
        <f t="shared" si="3"/>
        <v>0.0901863116</v>
      </c>
      <c r="K14" s="32">
        <v>11.85</v>
      </c>
      <c r="L14" s="28">
        <f t="shared" si="4"/>
        <v>0.009135973945</v>
      </c>
      <c r="M14" s="29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0">
        <v>8.0</v>
      </c>
      <c r="D15" s="31" t="s">
        <v>17</v>
      </c>
      <c r="E15" s="21">
        <v>0.07</v>
      </c>
      <c r="F15" s="22">
        <v>12.89</v>
      </c>
      <c r="G15" s="23">
        <f t="shared" si="1"/>
        <v>7.013630721</v>
      </c>
      <c r="H15" s="24">
        <v>5.0</v>
      </c>
      <c r="I15" s="25">
        <f t="shared" si="2"/>
        <v>6445</v>
      </c>
      <c r="J15" s="26">
        <f t="shared" si="3"/>
        <v>0.07717084152</v>
      </c>
      <c r="K15" s="32">
        <v>12.46</v>
      </c>
      <c r="L15" s="28">
        <f t="shared" si="4"/>
        <v>-0.002574357009</v>
      </c>
      <c r="M15" s="29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0">
        <v>9.0</v>
      </c>
      <c r="D16" s="31" t="s">
        <v>34</v>
      </c>
      <c r="E16" s="21">
        <v>0.07</v>
      </c>
      <c r="F16" s="22">
        <v>22.7</v>
      </c>
      <c r="G16" s="23">
        <f t="shared" si="1"/>
        <v>3.982629956</v>
      </c>
      <c r="H16" s="24">
        <v>3.0</v>
      </c>
      <c r="I16" s="25">
        <f t="shared" si="2"/>
        <v>6810</v>
      </c>
      <c r="J16" s="26">
        <f t="shared" si="3"/>
        <v>0.08154126155</v>
      </c>
      <c r="K16" s="32">
        <v>21.25</v>
      </c>
      <c r="L16" s="28">
        <f t="shared" si="4"/>
        <v>-0.005208582787</v>
      </c>
      <c r="M16" s="29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0">
        <v>10.0</v>
      </c>
      <c r="D17" s="31" t="s">
        <v>35</v>
      </c>
      <c r="E17" s="21">
        <v>0.08</v>
      </c>
      <c r="F17" s="22">
        <v>53.94</v>
      </c>
      <c r="G17" s="23">
        <f t="shared" si="1"/>
        <v>1.915476455</v>
      </c>
      <c r="H17" s="24">
        <v>1.0</v>
      </c>
      <c r="I17" s="25">
        <f t="shared" si="2"/>
        <v>5394</v>
      </c>
      <c r="J17" s="26">
        <f t="shared" si="3"/>
        <v>0.06458642655</v>
      </c>
      <c r="K17" s="32">
        <v>48.76</v>
      </c>
      <c r="L17" s="28">
        <f t="shared" si="4"/>
        <v>-0.00620240433</v>
      </c>
      <c r="M17" s="29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3" t="s">
        <v>25</v>
      </c>
      <c r="D18" s="4"/>
      <c r="E18" s="5"/>
      <c r="F18" s="34">
        <f>D4</f>
        <v>129151</v>
      </c>
      <c r="G18" s="35"/>
      <c r="H18" s="35"/>
      <c r="I18" s="35"/>
      <c r="J18" s="34"/>
      <c r="K18" s="36">
        <f>F4</f>
        <v>133991</v>
      </c>
      <c r="L18" s="37">
        <f t="shared" ref="L18:L19" si="6">(K18/F18-1)</f>
        <v>0.03747551316</v>
      </c>
      <c r="M18" s="5"/>
      <c r="N18" s="38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3" t="s">
        <v>27</v>
      </c>
      <c r="D19" s="4"/>
      <c r="E19" s="5"/>
      <c r="F19" s="39">
        <v>100967.2</v>
      </c>
      <c r="G19" s="40"/>
      <c r="H19" s="40"/>
      <c r="I19" s="40"/>
      <c r="J19" s="41"/>
      <c r="K19" s="42">
        <v>102673.28</v>
      </c>
      <c r="L19" s="37">
        <f t="shared" si="6"/>
        <v>0.01689736865</v>
      </c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2"/>
      <c r="D2" s="3" t="s">
        <v>0</v>
      </c>
      <c r="E2" s="4"/>
      <c r="F2" s="5"/>
      <c r="G2" s="2"/>
      <c r="H2" s="2"/>
      <c r="I2" s="6">
        <f>SUM(L8:L17)</f>
        <v>0.0579529671</v>
      </c>
      <c r="J2" s="7" t="s">
        <v>1</v>
      </c>
      <c r="K2" s="8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2"/>
      <c r="D3" s="9" t="s">
        <v>3</v>
      </c>
      <c r="E3" s="10" t="s">
        <v>4</v>
      </c>
      <c r="F3" s="11" t="s">
        <v>5</v>
      </c>
      <c r="G3" s="2"/>
      <c r="H3" s="2"/>
      <c r="I3" s="1"/>
      <c r="J3" s="2"/>
      <c r="K3" s="8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2"/>
      <c r="D4" s="12">
        <f>Agosto!F4</f>
        <v>133991</v>
      </c>
      <c r="E4" s="13">
        <f>IF(SUM(I8:I17)&lt;=D4,SUM(I8:I17),"VALOR ACIMA DO DISPONÍVEL")</f>
        <v>83516</v>
      </c>
      <c r="F4" s="14">
        <f>(E4*I2)+E4+(D4-E4)</f>
        <v>138831</v>
      </c>
      <c r="G4" s="2"/>
      <c r="H4" s="2"/>
      <c r="I4" s="15">
        <f>F4/100000-1</f>
        <v>0.38831</v>
      </c>
      <c r="J4" s="7" t="s">
        <v>1</v>
      </c>
      <c r="K4" s="8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6" t="s">
        <v>7</v>
      </c>
      <c r="D6" s="4"/>
      <c r="E6" s="4"/>
      <c r="F6" s="4"/>
      <c r="G6" s="4"/>
      <c r="H6" s="4"/>
      <c r="I6" s="4"/>
      <c r="J6" s="4"/>
      <c r="K6" s="4"/>
      <c r="L6" s="4"/>
      <c r="M6" s="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3" t="s">
        <v>8</v>
      </c>
      <c r="D7" s="5"/>
      <c r="E7" s="17" t="s">
        <v>9</v>
      </c>
      <c r="F7" s="9" t="s">
        <v>10</v>
      </c>
      <c r="G7" s="9" t="s">
        <v>11</v>
      </c>
      <c r="H7" s="18" t="s">
        <v>12</v>
      </c>
      <c r="I7" s="10" t="s">
        <v>13</v>
      </c>
      <c r="J7" s="18" t="s">
        <v>14</v>
      </c>
      <c r="K7" s="9" t="s">
        <v>15</v>
      </c>
      <c r="L7" s="3" t="s">
        <v>16</v>
      </c>
      <c r="M7" s="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9">
        <v>1.0</v>
      </c>
      <c r="D8" s="20" t="s">
        <v>28</v>
      </c>
      <c r="E8" s="21">
        <v>0.1</v>
      </c>
      <c r="F8" s="22">
        <v>16.71</v>
      </c>
      <c r="G8" s="23">
        <f t="shared" ref="G8:G17" si="1">((E8*$D$4)/100)/F8</f>
        <v>8.01861161</v>
      </c>
      <c r="H8" s="24">
        <v>6.0</v>
      </c>
      <c r="I8" s="25">
        <f t="shared" ref="I8:I17" si="2">H8*F8*100</f>
        <v>10026</v>
      </c>
      <c r="J8" s="26">
        <f t="shared" ref="J8:J17" si="3">I8/$E$4</f>
        <v>0.1200488529</v>
      </c>
      <c r="K8" s="32">
        <v>15.86</v>
      </c>
      <c r="L8" s="28">
        <f t="shared" ref="L8:L17" si="4">IFERROR((K8/F8-1)*J8,0)</f>
        <v>-0.006106614301</v>
      </c>
      <c r="M8" s="29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0">
        <v>2.0</v>
      </c>
      <c r="D9" s="31" t="s">
        <v>29</v>
      </c>
      <c r="E9" s="21">
        <v>0.1</v>
      </c>
      <c r="F9" s="22">
        <v>35.25</v>
      </c>
      <c r="G9" s="23">
        <f t="shared" si="1"/>
        <v>3.801163121</v>
      </c>
      <c r="H9" s="24">
        <v>3.0</v>
      </c>
      <c r="I9" s="25">
        <f t="shared" si="2"/>
        <v>10575</v>
      </c>
      <c r="J9" s="26">
        <f t="shared" si="3"/>
        <v>0.1266224436</v>
      </c>
      <c r="K9" s="32">
        <v>42.95</v>
      </c>
      <c r="L9" s="28">
        <f t="shared" si="4"/>
        <v>0.02765937066</v>
      </c>
      <c r="M9" s="29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0">
        <v>3.0</v>
      </c>
      <c r="D10" s="31" t="s">
        <v>30</v>
      </c>
      <c r="E10" s="21">
        <v>0.09</v>
      </c>
      <c r="F10" s="22">
        <v>9.89</v>
      </c>
      <c r="G10" s="23">
        <f t="shared" si="1"/>
        <v>12.19331648</v>
      </c>
      <c r="H10" s="24">
        <v>10.0</v>
      </c>
      <c r="I10" s="25">
        <f t="shared" si="2"/>
        <v>9890</v>
      </c>
      <c r="J10" s="26">
        <f t="shared" si="3"/>
        <v>0.1184204224</v>
      </c>
      <c r="K10" s="32">
        <v>10.19</v>
      </c>
      <c r="L10" s="28">
        <f t="shared" si="4"/>
        <v>0.00359212606</v>
      </c>
      <c r="M10" s="29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0">
        <v>4.0</v>
      </c>
      <c r="D11" s="31" t="s">
        <v>31</v>
      </c>
      <c r="E11" s="21">
        <v>0.09</v>
      </c>
      <c r="F11" s="22">
        <v>43.47</v>
      </c>
      <c r="G11" s="23">
        <f t="shared" si="1"/>
        <v>2.774140787</v>
      </c>
      <c r="H11" s="24">
        <v>2.0</v>
      </c>
      <c r="I11" s="25">
        <f t="shared" si="2"/>
        <v>8694</v>
      </c>
      <c r="J11" s="26">
        <f t="shared" si="3"/>
        <v>0.1040998132</v>
      </c>
      <c r="K11" s="32">
        <v>48.33</v>
      </c>
      <c r="L11" s="28">
        <f t="shared" si="4"/>
        <v>0.01163848843</v>
      </c>
      <c r="M11" s="29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0">
        <v>5.0</v>
      </c>
      <c r="D12" s="31" t="s">
        <v>32</v>
      </c>
      <c r="E12" s="21">
        <v>0.08</v>
      </c>
      <c r="F12" s="22">
        <v>29.0</v>
      </c>
      <c r="G12" s="23">
        <f t="shared" si="1"/>
        <v>3.696303448</v>
      </c>
      <c r="H12" s="24">
        <v>3.0</v>
      </c>
      <c r="I12" s="25">
        <f t="shared" si="2"/>
        <v>8700</v>
      </c>
      <c r="J12" s="26">
        <f t="shared" si="3"/>
        <v>0.1041716557</v>
      </c>
      <c r="K12" s="32">
        <v>34.66</v>
      </c>
      <c r="L12" s="28">
        <f t="shared" si="4"/>
        <v>0.0203314335</v>
      </c>
      <c r="M12" s="29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0">
        <v>6.0</v>
      </c>
      <c r="D13" s="31" t="s">
        <v>19</v>
      </c>
      <c r="E13" s="21">
        <v>0.09</v>
      </c>
      <c r="F13" s="22">
        <v>18.9</v>
      </c>
      <c r="G13" s="23">
        <f t="shared" si="1"/>
        <v>6.38052381</v>
      </c>
      <c r="H13" s="24">
        <v>5.0</v>
      </c>
      <c r="I13" s="25">
        <f t="shared" si="2"/>
        <v>9450</v>
      </c>
      <c r="J13" s="26">
        <f t="shared" si="3"/>
        <v>0.1131519709</v>
      </c>
      <c r="K13" s="32">
        <v>19.85</v>
      </c>
      <c r="L13" s="28">
        <f t="shared" si="4"/>
        <v>0.005687532928</v>
      </c>
      <c r="M13" s="29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0">
        <v>7.0</v>
      </c>
      <c r="D14" s="31" t="s">
        <v>33</v>
      </c>
      <c r="E14" s="21">
        <v>0.07</v>
      </c>
      <c r="F14" s="22">
        <v>10.76</v>
      </c>
      <c r="G14" s="23">
        <f t="shared" si="1"/>
        <v>8.716886617</v>
      </c>
      <c r="H14" s="24">
        <v>7.0</v>
      </c>
      <c r="I14" s="25">
        <f t="shared" si="2"/>
        <v>7532</v>
      </c>
      <c r="J14" s="26">
        <f t="shared" si="3"/>
        <v>0.0901863116</v>
      </c>
      <c r="K14" s="32">
        <v>11.85</v>
      </c>
      <c r="L14" s="28">
        <f t="shared" si="4"/>
        <v>0.009135973945</v>
      </c>
      <c r="M14" s="29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0">
        <v>8.0</v>
      </c>
      <c r="D15" s="31" t="s">
        <v>17</v>
      </c>
      <c r="E15" s="21">
        <v>0.07</v>
      </c>
      <c r="F15" s="22">
        <v>12.89</v>
      </c>
      <c r="G15" s="23">
        <f t="shared" si="1"/>
        <v>7.276470132</v>
      </c>
      <c r="H15" s="24">
        <v>5.0</v>
      </c>
      <c r="I15" s="25">
        <f t="shared" si="2"/>
        <v>6445</v>
      </c>
      <c r="J15" s="26">
        <f t="shared" si="3"/>
        <v>0.07717084152</v>
      </c>
      <c r="K15" s="32">
        <v>12.46</v>
      </c>
      <c r="L15" s="28">
        <f t="shared" si="4"/>
        <v>-0.002574357009</v>
      </c>
      <c r="M15" s="29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0">
        <v>9.0</v>
      </c>
      <c r="D16" s="31" t="s">
        <v>34</v>
      </c>
      <c r="E16" s="21">
        <v>0.07</v>
      </c>
      <c r="F16" s="22">
        <v>22.7</v>
      </c>
      <c r="G16" s="23">
        <f t="shared" si="1"/>
        <v>4.131881057</v>
      </c>
      <c r="H16" s="24">
        <v>3.0</v>
      </c>
      <c r="I16" s="25">
        <f t="shared" si="2"/>
        <v>6810</v>
      </c>
      <c r="J16" s="26">
        <f t="shared" si="3"/>
        <v>0.08154126155</v>
      </c>
      <c r="K16" s="32">
        <v>21.25</v>
      </c>
      <c r="L16" s="28">
        <f t="shared" si="4"/>
        <v>-0.005208582787</v>
      </c>
      <c r="M16" s="29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0">
        <v>10.0</v>
      </c>
      <c r="D17" s="31" t="s">
        <v>35</v>
      </c>
      <c r="E17" s="21">
        <v>0.08</v>
      </c>
      <c r="F17" s="22">
        <v>53.94</v>
      </c>
      <c r="G17" s="23">
        <f t="shared" si="1"/>
        <v>1.987259918</v>
      </c>
      <c r="H17" s="24">
        <v>1.0</v>
      </c>
      <c r="I17" s="25">
        <f t="shared" si="2"/>
        <v>5394</v>
      </c>
      <c r="J17" s="26">
        <f t="shared" si="3"/>
        <v>0.06458642655</v>
      </c>
      <c r="K17" s="32">
        <v>48.76</v>
      </c>
      <c r="L17" s="28">
        <f t="shared" si="4"/>
        <v>-0.00620240433</v>
      </c>
      <c r="M17" s="29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3" t="s">
        <v>25</v>
      </c>
      <c r="D18" s="4"/>
      <c r="E18" s="5"/>
      <c r="F18" s="34">
        <f>D4</f>
        <v>133991</v>
      </c>
      <c r="G18" s="35"/>
      <c r="H18" s="35"/>
      <c r="I18" s="35"/>
      <c r="J18" s="34"/>
      <c r="K18" s="36">
        <f>F4</f>
        <v>138831</v>
      </c>
      <c r="L18" s="37">
        <f t="shared" ref="L18:L19" si="6">(K18/F18-1)</f>
        <v>0.03612182908</v>
      </c>
      <c r="M18" s="5"/>
      <c r="N18" s="38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3" t="s">
        <v>27</v>
      </c>
      <c r="D19" s="4"/>
      <c r="E19" s="5"/>
      <c r="F19" s="39">
        <v>100967.2</v>
      </c>
      <c r="G19" s="40"/>
      <c r="H19" s="40"/>
      <c r="I19" s="40"/>
      <c r="J19" s="41"/>
      <c r="K19" s="42">
        <v>102673.28</v>
      </c>
      <c r="L19" s="37">
        <f t="shared" si="6"/>
        <v>0.01689736865</v>
      </c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2"/>
      <c r="D2" s="3" t="s">
        <v>0</v>
      </c>
      <c r="E2" s="4"/>
      <c r="F2" s="5"/>
      <c r="G2" s="2"/>
      <c r="H2" s="2"/>
      <c r="I2" s="6">
        <f>SUM(L8:L17)</f>
        <v>0.0579529671</v>
      </c>
      <c r="J2" s="7" t="s">
        <v>1</v>
      </c>
      <c r="K2" s="8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2"/>
      <c r="D3" s="9" t="s">
        <v>3</v>
      </c>
      <c r="E3" s="10" t="s">
        <v>4</v>
      </c>
      <c r="F3" s="11" t="s">
        <v>5</v>
      </c>
      <c r="G3" s="2"/>
      <c r="H3" s="2"/>
      <c r="I3" s="1"/>
      <c r="J3" s="2"/>
      <c r="K3" s="8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2"/>
      <c r="D4" s="12">
        <f>Setembro!F4</f>
        <v>138831</v>
      </c>
      <c r="E4" s="13">
        <f>IF(SUM(I8:I17)&lt;=D4,SUM(I8:I17),"VALOR ACIMA DO DISPONÍVEL")</f>
        <v>83516</v>
      </c>
      <c r="F4" s="14">
        <f>(E4*I2)+E4+(D4-E4)</f>
        <v>143671</v>
      </c>
      <c r="G4" s="2"/>
      <c r="H4" s="2"/>
      <c r="I4" s="15">
        <f>F4/100000-1</f>
        <v>0.43671</v>
      </c>
      <c r="J4" s="7" t="s">
        <v>1</v>
      </c>
      <c r="K4" s="8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6" t="s">
        <v>7</v>
      </c>
      <c r="D6" s="4"/>
      <c r="E6" s="4"/>
      <c r="F6" s="4"/>
      <c r="G6" s="4"/>
      <c r="H6" s="4"/>
      <c r="I6" s="4"/>
      <c r="J6" s="4"/>
      <c r="K6" s="4"/>
      <c r="L6" s="4"/>
      <c r="M6" s="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3" t="s">
        <v>8</v>
      </c>
      <c r="D7" s="5"/>
      <c r="E7" s="17" t="s">
        <v>9</v>
      </c>
      <c r="F7" s="9" t="s">
        <v>10</v>
      </c>
      <c r="G7" s="9" t="s">
        <v>11</v>
      </c>
      <c r="H7" s="18" t="s">
        <v>12</v>
      </c>
      <c r="I7" s="10" t="s">
        <v>13</v>
      </c>
      <c r="J7" s="18" t="s">
        <v>14</v>
      </c>
      <c r="K7" s="9" t="s">
        <v>15</v>
      </c>
      <c r="L7" s="3" t="s">
        <v>16</v>
      </c>
      <c r="M7" s="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9">
        <v>1.0</v>
      </c>
      <c r="D8" s="20" t="s">
        <v>28</v>
      </c>
      <c r="E8" s="21">
        <v>0.1</v>
      </c>
      <c r="F8" s="22">
        <v>16.71</v>
      </c>
      <c r="G8" s="23">
        <f t="shared" ref="G8:G17" si="1">((E8*$D$4)/100)/F8</f>
        <v>8.308258528</v>
      </c>
      <c r="H8" s="24">
        <v>6.0</v>
      </c>
      <c r="I8" s="25">
        <f t="shared" ref="I8:I17" si="2">H8*F8*100</f>
        <v>10026</v>
      </c>
      <c r="J8" s="26">
        <f t="shared" ref="J8:J17" si="3">I8/$E$4</f>
        <v>0.1200488529</v>
      </c>
      <c r="K8" s="32">
        <v>15.86</v>
      </c>
      <c r="L8" s="28">
        <f t="shared" ref="L8:L17" si="4">IFERROR((K8/F8-1)*J8,0)</f>
        <v>-0.006106614301</v>
      </c>
      <c r="M8" s="29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0">
        <v>2.0</v>
      </c>
      <c r="D9" s="31" t="s">
        <v>29</v>
      </c>
      <c r="E9" s="21">
        <v>0.1</v>
      </c>
      <c r="F9" s="22">
        <v>35.25</v>
      </c>
      <c r="G9" s="23">
        <f t="shared" si="1"/>
        <v>3.938468085</v>
      </c>
      <c r="H9" s="24">
        <v>3.0</v>
      </c>
      <c r="I9" s="25">
        <f t="shared" si="2"/>
        <v>10575</v>
      </c>
      <c r="J9" s="26">
        <f t="shared" si="3"/>
        <v>0.1266224436</v>
      </c>
      <c r="K9" s="32">
        <v>42.95</v>
      </c>
      <c r="L9" s="28">
        <f t="shared" si="4"/>
        <v>0.02765937066</v>
      </c>
      <c r="M9" s="29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0">
        <v>3.0</v>
      </c>
      <c r="D10" s="31" t="s">
        <v>30</v>
      </c>
      <c r="E10" s="21">
        <v>0.09</v>
      </c>
      <c r="F10" s="22">
        <v>9.89</v>
      </c>
      <c r="G10" s="23">
        <f t="shared" si="1"/>
        <v>12.63376138</v>
      </c>
      <c r="H10" s="24">
        <v>10.0</v>
      </c>
      <c r="I10" s="25">
        <f t="shared" si="2"/>
        <v>9890</v>
      </c>
      <c r="J10" s="26">
        <f t="shared" si="3"/>
        <v>0.1184204224</v>
      </c>
      <c r="K10" s="32">
        <v>10.19</v>
      </c>
      <c r="L10" s="28">
        <f t="shared" si="4"/>
        <v>0.00359212606</v>
      </c>
      <c r="M10" s="29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0">
        <v>4.0</v>
      </c>
      <c r="D11" s="31" t="s">
        <v>31</v>
      </c>
      <c r="E11" s="21">
        <v>0.09</v>
      </c>
      <c r="F11" s="22">
        <v>43.47</v>
      </c>
      <c r="G11" s="23">
        <f t="shared" si="1"/>
        <v>2.874347826</v>
      </c>
      <c r="H11" s="24">
        <v>2.0</v>
      </c>
      <c r="I11" s="25">
        <f t="shared" si="2"/>
        <v>8694</v>
      </c>
      <c r="J11" s="26">
        <f t="shared" si="3"/>
        <v>0.1040998132</v>
      </c>
      <c r="K11" s="32">
        <v>48.33</v>
      </c>
      <c r="L11" s="28">
        <f t="shared" si="4"/>
        <v>0.01163848843</v>
      </c>
      <c r="M11" s="29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0">
        <v>5.0</v>
      </c>
      <c r="D12" s="31" t="s">
        <v>32</v>
      </c>
      <c r="E12" s="21">
        <v>0.08</v>
      </c>
      <c r="F12" s="22">
        <v>29.0</v>
      </c>
      <c r="G12" s="23">
        <f t="shared" si="1"/>
        <v>3.82982069</v>
      </c>
      <c r="H12" s="24">
        <v>3.0</v>
      </c>
      <c r="I12" s="25">
        <f t="shared" si="2"/>
        <v>8700</v>
      </c>
      <c r="J12" s="26">
        <f t="shared" si="3"/>
        <v>0.1041716557</v>
      </c>
      <c r="K12" s="32">
        <v>34.66</v>
      </c>
      <c r="L12" s="28">
        <f t="shared" si="4"/>
        <v>0.0203314335</v>
      </c>
      <c r="M12" s="29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0">
        <v>6.0</v>
      </c>
      <c r="D13" s="31" t="s">
        <v>19</v>
      </c>
      <c r="E13" s="21">
        <v>0.09</v>
      </c>
      <c r="F13" s="22">
        <v>18.9</v>
      </c>
      <c r="G13" s="23">
        <f t="shared" si="1"/>
        <v>6.611</v>
      </c>
      <c r="H13" s="24">
        <v>5.0</v>
      </c>
      <c r="I13" s="25">
        <f t="shared" si="2"/>
        <v>9450</v>
      </c>
      <c r="J13" s="26">
        <f t="shared" si="3"/>
        <v>0.1131519709</v>
      </c>
      <c r="K13" s="32">
        <v>19.85</v>
      </c>
      <c r="L13" s="28">
        <f t="shared" si="4"/>
        <v>0.005687532928</v>
      </c>
      <c r="M13" s="29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0">
        <v>7.0</v>
      </c>
      <c r="D14" s="31" t="s">
        <v>33</v>
      </c>
      <c r="E14" s="21">
        <v>0.07</v>
      </c>
      <c r="F14" s="22">
        <v>10.76</v>
      </c>
      <c r="G14" s="23">
        <f t="shared" si="1"/>
        <v>9.031756506</v>
      </c>
      <c r="H14" s="24">
        <v>7.0</v>
      </c>
      <c r="I14" s="25">
        <f t="shared" si="2"/>
        <v>7532</v>
      </c>
      <c r="J14" s="26">
        <f t="shared" si="3"/>
        <v>0.0901863116</v>
      </c>
      <c r="K14" s="32">
        <v>11.85</v>
      </c>
      <c r="L14" s="28">
        <f t="shared" si="4"/>
        <v>0.009135973945</v>
      </c>
      <c r="M14" s="29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0">
        <v>8.0</v>
      </c>
      <c r="D15" s="31" t="s">
        <v>17</v>
      </c>
      <c r="E15" s="21">
        <v>0.07</v>
      </c>
      <c r="F15" s="22">
        <v>12.89</v>
      </c>
      <c r="G15" s="23">
        <f t="shared" si="1"/>
        <v>7.539309542</v>
      </c>
      <c r="H15" s="24">
        <v>5.0</v>
      </c>
      <c r="I15" s="25">
        <f t="shared" si="2"/>
        <v>6445</v>
      </c>
      <c r="J15" s="26">
        <f t="shared" si="3"/>
        <v>0.07717084152</v>
      </c>
      <c r="K15" s="32">
        <v>12.46</v>
      </c>
      <c r="L15" s="28">
        <f t="shared" si="4"/>
        <v>-0.002574357009</v>
      </c>
      <c r="M15" s="29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0">
        <v>9.0</v>
      </c>
      <c r="D16" s="31" t="s">
        <v>34</v>
      </c>
      <c r="E16" s="21">
        <v>0.07</v>
      </c>
      <c r="F16" s="22">
        <v>22.7</v>
      </c>
      <c r="G16" s="23">
        <f t="shared" si="1"/>
        <v>4.281132159</v>
      </c>
      <c r="H16" s="24">
        <v>3.0</v>
      </c>
      <c r="I16" s="25">
        <f t="shared" si="2"/>
        <v>6810</v>
      </c>
      <c r="J16" s="26">
        <f t="shared" si="3"/>
        <v>0.08154126155</v>
      </c>
      <c r="K16" s="32">
        <v>21.25</v>
      </c>
      <c r="L16" s="28">
        <f t="shared" si="4"/>
        <v>-0.005208582787</v>
      </c>
      <c r="M16" s="29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0">
        <v>10.0</v>
      </c>
      <c r="D17" s="31" t="s">
        <v>35</v>
      </c>
      <c r="E17" s="21">
        <v>0.08</v>
      </c>
      <c r="F17" s="22">
        <v>53.94</v>
      </c>
      <c r="G17" s="23">
        <f t="shared" si="1"/>
        <v>2.059043382</v>
      </c>
      <c r="H17" s="24">
        <v>1.0</v>
      </c>
      <c r="I17" s="25">
        <f t="shared" si="2"/>
        <v>5394</v>
      </c>
      <c r="J17" s="26">
        <f t="shared" si="3"/>
        <v>0.06458642655</v>
      </c>
      <c r="K17" s="32">
        <v>48.76</v>
      </c>
      <c r="L17" s="28">
        <f t="shared" si="4"/>
        <v>-0.00620240433</v>
      </c>
      <c r="M17" s="29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3" t="s">
        <v>25</v>
      </c>
      <c r="D18" s="4"/>
      <c r="E18" s="5"/>
      <c r="F18" s="34">
        <f>D4</f>
        <v>138831</v>
      </c>
      <c r="G18" s="35"/>
      <c r="H18" s="35"/>
      <c r="I18" s="35"/>
      <c r="J18" s="34"/>
      <c r="K18" s="36">
        <f>F4</f>
        <v>143671</v>
      </c>
      <c r="L18" s="37">
        <f t="shared" ref="L18:L19" si="6">(K18/F18-1)</f>
        <v>0.0348625307</v>
      </c>
      <c r="M18" s="5"/>
      <c r="N18" s="38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3" t="s">
        <v>27</v>
      </c>
      <c r="D19" s="4"/>
      <c r="E19" s="5"/>
      <c r="F19" s="39">
        <v>100967.2</v>
      </c>
      <c r="G19" s="40"/>
      <c r="H19" s="40"/>
      <c r="I19" s="40"/>
      <c r="J19" s="41"/>
      <c r="K19" s="42">
        <v>102673.28</v>
      </c>
      <c r="L19" s="37">
        <f t="shared" si="6"/>
        <v>0.01689736865</v>
      </c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2"/>
      <c r="D2" s="3" t="s">
        <v>0</v>
      </c>
      <c r="E2" s="4"/>
      <c r="F2" s="5"/>
      <c r="G2" s="2"/>
      <c r="H2" s="2"/>
      <c r="I2" s="6">
        <f>SUM(L8:L17)</f>
        <v>0.0579529671</v>
      </c>
      <c r="J2" s="7" t="s">
        <v>1</v>
      </c>
      <c r="K2" s="8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2"/>
      <c r="D3" s="9" t="s">
        <v>3</v>
      </c>
      <c r="E3" s="10" t="s">
        <v>4</v>
      </c>
      <c r="F3" s="11" t="s">
        <v>5</v>
      </c>
      <c r="G3" s="2"/>
      <c r="H3" s="2"/>
      <c r="I3" s="1"/>
      <c r="J3" s="2"/>
      <c r="K3" s="8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2"/>
      <c r="D4" s="12">
        <f>Outubro!F4</f>
        <v>143671</v>
      </c>
      <c r="E4" s="13">
        <f>IF(SUM(I8:I17)&lt;=D4,SUM(I8:I17),"VALOR ACIMA DO DISPONÍVEL")</f>
        <v>83516</v>
      </c>
      <c r="F4" s="14">
        <f>(E4*I2)+E4+(D4-E4)</f>
        <v>148511</v>
      </c>
      <c r="G4" s="2"/>
      <c r="H4" s="2"/>
      <c r="I4" s="15">
        <f>F4/100000-1</f>
        <v>0.48511</v>
      </c>
      <c r="J4" s="7" t="s">
        <v>1</v>
      </c>
      <c r="K4" s="8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6" t="s">
        <v>7</v>
      </c>
      <c r="D6" s="4"/>
      <c r="E6" s="4"/>
      <c r="F6" s="4"/>
      <c r="G6" s="4"/>
      <c r="H6" s="4"/>
      <c r="I6" s="4"/>
      <c r="J6" s="4"/>
      <c r="K6" s="4"/>
      <c r="L6" s="4"/>
      <c r="M6" s="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3" t="s">
        <v>8</v>
      </c>
      <c r="D7" s="5"/>
      <c r="E7" s="17" t="s">
        <v>9</v>
      </c>
      <c r="F7" s="9" t="s">
        <v>10</v>
      </c>
      <c r="G7" s="9" t="s">
        <v>11</v>
      </c>
      <c r="H7" s="18" t="s">
        <v>12</v>
      </c>
      <c r="I7" s="10" t="s">
        <v>13</v>
      </c>
      <c r="J7" s="18" t="s">
        <v>14</v>
      </c>
      <c r="K7" s="9" t="s">
        <v>15</v>
      </c>
      <c r="L7" s="3" t="s">
        <v>16</v>
      </c>
      <c r="M7" s="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9">
        <v>1.0</v>
      </c>
      <c r="D8" s="20" t="s">
        <v>28</v>
      </c>
      <c r="E8" s="21">
        <v>0.1</v>
      </c>
      <c r="F8" s="22">
        <v>16.71</v>
      </c>
      <c r="G8" s="23">
        <f t="shared" ref="G8:G17" si="1">((E8*$D$4)/100)/F8</f>
        <v>8.597905446</v>
      </c>
      <c r="H8" s="24">
        <v>6.0</v>
      </c>
      <c r="I8" s="25">
        <f t="shared" ref="I8:I17" si="2">H8*F8*100</f>
        <v>10026</v>
      </c>
      <c r="J8" s="26">
        <f t="shared" ref="J8:J17" si="3">I8/$E$4</f>
        <v>0.1200488529</v>
      </c>
      <c r="K8" s="32">
        <v>15.86</v>
      </c>
      <c r="L8" s="28">
        <f t="shared" ref="L8:L17" si="4">IFERROR((K8/F8-1)*J8,0)</f>
        <v>-0.006106614301</v>
      </c>
      <c r="M8" s="29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0">
        <v>2.0</v>
      </c>
      <c r="D9" s="31" t="s">
        <v>29</v>
      </c>
      <c r="E9" s="21">
        <v>0.1</v>
      </c>
      <c r="F9" s="22">
        <v>35.25</v>
      </c>
      <c r="G9" s="23">
        <f t="shared" si="1"/>
        <v>4.07577305</v>
      </c>
      <c r="H9" s="24">
        <v>3.0</v>
      </c>
      <c r="I9" s="25">
        <f t="shared" si="2"/>
        <v>10575</v>
      </c>
      <c r="J9" s="26">
        <f t="shared" si="3"/>
        <v>0.1266224436</v>
      </c>
      <c r="K9" s="32">
        <v>42.95</v>
      </c>
      <c r="L9" s="28">
        <f t="shared" si="4"/>
        <v>0.02765937066</v>
      </c>
      <c r="M9" s="29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0">
        <v>3.0</v>
      </c>
      <c r="D10" s="31" t="s">
        <v>30</v>
      </c>
      <c r="E10" s="21">
        <v>0.1</v>
      </c>
      <c r="F10" s="22">
        <v>9.89</v>
      </c>
      <c r="G10" s="23">
        <f t="shared" si="1"/>
        <v>14.52689585</v>
      </c>
      <c r="H10" s="24">
        <v>10.0</v>
      </c>
      <c r="I10" s="25">
        <f t="shared" si="2"/>
        <v>9890</v>
      </c>
      <c r="J10" s="26">
        <f t="shared" si="3"/>
        <v>0.1184204224</v>
      </c>
      <c r="K10" s="32">
        <v>10.19</v>
      </c>
      <c r="L10" s="28">
        <f t="shared" si="4"/>
        <v>0.00359212606</v>
      </c>
      <c r="M10" s="29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0">
        <v>4.0</v>
      </c>
      <c r="D11" s="31" t="s">
        <v>31</v>
      </c>
      <c r="E11" s="21">
        <v>0.1</v>
      </c>
      <c r="F11" s="22">
        <v>43.47</v>
      </c>
      <c r="G11" s="23">
        <f t="shared" si="1"/>
        <v>3.305060962</v>
      </c>
      <c r="H11" s="24">
        <v>2.0</v>
      </c>
      <c r="I11" s="25">
        <f t="shared" si="2"/>
        <v>8694</v>
      </c>
      <c r="J11" s="26">
        <f t="shared" si="3"/>
        <v>0.1040998132</v>
      </c>
      <c r="K11" s="32">
        <v>48.33</v>
      </c>
      <c r="L11" s="28">
        <f t="shared" si="4"/>
        <v>0.01163848843</v>
      </c>
      <c r="M11" s="29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0">
        <v>5.0</v>
      </c>
      <c r="D12" s="31" t="s">
        <v>32</v>
      </c>
      <c r="E12" s="21">
        <v>0.1</v>
      </c>
      <c r="F12" s="22">
        <v>29.0</v>
      </c>
      <c r="G12" s="23">
        <f t="shared" si="1"/>
        <v>4.954172414</v>
      </c>
      <c r="H12" s="24">
        <v>3.0</v>
      </c>
      <c r="I12" s="25">
        <f t="shared" si="2"/>
        <v>8700</v>
      </c>
      <c r="J12" s="26">
        <f t="shared" si="3"/>
        <v>0.1041716557</v>
      </c>
      <c r="K12" s="32">
        <v>34.66</v>
      </c>
      <c r="L12" s="28">
        <f t="shared" si="4"/>
        <v>0.0203314335</v>
      </c>
      <c r="M12" s="29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0">
        <v>6.0</v>
      </c>
      <c r="D13" s="31" t="s">
        <v>19</v>
      </c>
      <c r="E13" s="21">
        <v>0.1</v>
      </c>
      <c r="F13" s="22">
        <v>18.9</v>
      </c>
      <c r="G13" s="23">
        <f t="shared" si="1"/>
        <v>7.601640212</v>
      </c>
      <c r="H13" s="24">
        <v>5.0</v>
      </c>
      <c r="I13" s="25">
        <f t="shared" si="2"/>
        <v>9450</v>
      </c>
      <c r="J13" s="26">
        <f t="shared" si="3"/>
        <v>0.1131519709</v>
      </c>
      <c r="K13" s="32">
        <v>19.85</v>
      </c>
      <c r="L13" s="28">
        <f t="shared" si="4"/>
        <v>0.005687532928</v>
      </c>
      <c r="M13" s="29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0">
        <v>7.0</v>
      </c>
      <c r="D14" s="31" t="s">
        <v>33</v>
      </c>
      <c r="E14" s="21">
        <v>0.1</v>
      </c>
      <c r="F14" s="22">
        <v>10.76</v>
      </c>
      <c r="G14" s="23">
        <f t="shared" si="1"/>
        <v>13.35232342</v>
      </c>
      <c r="H14" s="24">
        <v>7.0</v>
      </c>
      <c r="I14" s="25">
        <f t="shared" si="2"/>
        <v>7532</v>
      </c>
      <c r="J14" s="26">
        <f t="shared" si="3"/>
        <v>0.0901863116</v>
      </c>
      <c r="K14" s="32">
        <v>11.85</v>
      </c>
      <c r="L14" s="28">
        <f t="shared" si="4"/>
        <v>0.009135973945</v>
      </c>
      <c r="M14" s="29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0">
        <v>8.0</v>
      </c>
      <c r="D15" s="31" t="s">
        <v>17</v>
      </c>
      <c r="E15" s="21">
        <v>0.1</v>
      </c>
      <c r="F15" s="22">
        <v>12.89</v>
      </c>
      <c r="G15" s="23">
        <f t="shared" si="1"/>
        <v>11.14592708</v>
      </c>
      <c r="H15" s="24">
        <v>5.0</v>
      </c>
      <c r="I15" s="25">
        <f t="shared" si="2"/>
        <v>6445</v>
      </c>
      <c r="J15" s="26">
        <f t="shared" si="3"/>
        <v>0.07717084152</v>
      </c>
      <c r="K15" s="32">
        <v>12.46</v>
      </c>
      <c r="L15" s="28">
        <f t="shared" si="4"/>
        <v>-0.002574357009</v>
      </c>
      <c r="M15" s="29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0">
        <v>9.0</v>
      </c>
      <c r="D16" s="31" t="s">
        <v>34</v>
      </c>
      <c r="E16" s="21">
        <v>0.1</v>
      </c>
      <c r="F16" s="22">
        <v>22.7</v>
      </c>
      <c r="G16" s="23">
        <f t="shared" si="1"/>
        <v>6.329118943</v>
      </c>
      <c r="H16" s="24">
        <v>3.0</v>
      </c>
      <c r="I16" s="25">
        <f t="shared" si="2"/>
        <v>6810</v>
      </c>
      <c r="J16" s="26">
        <f t="shared" si="3"/>
        <v>0.08154126155</v>
      </c>
      <c r="K16" s="32">
        <v>21.25</v>
      </c>
      <c r="L16" s="28">
        <f t="shared" si="4"/>
        <v>-0.005208582787</v>
      </c>
      <c r="M16" s="29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0">
        <v>10.0</v>
      </c>
      <c r="D17" s="31" t="s">
        <v>35</v>
      </c>
      <c r="E17" s="21">
        <v>0.1</v>
      </c>
      <c r="F17" s="22">
        <v>53.94</v>
      </c>
      <c r="G17" s="23">
        <f t="shared" si="1"/>
        <v>2.663533556</v>
      </c>
      <c r="H17" s="24">
        <v>1.0</v>
      </c>
      <c r="I17" s="25">
        <f t="shared" si="2"/>
        <v>5394</v>
      </c>
      <c r="J17" s="26">
        <f t="shared" si="3"/>
        <v>0.06458642655</v>
      </c>
      <c r="K17" s="32">
        <v>48.76</v>
      </c>
      <c r="L17" s="28">
        <f t="shared" si="4"/>
        <v>-0.00620240433</v>
      </c>
      <c r="M17" s="29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3" t="s">
        <v>25</v>
      </c>
      <c r="D18" s="4"/>
      <c r="E18" s="5"/>
      <c r="F18" s="34">
        <f>D4</f>
        <v>143671</v>
      </c>
      <c r="G18" s="35"/>
      <c r="H18" s="35"/>
      <c r="I18" s="35"/>
      <c r="J18" s="34"/>
      <c r="K18" s="36">
        <f>F4</f>
        <v>148511</v>
      </c>
      <c r="L18" s="37">
        <f t="shared" ref="L18:L19" si="6">(K18/F18-1)</f>
        <v>0.03368807901</v>
      </c>
      <c r="M18" s="5"/>
      <c r="N18" s="38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3" t="s">
        <v>27</v>
      </c>
      <c r="D19" s="4"/>
      <c r="E19" s="5"/>
      <c r="F19" s="39">
        <v>100967.2</v>
      </c>
      <c r="G19" s="40"/>
      <c r="H19" s="40"/>
      <c r="I19" s="40"/>
      <c r="J19" s="41"/>
      <c r="K19" s="42">
        <v>102673.28</v>
      </c>
      <c r="L19" s="37">
        <f t="shared" si="6"/>
        <v>0.01689736865</v>
      </c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2"/>
      <c r="D2" s="3" t="s">
        <v>0</v>
      </c>
      <c r="E2" s="4"/>
      <c r="F2" s="5"/>
      <c r="G2" s="2"/>
      <c r="H2" s="2"/>
      <c r="I2" s="6">
        <f>SUM(L8:L17)</f>
        <v>0.04151993775</v>
      </c>
      <c r="J2" s="7" t="s">
        <v>1</v>
      </c>
      <c r="K2" s="8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2"/>
      <c r="D3" s="9" t="s">
        <v>3</v>
      </c>
      <c r="E3" s="10" t="s">
        <v>4</v>
      </c>
      <c r="F3" s="11" t="s">
        <v>5</v>
      </c>
      <c r="G3" s="2"/>
      <c r="H3" s="2"/>
      <c r="I3" s="1"/>
      <c r="J3" s="2"/>
      <c r="K3" s="8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2"/>
      <c r="D4" s="12">
        <f>Novembro!F4</f>
        <v>148511</v>
      </c>
      <c r="E4" s="13">
        <f>IF(SUM(I8:I17)&lt;=D4,SUM(I8:I17),"VALOR ACIMA DO DISPONÍVEL")</f>
        <v>124663</v>
      </c>
      <c r="F4" s="14">
        <f>(E4*I2)+E4+(D4-E4)</f>
        <v>153687</v>
      </c>
      <c r="G4" s="2"/>
      <c r="H4" s="2"/>
      <c r="I4" s="15">
        <f>F4/100000-1</f>
        <v>0.53687</v>
      </c>
      <c r="J4" s="7" t="s">
        <v>1</v>
      </c>
      <c r="K4" s="8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6" t="s">
        <v>7</v>
      </c>
      <c r="D6" s="4"/>
      <c r="E6" s="4"/>
      <c r="F6" s="4"/>
      <c r="G6" s="4"/>
      <c r="H6" s="4"/>
      <c r="I6" s="4"/>
      <c r="J6" s="4"/>
      <c r="K6" s="4"/>
      <c r="L6" s="4"/>
      <c r="M6" s="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3" t="s">
        <v>8</v>
      </c>
      <c r="D7" s="5"/>
      <c r="E7" s="17" t="s">
        <v>9</v>
      </c>
      <c r="F7" s="9" t="s">
        <v>10</v>
      </c>
      <c r="G7" s="9" t="s">
        <v>11</v>
      </c>
      <c r="H7" s="18" t="s">
        <v>12</v>
      </c>
      <c r="I7" s="10" t="s">
        <v>13</v>
      </c>
      <c r="J7" s="18" t="s">
        <v>14</v>
      </c>
      <c r="K7" s="9" t="s">
        <v>15</v>
      </c>
      <c r="L7" s="3" t="s">
        <v>16</v>
      </c>
      <c r="M7" s="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9">
        <v>1.0</v>
      </c>
      <c r="D8" s="20" t="s">
        <v>28</v>
      </c>
      <c r="E8" s="21">
        <v>0.1</v>
      </c>
      <c r="F8" s="22">
        <v>16.71</v>
      </c>
      <c r="G8" s="23">
        <f t="shared" ref="G8:G17" si="1">((E8*$D$4)/100)/F8</f>
        <v>8.887552364</v>
      </c>
      <c r="H8" s="24">
        <v>6.0</v>
      </c>
      <c r="I8" s="25">
        <f t="shared" ref="I8:I17" si="2">H8*F8*100</f>
        <v>10026</v>
      </c>
      <c r="J8" s="26">
        <f t="shared" ref="J8:J17" si="3">I8/$E$4</f>
        <v>0.08042482533</v>
      </c>
      <c r="K8" s="32">
        <v>15.86</v>
      </c>
      <c r="L8" s="28">
        <f t="shared" ref="L8:L17" si="4">IFERROR((K8/F8-1)*J8,0)</f>
        <v>-0.004091029415</v>
      </c>
      <c r="M8" s="29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0">
        <v>2.0</v>
      </c>
      <c r="D9" s="31" t="s">
        <v>29</v>
      </c>
      <c r="E9" s="21">
        <v>0.1</v>
      </c>
      <c r="F9" s="22">
        <v>35.25</v>
      </c>
      <c r="G9" s="23">
        <f t="shared" si="1"/>
        <v>4.213078014</v>
      </c>
      <c r="H9" s="24">
        <v>3.0</v>
      </c>
      <c r="I9" s="25">
        <f t="shared" si="2"/>
        <v>10575</v>
      </c>
      <c r="J9" s="26">
        <f t="shared" si="3"/>
        <v>0.08482869817</v>
      </c>
      <c r="K9" s="32">
        <v>42.95</v>
      </c>
      <c r="L9" s="28">
        <f t="shared" si="4"/>
        <v>0.01852995676</v>
      </c>
      <c r="M9" s="29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0">
        <v>3.0</v>
      </c>
      <c r="D10" s="31" t="s">
        <v>30</v>
      </c>
      <c r="E10" s="21">
        <v>0.1</v>
      </c>
      <c r="F10" s="22">
        <v>9.89</v>
      </c>
      <c r="G10" s="23">
        <f t="shared" si="1"/>
        <v>15.01627907</v>
      </c>
      <c r="H10" s="24">
        <v>13.0</v>
      </c>
      <c r="I10" s="25">
        <f t="shared" si="2"/>
        <v>12857</v>
      </c>
      <c r="J10" s="26">
        <f t="shared" si="3"/>
        <v>0.1031340494</v>
      </c>
      <c r="K10" s="32">
        <v>10.19</v>
      </c>
      <c r="L10" s="28">
        <f t="shared" si="4"/>
        <v>0.003128434259</v>
      </c>
      <c r="M10" s="29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0">
        <v>4.0</v>
      </c>
      <c r="D11" s="31" t="s">
        <v>31</v>
      </c>
      <c r="E11" s="21">
        <v>0.1</v>
      </c>
      <c r="F11" s="22">
        <v>43.47</v>
      </c>
      <c r="G11" s="23">
        <f t="shared" si="1"/>
        <v>3.416402116</v>
      </c>
      <c r="H11" s="24">
        <v>3.0</v>
      </c>
      <c r="I11" s="25">
        <f t="shared" si="2"/>
        <v>13041</v>
      </c>
      <c r="J11" s="26">
        <f t="shared" si="3"/>
        <v>0.1046100286</v>
      </c>
      <c r="K11" s="32">
        <v>48.33</v>
      </c>
      <c r="L11" s="28">
        <f t="shared" si="4"/>
        <v>0.01169553115</v>
      </c>
      <c r="M11" s="29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0">
        <v>5.0</v>
      </c>
      <c r="D12" s="31" t="s">
        <v>32</v>
      </c>
      <c r="E12" s="21">
        <v>0.1</v>
      </c>
      <c r="F12" s="22">
        <v>29.0</v>
      </c>
      <c r="G12" s="23">
        <f t="shared" si="1"/>
        <v>5.121068966</v>
      </c>
      <c r="H12" s="24">
        <v>4.0</v>
      </c>
      <c r="I12" s="25">
        <f t="shared" si="2"/>
        <v>11600</v>
      </c>
      <c r="J12" s="26">
        <f t="shared" si="3"/>
        <v>0.09305086513</v>
      </c>
      <c r="K12" s="32">
        <v>34.66</v>
      </c>
      <c r="L12" s="28">
        <f t="shared" si="4"/>
        <v>0.01816096195</v>
      </c>
      <c r="M12" s="29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0">
        <v>6.0</v>
      </c>
      <c r="D13" s="31" t="s">
        <v>19</v>
      </c>
      <c r="E13" s="21">
        <v>0.1</v>
      </c>
      <c r="F13" s="22">
        <v>18.9</v>
      </c>
      <c r="G13" s="23">
        <f t="shared" si="1"/>
        <v>7.857724868</v>
      </c>
      <c r="H13" s="24">
        <v>7.0</v>
      </c>
      <c r="I13" s="25">
        <f t="shared" si="2"/>
        <v>13230</v>
      </c>
      <c r="J13" s="26">
        <f t="shared" si="3"/>
        <v>0.106126116</v>
      </c>
      <c r="K13" s="32">
        <v>19.85</v>
      </c>
      <c r="L13" s="28">
        <f t="shared" si="4"/>
        <v>0.005334381493</v>
      </c>
      <c r="M13" s="29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0">
        <v>7.0</v>
      </c>
      <c r="D14" s="31" t="s">
        <v>33</v>
      </c>
      <c r="E14" s="21">
        <v>0.1</v>
      </c>
      <c r="F14" s="22">
        <v>10.76</v>
      </c>
      <c r="G14" s="23">
        <f t="shared" si="1"/>
        <v>13.80213755</v>
      </c>
      <c r="H14" s="24">
        <v>12.0</v>
      </c>
      <c r="I14" s="25">
        <f t="shared" si="2"/>
        <v>12912</v>
      </c>
      <c r="J14" s="26">
        <f t="shared" si="3"/>
        <v>0.1035752388</v>
      </c>
      <c r="K14" s="32">
        <v>11.85</v>
      </c>
      <c r="L14" s="28">
        <f t="shared" si="4"/>
        <v>0.01049228721</v>
      </c>
      <c r="M14" s="29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0">
        <v>8.0</v>
      </c>
      <c r="D15" s="31" t="s">
        <v>17</v>
      </c>
      <c r="E15" s="21">
        <v>0.1</v>
      </c>
      <c r="F15" s="22">
        <v>12.89</v>
      </c>
      <c r="G15" s="23">
        <f t="shared" si="1"/>
        <v>11.52141195</v>
      </c>
      <c r="H15" s="24">
        <v>10.0</v>
      </c>
      <c r="I15" s="25">
        <f t="shared" si="2"/>
        <v>12890</v>
      </c>
      <c r="J15" s="26">
        <f t="shared" si="3"/>
        <v>0.1033987631</v>
      </c>
      <c r="K15" s="32">
        <v>12.46</v>
      </c>
      <c r="L15" s="28">
        <f t="shared" si="4"/>
        <v>-0.003449299311</v>
      </c>
      <c r="M15" s="29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0">
        <v>9.0</v>
      </c>
      <c r="D16" s="31" t="s">
        <v>34</v>
      </c>
      <c r="E16" s="21">
        <v>0.1</v>
      </c>
      <c r="F16" s="22">
        <v>22.7</v>
      </c>
      <c r="G16" s="23">
        <f t="shared" si="1"/>
        <v>6.542334802</v>
      </c>
      <c r="H16" s="24">
        <v>5.0</v>
      </c>
      <c r="I16" s="25">
        <f t="shared" si="2"/>
        <v>11350</v>
      </c>
      <c r="J16" s="26">
        <f t="shared" si="3"/>
        <v>0.09104545856</v>
      </c>
      <c r="K16" s="32">
        <v>21.25</v>
      </c>
      <c r="L16" s="28">
        <f t="shared" si="4"/>
        <v>-0.005815679071</v>
      </c>
      <c r="M16" s="29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0">
        <v>10.0</v>
      </c>
      <c r="D17" s="31" t="s">
        <v>35</v>
      </c>
      <c r="E17" s="21">
        <v>0.1</v>
      </c>
      <c r="F17" s="22">
        <v>53.94</v>
      </c>
      <c r="G17" s="23">
        <f t="shared" si="1"/>
        <v>2.753262885</v>
      </c>
      <c r="H17" s="24">
        <v>3.0</v>
      </c>
      <c r="I17" s="25">
        <f t="shared" si="2"/>
        <v>16182</v>
      </c>
      <c r="J17" s="26">
        <f t="shared" si="3"/>
        <v>0.1298059569</v>
      </c>
      <c r="K17" s="32">
        <v>48.76</v>
      </c>
      <c r="L17" s="28">
        <f t="shared" si="4"/>
        <v>-0.01246560728</v>
      </c>
      <c r="M17" s="29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3" t="s">
        <v>25</v>
      </c>
      <c r="D18" s="4"/>
      <c r="E18" s="5"/>
      <c r="F18" s="34">
        <f>D4</f>
        <v>148511</v>
      </c>
      <c r="G18" s="35"/>
      <c r="H18" s="35"/>
      <c r="I18" s="35"/>
      <c r="J18" s="34"/>
      <c r="K18" s="36">
        <f>F4</f>
        <v>153687</v>
      </c>
      <c r="L18" s="37">
        <f t="shared" ref="L18:L19" si="6">(K18/F18-1)</f>
        <v>0.03485263718</v>
      </c>
      <c r="M18" s="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3" t="s">
        <v>27</v>
      </c>
      <c r="D19" s="4"/>
      <c r="E19" s="5"/>
      <c r="F19" s="39">
        <v>100967.2</v>
      </c>
      <c r="G19" s="40"/>
      <c r="H19" s="40"/>
      <c r="I19" s="40"/>
      <c r="J19" s="41"/>
      <c r="K19" s="42">
        <v>102673.28</v>
      </c>
      <c r="L19" s="37">
        <f t="shared" si="6"/>
        <v>0.01689736865</v>
      </c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