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9.xml" ContentType="application/vnd.openxmlformats-officedocument.spreadsheetml.comment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media/image9.png" ContentType="image/png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vmlDrawing9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8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9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2"/>
  </bookViews>
  <sheets>
    <sheet name="Abril" sheetId="1" state="hidden" r:id="rId2"/>
    <sheet name="Maio" sheetId="2" state="visible" r:id="rId3"/>
    <sheet name="Junho" sheetId="3" state="visible" r:id="rId4"/>
    <sheet name="Julho" sheetId="4" state="visible" r:id="rId5"/>
    <sheet name="Agosto" sheetId="5" state="visible" r:id="rId6"/>
    <sheet name="Setembro" sheetId="6" state="visible" r:id="rId7"/>
    <sheet name="Outubro" sheetId="7" state="visible" r:id="rId8"/>
    <sheet name="Novembro" sheetId="8" state="visible" r:id="rId9"/>
    <sheet name="Dezembro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sharedStrings.xml><?xml version="1.0" encoding="utf-8"?>
<sst xmlns="http://schemas.openxmlformats.org/spreadsheetml/2006/main" count="278" uniqueCount="40">
  <si>
    <t xml:space="preserve">CAPITAL</t>
  </si>
  <si>
    <t xml:space="preserve">-&gt;</t>
  </si>
  <si>
    <t xml:space="preserve">Rentabilidade Mensal dos Ativos (sem caixa)</t>
  </si>
  <si>
    <t xml:space="preserve">INICIAL</t>
  </si>
  <si>
    <t xml:space="preserve">INVESTIDO</t>
  </si>
  <si>
    <t xml:space="preserve">ATUAL</t>
  </si>
  <si>
    <t xml:space="preserve">Rentabilidade Acumulada</t>
  </si>
  <si>
    <t xml:space="preserve">Maio de 2020</t>
  </si>
  <si>
    <t xml:space="preserve">Ativos</t>
  </si>
  <si>
    <t xml:space="preserve">Composição</t>
  </si>
  <si>
    <t xml:space="preserve">Preço Compra</t>
  </si>
  <si>
    <t xml:space="preserve">Qnt 1</t>
  </si>
  <si>
    <t xml:space="preserve">Qnt 2</t>
  </si>
  <si>
    <t xml:space="preserve">Montante</t>
  </si>
  <si>
    <t xml:space="preserve">Comp2</t>
  </si>
  <si>
    <t xml:space="preserve">Preço Atual</t>
  </si>
  <si>
    <t xml:space="preserve">Retorno</t>
  </si>
  <si>
    <t xml:space="preserve">ITSA4</t>
  </si>
  <si>
    <t xml:space="preserve">VALE3</t>
  </si>
  <si>
    <t xml:space="preserve">VVAR3</t>
  </si>
  <si>
    <t xml:space="preserve">PETR4</t>
  </si>
  <si>
    <t xml:space="preserve">SLCE3</t>
  </si>
  <si>
    <t xml:space="preserve">BEEF3</t>
  </si>
  <si>
    <t xml:space="preserve">LOGN3</t>
  </si>
  <si>
    <t xml:space="preserve">KLBN11</t>
  </si>
  <si>
    <t xml:space="preserve">COGN3</t>
  </si>
  <si>
    <t xml:space="preserve">SQIA3</t>
  </si>
  <si>
    <t xml:space="preserve">CARTEIRA</t>
  </si>
  <si>
    <t xml:space="preserve">      -&gt; Rentabilidade mensal da carteira</t>
  </si>
  <si>
    <t xml:space="preserve">IBOVESPA</t>
  </si>
  <si>
    <t xml:space="preserve">BBDC4</t>
  </si>
  <si>
    <t xml:space="preserve">CSNA3</t>
  </si>
  <si>
    <t xml:space="preserve">ELET3</t>
  </si>
  <si>
    <t xml:space="preserve">TAEE3</t>
  </si>
  <si>
    <t xml:space="preserve">EGIE3</t>
  </si>
  <si>
    <t xml:space="preserve">yduq3</t>
  </si>
  <si>
    <t xml:space="preserve">ENBR3</t>
  </si>
  <si>
    <t xml:space="preserve">ECOR3</t>
  </si>
  <si>
    <t xml:space="preserve">SANB4</t>
  </si>
  <si>
    <t xml:space="preserve">BBAS3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</si>
</sst>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_-&quot;R$ &quot;* #,##0.00_-;&quot;-R$ &quot;* #,##0.00_-;_-&quot;R$ &quot;* \-??_-;_-@"/>
    <numFmt numFmtId="167" formatCode="_-* #,##0_-;\-* #,##0_-;_-* \-??_-;_-@"/>
    <numFmt numFmtId="168" formatCode="_-* #,##0.00_-;\-* #,##0.00_-;_-* \-??_-;_-@"/>
    <numFmt numFmtId="169" formatCode="0%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D966"/>
        <bgColor rgb="FFFFFF99"/>
      </patternFill>
    </fill>
    <fill>
      <patternFill patternType="solid">
        <fgColor rgb="FFE7E6E6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730440</xdr:colOff>
      <xdr:row>5</xdr:row>
      <xdr:rowOff>199800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85680" y="76320"/>
          <a:ext cx="145728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730440</xdr:colOff>
      <xdr:row>5</xdr:row>
      <xdr:rowOff>199800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85680" y="76320"/>
          <a:ext cx="145728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8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20" activeCellId="0" sqref="B20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0.25393219610466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v>100000</v>
      </c>
      <c r="E4" s="14" t="n">
        <f aca="false">IF(SUM(I8:I17)&lt;=D4,SUM(I8:I17),"VALOR ACIMA DO DISPONÍVEL")</f>
        <v>99575.4</v>
      </c>
      <c r="F4" s="15" t="n">
        <f aca="false">(E4*I2)+E4+(D4-E4)</f>
        <v>125285.4</v>
      </c>
      <c r="G4" s="3"/>
      <c r="H4" s="3"/>
      <c r="I4" s="16" t="n">
        <f aca="false">F4/D4-1</f>
        <v>0.252854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0" t="n">
        <v>1</v>
      </c>
      <c r="D8" s="21" t="s">
        <v>17</v>
      </c>
      <c r="E8" s="22" t="n">
        <v>0.1</v>
      </c>
      <c r="F8" s="23" t="n">
        <v>8.77</v>
      </c>
      <c r="G8" s="24" t="n">
        <f aca="false">((E8*$D$4)/100)/F8</f>
        <v>11.4025085518814</v>
      </c>
      <c r="H8" s="25" t="n">
        <v>11.4</v>
      </c>
      <c r="I8" s="26" t="n">
        <f aca="false">H8*F8*100</f>
        <v>9997.8</v>
      </c>
      <c r="J8" s="27" t="n">
        <f aca="false">I8/$E$4</f>
        <v>0.100404316728831</v>
      </c>
      <c r="K8" s="28" t="n">
        <v>9</v>
      </c>
      <c r="L8" s="29" t="n">
        <f aca="false">IFERROR((K8/F8-1)*J8,0)</f>
        <v>0.0026331804843365</v>
      </c>
      <c r="M8" s="30" t="n">
        <f aca="false">IFERROR(L8/J8,0)</f>
        <v>0.0262257696693273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18</v>
      </c>
      <c r="E9" s="22" t="n">
        <v>0.1</v>
      </c>
      <c r="F9" s="23" t="n">
        <v>43.22</v>
      </c>
      <c r="G9" s="24" t="n">
        <f aca="false">((E9*$D$4)/100)/F9</f>
        <v>2.313743637205</v>
      </c>
      <c r="H9" s="25" t="n">
        <v>2.3</v>
      </c>
      <c r="I9" s="26" t="n">
        <f aca="false">H9*F9*100</f>
        <v>9940.6</v>
      </c>
      <c r="J9" s="27" t="n">
        <f aca="false">I9/$E$4</f>
        <v>0.0998298776605466</v>
      </c>
      <c r="K9" s="28" t="n">
        <v>44.86</v>
      </c>
      <c r="L9" s="29" t="n">
        <f aca="false">IFERROR((K9/F9-1)*J9,0)</f>
        <v>0.00378808420553672</v>
      </c>
      <c r="M9" s="30" t="n">
        <f aca="false">IFERROR(L9/J9,0)</f>
        <v>0.0379453956501621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19</v>
      </c>
      <c r="E10" s="22" t="n">
        <v>0.1</v>
      </c>
      <c r="F10" s="23" t="n">
        <v>5.28</v>
      </c>
      <c r="G10" s="24" t="n">
        <f aca="false">((E10*$D$4)/100)/F10</f>
        <v>18.9393939393939</v>
      </c>
      <c r="H10" s="25" t="n">
        <v>18.9</v>
      </c>
      <c r="I10" s="26" t="n">
        <f aca="false">H10*F10*100</f>
        <v>9979.2</v>
      </c>
      <c r="J10" s="27" t="n">
        <f aca="false">I10/$E$4</f>
        <v>0.100217523605228</v>
      </c>
      <c r="K10" s="28" t="n">
        <v>9.18</v>
      </c>
      <c r="L10" s="29" t="n">
        <f aca="false">IFERROR((K10/F10-1)*J10,0)</f>
        <v>0.0740243072084069</v>
      </c>
      <c r="M10" s="30" t="n">
        <f aca="false">IFERROR(L10/J10,0)</f>
        <v>0.738636363636364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2" t="s">
        <v>20</v>
      </c>
      <c r="E11" s="22" t="n">
        <v>0.1</v>
      </c>
      <c r="F11" s="23" t="n">
        <v>13.99</v>
      </c>
      <c r="G11" s="24" t="n">
        <f aca="false">((E11*$D$4)/100)/F11</f>
        <v>7.14796283059328</v>
      </c>
      <c r="H11" s="25" t="n">
        <v>7.1</v>
      </c>
      <c r="I11" s="26" t="n">
        <f aca="false">H11*F11*100</f>
        <v>9932.9</v>
      </c>
      <c r="J11" s="27" t="n">
        <f aca="false">I11/$E$4</f>
        <v>0.0997525493244315</v>
      </c>
      <c r="K11" s="28" t="n">
        <v>18.05</v>
      </c>
      <c r="L11" s="29" t="n">
        <f aca="false">IFERROR((K11/F11-1)*J11,0)</f>
        <v>0.0289489171020151</v>
      </c>
      <c r="M11" s="30" t="n">
        <f aca="false">IFERROR(L11/J11,0)</f>
        <v>0.290207290922087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2" t="s">
        <v>21</v>
      </c>
      <c r="E12" s="22" t="n">
        <v>0.1</v>
      </c>
      <c r="F12" s="23" t="n">
        <v>22.7</v>
      </c>
      <c r="G12" s="24" t="n">
        <f aca="false">((E12*$D$4)/100)/F12</f>
        <v>4.40528634361234</v>
      </c>
      <c r="H12" s="25" t="n">
        <v>4.4</v>
      </c>
      <c r="I12" s="26" t="n">
        <f aca="false">H12*F12*100</f>
        <v>9988</v>
      </c>
      <c r="J12" s="27" t="n">
        <f aca="false">I12/$E$4</f>
        <v>0.100305898846502</v>
      </c>
      <c r="K12" s="28" t="n">
        <v>24</v>
      </c>
      <c r="L12" s="29" t="n">
        <f aca="false">IFERROR((K12/F12-1)*J12,0)</f>
        <v>0.00574439068283934</v>
      </c>
      <c r="M12" s="30" t="n">
        <f aca="false">IFERROR(L12/J12,0)</f>
        <v>0.0572687224669604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2" t="s">
        <v>22</v>
      </c>
      <c r="E13" s="22" t="n">
        <v>0.1</v>
      </c>
      <c r="F13" s="23" t="n">
        <v>7.95</v>
      </c>
      <c r="G13" s="24" t="n">
        <f aca="false">((E13*$D$4)/100)/F13</f>
        <v>12.5786163522013</v>
      </c>
      <c r="H13" s="25" t="n">
        <v>12.5</v>
      </c>
      <c r="I13" s="26" t="n">
        <f aca="false">H13*F13*100</f>
        <v>9937.5</v>
      </c>
      <c r="J13" s="27" t="n">
        <f aca="false">I13/$E$4</f>
        <v>0.0997987454732795</v>
      </c>
      <c r="K13" s="28" t="n">
        <v>12.26</v>
      </c>
      <c r="L13" s="29" t="n">
        <f aca="false">IFERROR((K13/F13-1)*J13,0)</f>
        <v>0.0541047286779666</v>
      </c>
      <c r="M13" s="30" t="n">
        <f aca="false">IFERROR(L13/J13,0)</f>
        <v>0.542138364779874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2" t="s">
        <v>23</v>
      </c>
      <c r="E14" s="22" t="n">
        <v>0.1</v>
      </c>
      <c r="F14" s="23" t="n">
        <v>14.26</v>
      </c>
      <c r="G14" s="24" t="n">
        <f aca="false">((E14*$D$4)/100)/F14</f>
        <v>7.01262272089762</v>
      </c>
      <c r="H14" s="25" t="n">
        <v>7</v>
      </c>
      <c r="I14" s="26" t="n">
        <f aca="false">H14*F14*100</f>
        <v>9982</v>
      </c>
      <c r="J14" s="27" t="n">
        <f aca="false">I14/$E$4</f>
        <v>0.100245643000179</v>
      </c>
      <c r="K14" s="28" t="n">
        <v>13.75</v>
      </c>
      <c r="L14" s="29" t="n">
        <f aca="false">IFERROR((K14/F14-1)*J14,0)</f>
        <v>-0.00358522285624763</v>
      </c>
      <c r="M14" s="30" t="n">
        <f aca="false">IFERROR(L14/J14,0)</f>
        <v>-0.0357643758765779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2" t="s">
        <v>24</v>
      </c>
      <c r="E15" s="22" t="n">
        <v>0.1</v>
      </c>
      <c r="F15" s="23" t="n">
        <v>15.99</v>
      </c>
      <c r="G15" s="24" t="n">
        <f aca="false">((E15*$D$4)/100)/F15</f>
        <v>6.25390869293308</v>
      </c>
      <c r="H15" s="25" t="n">
        <v>6.2</v>
      </c>
      <c r="I15" s="26" t="n">
        <f aca="false">H15*F15*100</f>
        <v>9913.8</v>
      </c>
      <c r="J15" s="27" t="n">
        <f aca="false">I15/$E$4</f>
        <v>0.0995607348803018</v>
      </c>
      <c r="K15" s="28" t="n">
        <v>17.81</v>
      </c>
      <c r="L15" s="29" t="n">
        <f aca="false">IFERROR((K15/F15-1)*J15,0)</f>
        <v>0.0113321161652376</v>
      </c>
      <c r="M15" s="30" t="n">
        <f aca="false">IFERROR(L15/J15,0)</f>
        <v>0.113821138211382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2" t="s">
        <v>25</v>
      </c>
      <c r="E16" s="22" t="n">
        <v>0.1</v>
      </c>
      <c r="F16" s="23" t="n">
        <v>4</v>
      </c>
      <c r="G16" s="24" t="n">
        <f aca="false">((E16*$D$4)/100)/F16</f>
        <v>25</v>
      </c>
      <c r="H16" s="25" t="n">
        <v>25</v>
      </c>
      <c r="I16" s="26" t="n">
        <f aca="false">H16*F16*100</f>
        <v>10000</v>
      </c>
      <c r="J16" s="27" t="n">
        <f aca="false">I16/$E$4</f>
        <v>0.100426410539149</v>
      </c>
      <c r="K16" s="28" t="n">
        <v>5.54</v>
      </c>
      <c r="L16" s="29" t="n">
        <f aca="false">IFERROR((K16/F16-1)*J16,0)</f>
        <v>0.0386641680575724</v>
      </c>
      <c r="M16" s="30" t="n">
        <f aca="false">IFERROR(L16/J16,0)</f>
        <v>0.385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2" t="s">
        <v>26</v>
      </c>
      <c r="E17" s="22" t="n">
        <v>0.1</v>
      </c>
      <c r="F17" s="23" t="n">
        <v>15.72</v>
      </c>
      <c r="G17" s="24" t="n">
        <f aca="false">((E17*$D$4)/100)/F17</f>
        <v>6.36132315521629</v>
      </c>
      <c r="H17" s="25" t="n">
        <v>6.3</v>
      </c>
      <c r="I17" s="26" t="n">
        <f aca="false">H17*F17*100</f>
        <v>9903.6</v>
      </c>
      <c r="J17" s="27" t="n">
        <f aca="false">I17/$E$4</f>
        <v>0.0994582999415518</v>
      </c>
      <c r="K17" s="28" t="n">
        <v>21.77</v>
      </c>
      <c r="L17" s="29" t="n">
        <f aca="false">IFERROR((K17/F17-1)*J17,0)</f>
        <v>0.0382775263769967</v>
      </c>
      <c r="M17" s="30" t="n">
        <f aca="false">IFERROR(L17/J17,0)</f>
        <v>0.384860050890585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3" t="s">
        <v>27</v>
      </c>
      <c r="D18" s="33"/>
      <c r="E18" s="33"/>
      <c r="F18" s="34" t="n">
        <v>100000</v>
      </c>
      <c r="G18" s="35"/>
      <c r="H18" s="35"/>
      <c r="I18" s="35"/>
      <c r="J18" s="34"/>
      <c r="K18" s="36" t="n">
        <f aca="false">F4</f>
        <v>125285.4</v>
      </c>
      <c r="L18" s="37" t="n">
        <f aca="false">(K18/F18-1)</f>
        <v>0.252854</v>
      </c>
      <c r="M18" s="37"/>
      <c r="N18" s="38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3" t="s">
        <v>29</v>
      </c>
      <c r="D19" s="33"/>
      <c r="E19" s="33"/>
      <c r="F19" s="39" t="n">
        <v>73019.76</v>
      </c>
      <c r="G19" s="40"/>
      <c r="H19" s="40"/>
      <c r="I19" s="40"/>
      <c r="J19" s="41"/>
      <c r="K19" s="42" t="n">
        <v>80505.89</v>
      </c>
      <c r="L19" s="37" t="n">
        <f aca="false">(K19/F19-1)</f>
        <v>0.102521974873651</v>
      </c>
      <c r="M19" s="37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F8" activeCellId="0" sqref="F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14" min="14" style="0" width="8.71"/>
    <col collapsed="false" customWidth="true" hidden="false" outlineLevel="0" max="15" min="15" style="0" width="9.57"/>
    <col collapsed="false" customWidth="true" hidden="false" outlineLevel="0" max="25" min="16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0.0755325311540998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v>100000</v>
      </c>
      <c r="E4" s="14" t="n">
        <f aca="false">IF(SUM(I8:I17)&lt;=D4,SUM(I8:I17),"VALOR ACIMA DO DISPONÍVEL")</f>
        <v>99778.2</v>
      </c>
      <c r="F4" s="15" t="n">
        <f aca="false">(E4*I2)+E4+(D4-E4)</f>
        <v>107536.5</v>
      </c>
      <c r="G4" s="3"/>
      <c r="H4" s="3"/>
      <c r="I4" s="16" t="n">
        <f aca="false">F4/D4-1</f>
        <v>0.0753649999999999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4.9" hidden="false" customHeight="false" outlineLevel="0" collapsed="false">
      <c r="A8" s="2"/>
      <c r="B8" s="2"/>
      <c r="C8" s="20" t="n">
        <v>1</v>
      </c>
      <c r="D8" s="21" t="s">
        <v>17</v>
      </c>
      <c r="E8" s="22" t="n">
        <v>0.1</v>
      </c>
      <c r="F8" s="23" t="n">
        <v>9</v>
      </c>
      <c r="G8" s="24" t="n">
        <f aca="false">((E8*$D$4)/100)/F8</f>
        <v>11.1111111111111</v>
      </c>
      <c r="H8" s="25" t="n">
        <v>11.5</v>
      </c>
      <c r="I8" s="26" t="n">
        <f aca="false">H8*F8*100</f>
        <v>10350</v>
      </c>
      <c r="J8" s="27" t="n">
        <f aca="false">I8/$E$4</f>
        <v>0.103730073302585</v>
      </c>
      <c r="K8" s="28" t="n">
        <v>8.86</v>
      </c>
      <c r="L8" s="29" t="n">
        <f aca="false">IFERROR((K8/F8-1)*J8,0)</f>
        <v>-0.00161357891804022</v>
      </c>
      <c r="M8" s="30" t="n">
        <f aca="false">IFERROR(L8/J8,0)</f>
        <v>-0.0155555555555557</v>
      </c>
      <c r="N8" s="2"/>
      <c r="O8" s="43" t="n">
        <f aca="false">H8*100</f>
        <v>1150</v>
      </c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18</v>
      </c>
      <c r="E9" s="22" t="n">
        <v>0.1</v>
      </c>
      <c r="F9" s="23" t="n">
        <v>44.86</v>
      </c>
      <c r="G9" s="24" t="n">
        <f aca="false">((E9*$D$4)/100)/F9</f>
        <v>2.22915737851092</v>
      </c>
      <c r="H9" s="25" t="n">
        <v>2.2</v>
      </c>
      <c r="I9" s="26" t="n">
        <f aca="false">H9*F9*100</f>
        <v>9869.2</v>
      </c>
      <c r="J9" s="27" t="n">
        <f aca="false">I9/$E$4</f>
        <v>0.0989113854529346</v>
      </c>
      <c r="K9" s="28" t="n">
        <v>53</v>
      </c>
      <c r="L9" s="29" t="n">
        <f aca="false">IFERROR((K9/F9-1)*J9,0)</f>
        <v>0.0179478082386734</v>
      </c>
      <c r="M9" s="30" t="n">
        <f aca="false">IFERROR(L9/J9,0)</f>
        <v>0.181453410610789</v>
      </c>
      <c r="N9" s="2"/>
      <c r="O9" s="43" t="n">
        <f aca="false">H9*100</f>
        <v>220</v>
      </c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19</v>
      </c>
      <c r="E10" s="22" t="n">
        <v>0.1</v>
      </c>
      <c r="F10" s="23" t="n">
        <v>9.18</v>
      </c>
      <c r="G10" s="24" t="n">
        <f aca="false">((E10*$D$4)/100)/F10</f>
        <v>10.8932461873638</v>
      </c>
      <c r="H10" s="25" t="n">
        <v>10.9</v>
      </c>
      <c r="I10" s="26" t="n">
        <f aca="false">H10*F10*100</f>
        <v>10006.2</v>
      </c>
      <c r="J10" s="27" t="n">
        <f aca="false">I10/$E$4</f>
        <v>0.100284430867664</v>
      </c>
      <c r="K10" s="28" t="n">
        <v>12.4</v>
      </c>
      <c r="L10" s="29" t="n">
        <f aca="false">IFERROR((K10/F10-1)*J10,0)</f>
        <v>0.0351760204132767</v>
      </c>
      <c r="M10" s="30" t="n">
        <f aca="false">IFERROR(L10/J10,0)</f>
        <v>0.350762527233116</v>
      </c>
      <c r="N10" s="2"/>
      <c r="O10" s="43" t="n">
        <f aca="false">H10*100</f>
        <v>1090</v>
      </c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2" t="s">
        <v>20</v>
      </c>
      <c r="E11" s="22" t="n">
        <v>0.1</v>
      </c>
      <c r="F11" s="23" t="n">
        <v>18.05</v>
      </c>
      <c r="G11" s="24" t="n">
        <f aca="false">((E11*$D$4)/100)/F11</f>
        <v>5.54016620498615</v>
      </c>
      <c r="H11" s="25" t="n">
        <v>5.5</v>
      </c>
      <c r="I11" s="26" t="n">
        <f aca="false">H11*F11*100</f>
        <v>9927.5</v>
      </c>
      <c r="J11" s="27" t="n">
        <f aca="false">I11/$E$4</f>
        <v>0.0994956814213927</v>
      </c>
      <c r="K11" s="28" t="n">
        <v>20.34</v>
      </c>
      <c r="L11" s="29" t="n">
        <f aca="false">IFERROR((K11/F11-1)*J11,0)</f>
        <v>0.0126229978091407</v>
      </c>
      <c r="M11" s="30" t="n">
        <f aca="false">IFERROR(L11/J11,0)</f>
        <v>0.126869806094183</v>
      </c>
      <c r="N11" s="2"/>
      <c r="O11" s="43" t="n">
        <f aca="false">H11*100</f>
        <v>550</v>
      </c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2" t="s">
        <v>21</v>
      </c>
      <c r="E12" s="22" t="n">
        <v>0.1</v>
      </c>
      <c r="F12" s="23" t="n">
        <v>23.64</v>
      </c>
      <c r="G12" s="24" t="n">
        <f aca="false">((E12*$D$4)/100)/F12</f>
        <v>4.23011844331641</v>
      </c>
      <c r="H12" s="25" t="n">
        <v>4.2</v>
      </c>
      <c r="I12" s="26" t="n">
        <f aca="false">H12*F12*100</f>
        <v>9928.8</v>
      </c>
      <c r="J12" s="27" t="n">
        <f aca="false">I12/$E$4</f>
        <v>0.0995087103194886</v>
      </c>
      <c r="K12" s="28" t="n">
        <v>24.91</v>
      </c>
      <c r="L12" s="29" t="n">
        <f aca="false">IFERROR((K12/F12-1)*J12,0)</f>
        <v>0.00534585711107235</v>
      </c>
      <c r="M12" s="30" t="n">
        <f aca="false">IFERROR(L12/J12,0)</f>
        <v>0.0537225042301184</v>
      </c>
      <c r="N12" s="2"/>
      <c r="O12" s="43" t="n">
        <f aca="false">H12*100</f>
        <v>420</v>
      </c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2" t="s">
        <v>22</v>
      </c>
      <c r="E13" s="22" t="n">
        <v>0.1</v>
      </c>
      <c r="F13" s="23" t="n">
        <v>12.26</v>
      </c>
      <c r="G13" s="24" t="n">
        <f aca="false">((E13*$D$4)/100)/F13</f>
        <v>8.15660685154976</v>
      </c>
      <c r="H13" s="25" t="n">
        <v>8</v>
      </c>
      <c r="I13" s="26" t="n">
        <f aca="false">H13*F13*100</f>
        <v>9808</v>
      </c>
      <c r="J13" s="27" t="n">
        <f aca="false">I13/$E$4</f>
        <v>0.0982980250194932</v>
      </c>
      <c r="K13" s="28" t="n">
        <v>13.39</v>
      </c>
      <c r="L13" s="29" t="n">
        <f aca="false">IFERROR((K13/F13-1)*J13,0)</f>
        <v>0.00906009529135624</v>
      </c>
      <c r="M13" s="30" t="n">
        <f aca="false">IFERROR(L13/J13,0)</f>
        <v>0.0921696574225124</v>
      </c>
      <c r="N13" s="2"/>
      <c r="O13" s="43" t="n">
        <f aca="false">H13*100</f>
        <v>800</v>
      </c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2" t="s">
        <v>23</v>
      </c>
      <c r="E14" s="22" t="n">
        <v>0.1</v>
      </c>
      <c r="F14" s="23" t="n">
        <v>13.75</v>
      </c>
      <c r="G14" s="24" t="n">
        <f aca="false">((E14*$D$4)/100)/F14</f>
        <v>7.27272727272727</v>
      </c>
      <c r="H14" s="25" t="n">
        <v>7.1</v>
      </c>
      <c r="I14" s="26" t="n">
        <f aca="false">H14*F14*100</f>
        <v>9762.5</v>
      </c>
      <c r="J14" s="27" t="n">
        <f aca="false">I14/$E$4</f>
        <v>0.0978420135861341</v>
      </c>
      <c r="K14" s="28" t="n">
        <v>13.95</v>
      </c>
      <c r="L14" s="29" t="n">
        <f aca="false">IFERROR((K14/F14-1)*J14,0)</f>
        <v>0.00142315656125285</v>
      </c>
      <c r="M14" s="30" t="n">
        <f aca="false">IFERROR(L14/J14,0)</f>
        <v>0.0145454545454544</v>
      </c>
      <c r="N14" s="2"/>
      <c r="O14" s="43" t="n">
        <f aca="false">H14*100</f>
        <v>710</v>
      </c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2" t="s">
        <v>24</v>
      </c>
      <c r="E15" s="22" t="n">
        <v>0.1</v>
      </c>
      <c r="F15" s="23" t="n">
        <v>17.81</v>
      </c>
      <c r="G15" s="24" t="n">
        <f aca="false">((E15*$D$4)/100)/F15</f>
        <v>5.61482313307131</v>
      </c>
      <c r="H15" s="25" t="n">
        <v>5.6</v>
      </c>
      <c r="I15" s="26" t="n">
        <f aca="false">H15*F15*100</f>
        <v>9973.6</v>
      </c>
      <c r="J15" s="27" t="n">
        <f aca="false">I15/$E$4</f>
        <v>0.0999577061923346</v>
      </c>
      <c r="K15" s="28" t="n">
        <v>19.71</v>
      </c>
      <c r="L15" s="29" t="n">
        <f aca="false">IFERROR((K15/F15-1)*J15,0)</f>
        <v>0.0106636519800919</v>
      </c>
      <c r="M15" s="30" t="n">
        <f aca="false">IFERROR(L15/J15,0)</f>
        <v>0.106681639528355</v>
      </c>
      <c r="N15" s="2"/>
      <c r="O15" s="43" t="n">
        <f aca="false">H15*100</f>
        <v>560</v>
      </c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2" t="s">
        <v>25</v>
      </c>
      <c r="E16" s="22" t="n">
        <v>0.1</v>
      </c>
      <c r="F16" s="23" t="n">
        <v>5.54</v>
      </c>
      <c r="G16" s="24" t="n">
        <f aca="false">((E16*$D$4)/100)/F16</f>
        <v>18.0505415162455</v>
      </c>
      <c r="H16" s="25" t="n">
        <v>18.3</v>
      </c>
      <c r="I16" s="26" t="n">
        <f aca="false">H16*F16*100</f>
        <v>10138.2</v>
      </c>
      <c r="J16" s="27" t="n">
        <f aca="false">I16/$E$4</f>
        <v>0.101607365135871</v>
      </c>
      <c r="K16" s="28" t="n">
        <v>5.26</v>
      </c>
      <c r="L16" s="29" t="n">
        <f aca="false">IFERROR((K16/F16-1)*J16,0)</f>
        <v>-0.00513539029567581</v>
      </c>
      <c r="M16" s="30" t="n">
        <f aca="false">IFERROR(L16/J16,0)</f>
        <v>-0.0505415162454874</v>
      </c>
      <c r="N16" s="2"/>
      <c r="O16" s="43" t="n">
        <f aca="false">H16*100</f>
        <v>1830</v>
      </c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2" t="s">
        <v>26</v>
      </c>
      <c r="E17" s="22" t="n">
        <v>0.1</v>
      </c>
      <c r="F17" s="23" t="n">
        <v>21.77</v>
      </c>
      <c r="G17" s="24" t="n">
        <f aca="false">((E17*$D$4)/100)/F17</f>
        <v>4.59347726228755</v>
      </c>
      <c r="H17" s="25" t="n">
        <v>4.6</v>
      </c>
      <c r="I17" s="26" t="n">
        <f aca="false">H17*F17*100</f>
        <v>10014.2</v>
      </c>
      <c r="J17" s="27" t="n">
        <f aca="false">I17/$E$4</f>
        <v>0.100364608702101</v>
      </c>
      <c r="K17" s="28" t="n">
        <v>19.61</v>
      </c>
      <c r="L17" s="29" t="n">
        <f aca="false">IFERROR((K17/F17-1)*J17,0)</f>
        <v>-0.00995808703704817</v>
      </c>
      <c r="M17" s="30" t="n">
        <f aca="false">IFERROR(L17/J17,0)</f>
        <v>-0.0992191088654111</v>
      </c>
      <c r="N17" s="2"/>
      <c r="O17" s="43" t="n">
        <f aca="false">H17*100</f>
        <v>460</v>
      </c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3" t="s">
        <v>27</v>
      </c>
      <c r="D18" s="33"/>
      <c r="E18" s="33"/>
      <c r="F18" s="34" t="n">
        <v>100000</v>
      </c>
      <c r="G18" s="35"/>
      <c r="H18" s="35"/>
      <c r="I18" s="35"/>
      <c r="J18" s="34"/>
      <c r="K18" s="36" t="n">
        <f aca="false">F4</f>
        <v>107536.5</v>
      </c>
      <c r="L18" s="37" t="n">
        <f aca="false">(K18/F18-1)</f>
        <v>0.0753649999999999</v>
      </c>
      <c r="M18" s="37"/>
      <c r="N18" s="38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3" t="s">
        <v>29</v>
      </c>
      <c r="D19" s="33"/>
      <c r="E19" s="33"/>
      <c r="F19" s="42" t="n">
        <v>80505.89</v>
      </c>
      <c r="G19" s="40"/>
      <c r="H19" s="40"/>
      <c r="I19" s="40"/>
      <c r="J19" s="41"/>
      <c r="K19" s="42" t="n">
        <v>87402.59</v>
      </c>
      <c r="L19" s="37" t="n">
        <f aca="false">(K19/F19-1)</f>
        <v>0.0856670238662041</v>
      </c>
      <c r="M19" s="37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K18" activeCellId="0" sqref="K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0.0869989175255906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Maio!F4</f>
        <v>107536.5</v>
      </c>
      <c r="E4" s="14" t="n">
        <f aca="false">IF(SUM(I8:I17)&lt;=D4,SUM(I8:I17),"VALOR ACIMA DO DISPONÍVEL")</f>
        <v>107291.22</v>
      </c>
      <c r="F4" s="15" t="n">
        <f aca="false">(E4*I2)+E4+(D4-E4)</f>
        <v>116870.72</v>
      </c>
      <c r="G4" s="3"/>
      <c r="H4" s="3"/>
      <c r="I4" s="16" t="n">
        <f aca="false">F4/100000-1</f>
        <v>0.1687072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4.9" hidden="false" customHeight="false" outlineLevel="0" collapsed="false">
      <c r="A8" s="2"/>
      <c r="B8" s="38"/>
      <c r="C8" s="20" t="n">
        <v>1</v>
      </c>
      <c r="D8" s="21" t="s">
        <v>18</v>
      </c>
      <c r="E8" s="22" t="n">
        <v>0.15</v>
      </c>
      <c r="F8" s="23" t="n">
        <f aca="false">VLOOKUP(D8,Maio!$D$8:$K$17,8,0)</f>
        <v>53</v>
      </c>
      <c r="G8" s="24" t="n">
        <f aca="false">((E8*$D$4)/100)/F8</f>
        <v>3.0434858490566</v>
      </c>
      <c r="H8" s="25" t="n">
        <v>3.03</v>
      </c>
      <c r="I8" s="26" t="n">
        <f aca="false">H8*F8*100</f>
        <v>16059</v>
      </c>
      <c r="J8" s="27" t="n">
        <f aca="false">I8/$E$4</f>
        <v>0.149676739625106</v>
      </c>
      <c r="K8" s="28" t="n">
        <v>55.92</v>
      </c>
      <c r="L8" s="29" t="n">
        <f aca="false">IFERROR((K8/F8-1)*J8,0)</f>
        <v>0.0082463411265153</v>
      </c>
      <c r="M8" s="30" t="n">
        <f aca="false">IFERROR(L8/J8,0)</f>
        <v>0.0550943396226415</v>
      </c>
      <c r="N8" s="2"/>
      <c r="O8" s="43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20</v>
      </c>
      <c r="E9" s="22" t="n">
        <v>0.15</v>
      </c>
      <c r="F9" s="23" t="n">
        <f aca="false">VLOOKUP(D9,Maio!$D$8:$K$17,8,0)</f>
        <v>20.34</v>
      </c>
      <c r="G9" s="24" t="n">
        <f aca="false">((E9*$D$4)/100)/F9</f>
        <v>7.9304203539823</v>
      </c>
      <c r="H9" s="25" t="n">
        <v>7.92</v>
      </c>
      <c r="I9" s="26" t="n">
        <f aca="false">H9*F9*100</f>
        <v>16109.28</v>
      </c>
      <c r="J9" s="27" t="n">
        <f aca="false">I9/$E$4</f>
        <v>0.150145370702281</v>
      </c>
      <c r="K9" s="28" t="n">
        <v>21.55</v>
      </c>
      <c r="L9" s="29" t="n">
        <f aca="false">IFERROR((K9/F9-1)*J9,0)</f>
        <v>0.00893195174777581</v>
      </c>
      <c r="M9" s="30" t="n">
        <f aca="false">IFERROR(L9/J9,0)</f>
        <v>0.059488692232055</v>
      </c>
      <c r="N9" s="2"/>
      <c r="O9" s="43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19</v>
      </c>
      <c r="E10" s="22" t="n">
        <v>0.12</v>
      </c>
      <c r="F10" s="23" t="n">
        <f aca="false">VLOOKUP(D10,Maio!$D$8:$K$17,8,0)</f>
        <v>12.4</v>
      </c>
      <c r="G10" s="24" t="n">
        <f aca="false">((E10*$D$4)/100)/F10</f>
        <v>10.4067580645161</v>
      </c>
      <c r="H10" s="25" t="n">
        <v>10.39</v>
      </c>
      <c r="I10" s="26" t="n">
        <f aca="false">H10*F10*100</f>
        <v>12883.6</v>
      </c>
      <c r="J10" s="27" t="n">
        <f aca="false">I10/$E$4</f>
        <v>0.120080655248398</v>
      </c>
      <c r="K10" s="28" t="n">
        <v>15.31</v>
      </c>
      <c r="L10" s="29" t="n">
        <f aca="false">IFERROR((K10/F10-1)*J10,0)</f>
        <v>0.0281802182881321</v>
      </c>
      <c r="M10" s="30" t="n">
        <f aca="false">IFERROR(L10/J10,0)</f>
        <v>0.234677419354839</v>
      </c>
      <c r="N10" s="2"/>
      <c r="O10" s="43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44" t="s">
        <v>30</v>
      </c>
      <c r="E11" s="22" t="n">
        <v>0.1</v>
      </c>
      <c r="F11" s="23" t="n">
        <v>18.95</v>
      </c>
      <c r="G11" s="24" t="n">
        <f aca="false">((E11*$D$4)/100)/F11</f>
        <v>5.67474934036939</v>
      </c>
      <c r="H11" s="25" t="n">
        <v>5.66</v>
      </c>
      <c r="I11" s="26" t="n">
        <f aca="false">H11*F11*100</f>
        <v>10725.7</v>
      </c>
      <c r="J11" s="27" t="n">
        <f aca="false">I11/$E$4</f>
        <v>0.0999681054982877</v>
      </c>
      <c r="K11" s="28" t="n">
        <v>20.7</v>
      </c>
      <c r="L11" s="29" t="n">
        <f aca="false">IFERROR((K11/F11-1)*J11,0)</f>
        <v>0.00923188309350943</v>
      </c>
      <c r="M11" s="30" t="n">
        <f aca="false">IFERROR(L11/J11,0)</f>
        <v>0.0923482849604222</v>
      </c>
      <c r="N11" s="2"/>
      <c r="O11" s="43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45"/>
      <c r="C12" s="31" t="n">
        <v>5</v>
      </c>
      <c r="D12" s="32" t="s">
        <v>17</v>
      </c>
      <c r="E12" s="22" t="n">
        <v>0.1</v>
      </c>
      <c r="F12" s="23" t="n">
        <f aca="false">VLOOKUP(D12,Maio!$D$8:$K$17,8,0)</f>
        <v>8.86</v>
      </c>
      <c r="G12" s="24" t="n">
        <f aca="false">((E12*$D$4)/100)/F12</f>
        <v>12.13730248307</v>
      </c>
      <c r="H12" s="25" t="n">
        <v>12.12</v>
      </c>
      <c r="I12" s="26" t="n">
        <f aca="false">H12*F12*100</f>
        <v>10738.32</v>
      </c>
      <c r="J12" s="27" t="n">
        <f aca="false">I12/$E$4</f>
        <v>0.100085729288939</v>
      </c>
      <c r="K12" s="28" t="n">
        <v>9.59</v>
      </c>
      <c r="L12" s="29" t="n">
        <f aca="false">IFERROR((K12/F12-1)*J12,0)</f>
        <v>0.00824634112651529</v>
      </c>
      <c r="M12" s="30" t="n">
        <f aca="false">IFERROR(L12/J12,0)</f>
        <v>0.082392776523702</v>
      </c>
      <c r="N12" s="2"/>
      <c r="O12" s="43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45"/>
      <c r="C13" s="31" t="n">
        <v>6</v>
      </c>
      <c r="D13" s="44" t="s">
        <v>26</v>
      </c>
      <c r="E13" s="22" t="n">
        <v>0.1</v>
      </c>
      <c r="F13" s="23" t="n">
        <f aca="false">VLOOKUP(D13,Maio!$D$8:$K$17,8,0)</f>
        <v>19.61</v>
      </c>
      <c r="G13" s="24" t="n">
        <f aca="false">((E13*$D$4)/100)/F13</f>
        <v>5.48375828658848</v>
      </c>
      <c r="H13" s="25" t="n">
        <v>5.48</v>
      </c>
      <c r="I13" s="26" t="n">
        <f aca="false">H13*F13*100</f>
        <v>10746.28</v>
      </c>
      <c r="J13" s="27" t="n">
        <f aca="false">I13/$E$4</f>
        <v>0.100159919889065</v>
      </c>
      <c r="K13" s="28" t="n">
        <v>19.24</v>
      </c>
      <c r="L13" s="29" t="n">
        <f aca="false">IFERROR((K13/F13-1)*J13,0)</f>
        <v>-0.00188980980922763</v>
      </c>
      <c r="M13" s="30" t="n">
        <f aca="false">IFERROR(L13/J13,0)</f>
        <v>-0.0188679245283019</v>
      </c>
      <c r="N13" s="2"/>
      <c r="O13" s="43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44" t="s">
        <v>24</v>
      </c>
      <c r="E14" s="22" t="n">
        <v>0.1</v>
      </c>
      <c r="F14" s="23" t="n">
        <v>19.56</v>
      </c>
      <c r="G14" s="24" t="n">
        <f aca="false">((E14*$D$4)/100)/F14</f>
        <v>5.49777607361963</v>
      </c>
      <c r="H14" s="25" t="n">
        <v>5.47</v>
      </c>
      <c r="I14" s="26" t="n">
        <f aca="false">H14*F14*100</f>
        <v>10699.32</v>
      </c>
      <c r="J14" s="27" t="n">
        <f aca="false">I14/$E$4</f>
        <v>0.0997222326300325</v>
      </c>
      <c r="K14" s="28" t="n">
        <v>20.33</v>
      </c>
      <c r="L14" s="29" t="n">
        <f aca="false">IFERROR((K14/F14-1)*J14,0)</f>
        <v>0.00392567071191846</v>
      </c>
      <c r="M14" s="30" t="n">
        <f aca="false">IFERROR(L14/J14,0)</f>
        <v>0.0393660531697342</v>
      </c>
      <c r="N14" s="2"/>
      <c r="O14" s="43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38"/>
      <c r="C15" s="31" t="n">
        <v>8</v>
      </c>
      <c r="D15" s="32" t="s">
        <v>25</v>
      </c>
      <c r="E15" s="22" t="n">
        <v>0.08</v>
      </c>
      <c r="F15" s="23" t="n">
        <f aca="false">VLOOKUP(D15,Maio!$D$8:$K$17,8,0)</f>
        <v>5.26</v>
      </c>
      <c r="G15" s="24" t="n">
        <f aca="false">((E15*$D$4)/100)/F15</f>
        <v>16.35536121673</v>
      </c>
      <c r="H15" s="25" t="n">
        <v>16.33</v>
      </c>
      <c r="I15" s="26" t="n">
        <f aca="false">H15*F15*100</f>
        <v>8589.58</v>
      </c>
      <c r="J15" s="27" t="n">
        <f aca="false">I15/$E$4</f>
        <v>0.0800585546515363</v>
      </c>
      <c r="K15" s="28" t="n">
        <v>6.61</v>
      </c>
      <c r="L15" s="29" t="n">
        <f aca="false">IFERROR((K15/F15-1)*J15,0)</f>
        <v>0.0205473476767251</v>
      </c>
      <c r="M15" s="30" t="n">
        <f aca="false">IFERROR(L15/J15,0)</f>
        <v>0.256653992395437</v>
      </c>
      <c r="N15" s="2"/>
      <c r="O15" s="43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44" t="s">
        <v>22</v>
      </c>
      <c r="E16" s="22" t="n">
        <v>0.05</v>
      </c>
      <c r="F16" s="23" t="n">
        <f aca="false">VLOOKUP(D16,Maio!$D$8:$K$17,8,0)</f>
        <v>13.39</v>
      </c>
      <c r="G16" s="24" t="n">
        <f aca="false">((E16*$D$4)/100)/F16</f>
        <v>4.01555265123226</v>
      </c>
      <c r="H16" s="25" t="n">
        <v>4.01</v>
      </c>
      <c r="I16" s="26" t="n">
        <f aca="false">H16*F16*100</f>
        <v>5369.39</v>
      </c>
      <c r="J16" s="27" t="n">
        <f aca="false">I16/$E$4</f>
        <v>0.0500450083427143</v>
      </c>
      <c r="K16" s="28" t="n">
        <v>13.15</v>
      </c>
      <c r="L16" s="29" t="n">
        <f aca="false">IFERROR((K16/F16-1)*J16,0)</f>
        <v>-0.000896997909055376</v>
      </c>
      <c r="M16" s="30" t="n">
        <f aca="false">IFERROR(L16/J16,0)</f>
        <v>-0.0179238237490665</v>
      </c>
      <c r="N16" s="2"/>
      <c r="O16" s="43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38"/>
      <c r="C17" s="31" t="n">
        <v>10</v>
      </c>
      <c r="D17" s="44" t="s">
        <v>23</v>
      </c>
      <c r="E17" s="22" t="n">
        <v>0.05</v>
      </c>
      <c r="F17" s="23" t="n">
        <f aca="false">VLOOKUP(D17,Maio!$D$8:$K$17,8,0)</f>
        <v>13.95</v>
      </c>
      <c r="G17" s="24" t="n">
        <f aca="false">((E17*$D$4)/100)/F17</f>
        <v>3.85435483870968</v>
      </c>
      <c r="H17" s="25" t="n">
        <v>3.85</v>
      </c>
      <c r="I17" s="26" t="n">
        <f aca="false">H17*F17*100</f>
        <v>5370.75</v>
      </c>
      <c r="J17" s="27" t="n">
        <f aca="false">I17/$E$4</f>
        <v>0.0500576841236403</v>
      </c>
      <c r="K17" s="28" t="n">
        <v>14.64</v>
      </c>
      <c r="L17" s="29" t="n">
        <f aca="false">IFERROR((K17/F17-1)*J17,0)</f>
        <v>0.00247597147278221</v>
      </c>
      <c r="M17" s="30" t="n">
        <f aca="false">IFERROR(L17/J17,0)</f>
        <v>0.0494623655913979</v>
      </c>
      <c r="N17" s="2"/>
      <c r="O17" s="43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3" t="s">
        <v>27</v>
      </c>
      <c r="D18" s="33"/>
      <c r="E18" s="33"/>
      <c r="F18" s="34" t="n">
        <f aca="false">D4</f>
        <v>107536.5</v>
      </c>
      <c r="G18" s="35"/>
      <c r="H18" s="35"/>
      <c r="I18" s="35"/>
      <c r="J18" s="34"/>
      <c r="K18" s="36" t="n">
        <v>107385.3</v>
      </c>
      <c r="L18" s="37" t="n">
        <f aca="false">(K18/F18-1)</f>
        <v>-0.00140603423023811</v>
      </c>
      <c r="M18" s="37"/>
      <c r="N18" s="38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3" t="s">
        <v>29</v>
      </c>
      <c r="D19" s="33"/>
      <c r="E19" s="33"/>
      <c r="F19" s="42" t="n">
        <v>87402.59</v>
      </c>
      <c r="G19" s="40"/>
      <c r="H19" s="40"/>
      <c r="I19" s="40"/>
      <c r="J19" s="41"/>
      <c r="K19" s="42" t="n">
        <v>87402.59</v>
      </c>
      <c r="L19" s="37" t="n">
        <f aca="false">(K19/F19-1)</f>
        <v>0</v>
      </c>
      <c r="M19" s="37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Junho!F4</f>
        <v>116870.72</v>
      </c>
      <c r="E4" s="14" t="n">
        <f aca="false">IF(SUM(I8:I17)&lt;=D4,SUM(I8:I17),"VALOR ACIMA DO DISPONÍVEL")</f>
        <v>83516</v>
      </c>
      <c r="F4" s="15" t="n">
        <f aca="false">(E4*I2)+E4+(D4-E4)</f>
        <v>121710.72</v>
      </c>
      <c r="G4" s="3"/>
      <c r="H4" s="3"/>
      <c r="I4" s="16" t="n">
        <f aca="false">F4/100000-1</f>
        <v>0.2171072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0" t="n">
        <v>1</v>
      </c>
      <c r="D8" s="21" t="s">
        <v>31</v>
      </c>
      <c r="E8" s="22" t="n">
        <v>0.1</v>
      </c>
      <c r="F8" s="23" t="n">
        <v>16.71</v>
      </c>
      <c r="G8" s="24" t="n">
        <f aca="false">((E8*$D$4)/100)/F8</f>
        <v>6.99405864751646</v>
      </c>
      <c r="H8" s="25" t="n">
        <v>6</v>
      </c>
      <c r="I8" s="26" t="n">
        <f aca="false">H8*F8*100</f>
        <v>10026</v>
      </c>
      <c r="J8" s="27" t="n">
        <f aca="false">I8/$E$4</f>
        <v>0.120048852914412</v>
      </c>
      <c r="K8" s="28" t="n">
        <v>15.86</v>
      </c>
      <c r="L8" s="29" t="n">
        <f aca="false">IFERROR((K8/F8-1)*J8,0)</f>
        <v>-0.00610661430145123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32</v>
      </c>
      <c r="E9" s="22" t="n">
        <v>0.1</v>
      </c>
      <c r="F9" s="23" t="n">
        <v>35.25</v>
      </c>
      <c r="G9" s="24" t="n">
        <f aca="false">((E9*$D$4)/100)/F9</f>
        <v>3.31548141843972</v>
      </c>
      <c r="H9" s="25" t="n">
        <v>3</v>
      </c>
      <c r="I9" s="26" t="n">
        <f aca="false">H9*F9*100</f>
        <v>10575</v>
      </c>
      <c r="J9" s="27" t="n">
        <f aca="false">I9/$E$4</f>
        <v>0.126622443603621</v>
      </c>
      <c r="K9" s="28" t="n">
        <v>42.95</v>
      </c>
      <c r="L9" s="29" t="n">
        <f aca="false">IFERROR((K9/F9-1)*J9,0)</f>
        <v>0.0276593706595144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33</v>
      </c>
      <c r="E10" s="22" t="n">
        <v>0.1</v>
      </c>
      <c r="F10" s="23" t="n">
        <v>9.89</v>
      </c>
      <c r="G10" s="24" t="n">
        <f aca="false">((E10*$D$4)/100)/F10</f>
        <v>11.8170596562184</v>
      </c>
      <c r="H10" s="25" t="n">
        <v>10</v>
      </c>
      <c r="I10" s="26" t="n">
        <f aca="false">H10*F10*100</f>
        <v>9890</v>
      </c>
      <c r="J10" s="27" t="n">
        <f aca="false">I10/$E$4</f>
        <v>0.118420422434025</v>
      </c>
      <c r="K10" s="28" t="n">
        <v>10.19</v>
      </c>
      <c r="L10" s="29" t="n">
        <f aca="false">IFERROR((K10/F10-1)*J10,0)</f>
        <v>0.00359212605967716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2" t="s">
        <v>34</v>
      </c>
      <c r="E11" s="22" t="n">
        <v>0.1</v>
      </c>
      <c r="F11" s="23" t="n">
        <v>43.47</v>
      </c>
      <c r="G11" s="24" t="n">
        <f aca="false">((E11*$D$4)/100)/F11</f>
        <v>2.6885373821026</v>
      </c>
      <c r="H11" s="25" t="n">
        <v>2</v>
      </c>
      <c r="I11" s="26" t="n">
        <f aca="false">H11*F11*100</f>
        <v>8694</v>
      </c>
      <c r="J11" s="27" t="n">
        <f aca="false">I11/$E$4</f>
        <v>0.104099813209445</v>
      </c>
      <c r="K11" s="28" t="n">
        <v>48.33</v>
      </c>
      <c r="L11" s="29" t="n">
        <f aca="false">IFERROR((K11/F11-1)*J11,0)</f>
        <v>0.0116384884333541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2" t="s">
        <v>35</v>
      </c>
      <c r="E12" s="22" t="n">
        <v>0.1</v>
      </c>
      <c r="F12" s="23" t="n">
        <v>29</v>
      </c>
      <c r="G12" s="24" t="n">
        <f aca="false">((E12*$D$4)/100)/F12</f>
        <v>4.03002482758621</v>
      </c>
      <c r="H12" s="25" t="n">
        <v>3</v>
      </c>
      <c r="I12" s="26" t="n">
        <f aca="false">H12*F12*100</f>
        <v>8700</v>
      </c>
      <c r="J12" s="27" t="n">
        <f aca="false">I12/$E$4</f>
        <v>0.104171655730638</v>
      </c>
      <c r="K12" s="28" t="n">
        <v>34.66</v>
      </c>
      <c r="L12" s="29" t="n">
        <f aca="false">IFERROR((K12/F12-1)*J12,0)</f>
        <v>0.0203314334977729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2" t="s">
        <v>36</v>
      </c>
      <c r="E13" s="22" t="n">
        <v>0.1</v>
      </c>
      <c r="F13" s="23" t="n">
        <v>18.9</v>
      </c>
      <c r="G13" s="24" t="n">
        <f aca="false">((E13*$D$4)/100)/F13</f>
        <v>6.18363597883598</v>
      </c>
      <c r="H13" s="25" t="n">
        <v>5</v>
      </c>
      <c r="I13" s="26" t="n">
        <f aca="false">H13*F13*100</f>
        <v>9450</v>
      </c>
      <c r="J13" s="27" t="n">
        <f aca="false">I13/$E$4</f>
        <v>0.113151970879831</v>
      </c>
      <c r="K13" s="28" t="n">
        <v>19.85</v>
      </c>
      <c r="L13" s="29" t="n">
        <f aca="false">IFERROR((K13/F13-1)*J13,0)</f>
        <v>0.00568753292782224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2" t="s">
        <v>37</v>
      </c>
      <c r="E14" s="22" t="n">
        <v>0.1</v>
      </c>
      <c r="F14" s="23" t="n">
        <v>10.76</v>
      </c>
      <c r="G14" s="24" t="n">
        <f aca="false">((E14*$D$4)/100)/F14</f>
        <v>10.8615910780669</v>
      </c>
      <c r="H14" s="25" t="n">
        <v>7</v>
      </c>
      <c r="I14" s="26" t="n">
        <f aca="false">H14*F14*100</f>
        <v>7532</v>
      </c>
      <c r="J14" s="27" t="n">
        <f aca="false">I14/$E$4</f>
        <v>0.0901863116049619</v>
      </c>
      <c r="K14" s="28" t="n">
        <v>11.85</v>
      </c>
      <c r="L14" s="29" t="n">
        <f aca="false">IFERROR((K14/F14-1)*J14,0)</f>
        <v>0.00913597394511231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2" t="s">
        <v>17</v>
      </c>
      <c r="E15" s="22" t="n">
        <v>0.1</v>
      </c>
      <c r="F15" s="23" t="n">
        <v>12.89</v>
      </c>
      <c r="G15" s="24" t="n">
        <f aca="false">((E15*$D$4)/100)/F15</f>
        <v>9.06677424359969</v>
      </c>
      <c r="H15" s="25" t="n">
        <v>5</v>
      </c>
      <c r="I15" s="26" t="n">
        <f aca="false">H15*F15*100</f>
        <v>6445</v>
      </c>
      <c r="J15" s="27" t="n">
        <f aca="false">I15/$E$4</f>
        <v>0.0771708415153982</v>
      </c>
      <c r="K15" s="28" t="n">
        <v>12.46</v>
      </c>
      <c r="L15" s="29" t="n">
        <f aca="false">IFERROR((K15/F15-1)*J15,0)</f>
        <v>-0.00257435700943531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2" t="s">
        <v>38</v>
      </c>
      <c r="E16" s="22" t="n">
        <v>0.1</v>
      </c>
      <c r="F16" s="23" t="n">
        <v>22.7</v>
      </c>
      <c r="G16" s="24" t="n">
        <f aca="false">((E16*$D$4)/100)/F16</f>
        <v>5.14848986784141</v>
      </c>
      <c r="H16" s="25" t="n">
        <v>3</v>
      </c>
      <c r="I16" s="26" t="n">
        <f aca="false">H16*F16*100</f>
        <v>6810</v>
      </c>
      <c r="J16" s="27" t="n">
        <f aca="false">I16/$E$4</f>
        <v>0.0815412615546721</v>
      </c>
      <c r="K16" s="28" t="n">
        <v>21.25</v>
      </c>
      <c r="L16" s="29" t="n">
        <f aca="false">IFERROR((K16/F16-1)*J16,0)</f>
        <v>-0.00520858278653192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2" t="s">
        <v>39</v>
      </c>
      <c r="E17" s="22" t="n">
        <v>0.1</v>
      </c>
      <c r="F17" s="23" t="n">
        <v>53.94</v>
      </c>
      <c r="G17" s="24" t="n">
        <f aca="false">((E17*$D$4)/100)/F17</f>
        <v>2.16668001483129</v>
      </c>
      <c r="H17" s="25" t="n">
        <v>1</v>
      </c>
      <c r="I17" s="26" t="n">
        <f aca="false">H17*F17*100</f>
        <v>5394</v>
      </c>
      <c r="J17" s="27" t="n">
        <f aca="false">I17/$E$4</f>
        <v>0.0645864265529958</v>
      </c>
      <c r="K17" s="28" t="n">
        <v>48.76</v>
      </c>
      <c r="L17" s="29" t="n">
        <f aca="false">IFERROR((K17/F17-1)*J17,0)</f>
        <v>-0.00620240432970928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3" t="s">
        <v>27</v>
      </c>
      <c r="D18" s="33"/>
      <c r="E18" s="33"/>
      <c r="F18" s="34" t="n">
        <f aca="false">D4</f>
        <v>116870.72</v>
      </c>
      <c r="G18" s="35"/>
      <c r="H18" s="35"/>
      <c r="I18" s="35"/>
      <c r="J18" s="34"/>
      <c r="K18" s="36" t="n">
        <f aca="false">F4</f>
        <v>121710.72</v>
      </c>
      <c r="L18" s="37" t="n">
        <f aca="false">(K18/F18-1)</f>
        <v>0.0414132812735302</v>
      </c>
      <c r="M18" s="37"/>
      <c r="N18" s="38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3" t="s">
        <v>29</v>
      </c>
      <c r="D19" s="33"/>
      <c r="E19" s="33"/>
      <c r="F19" s="39" t="n">
        <v>100967.2</v>
      </c>
      <c r="G19" s="40"/>
      <c r="H19" s="40"/>
      <c r="I19" s="40"/>
      <c r="J19" s="41"/>
      <c r="K19" s="42" t="n">
        <v>102673.28</v>
      </c>
      <c r="L19" s="37" t="n">
        <f aca="false">(K19/F19-1)</f>
        <v>0.0168973686504132</v>
      </c>
      <c r="M19" s="37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Julho!F4</f>
        <v>121710.72</v>
      </c>
      <c r="E4" s="14" t="n">
        <f aca="false">IF(SUM(I8:I17)&lt;=D4,SUM(I8:I17),"VALOR ACIMA DO DISPONÍVEL")</f>
        <v>83516</v>
      </c>
      <c r="F4" s="15" t="n">
        <f aca="false">(E4*I2)+E4+(D4-E4)</f>
        <v>126550.72</v>
      </c>
      <c r="G4" s="3"/>
      <c r="H4" s="3"/>
      <c r="I4" s="16" t="n">
        <f aca="false">F4/100000-1</f>
        <v>0.2655072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0" t="n">
        <v>1</v>
      </c>
      <c r="D8" s="21" t="s">
        <v>31</v>
      </c>
      <c r="E8" s="22" t="n">
        <v>0.1</v>
      </c>
      <c r="F8" s="23" t="n">
        <v>16.71</v>
      </c>
      <c r="G8" s="24" t="n">
        <f aca="false">((E8*$D$4)/100)/F8</f>
        <v>7.28370556552962</v>
      </c>
      <c r="H8" s="25" t="n">
        <v>6</v>
      </c>
      <c r="I8" s="26" t="n">
        <f aca="false">H8*F8*100</f>
        <v>10026</v>
      </c>
      <c r="J8" s="27" t="n">
        <f aca="false">I8/$E$4</f>
        <v>0.120048852914412</v>
      </c>
      <c r="K8" s="28" t="n">
        <v>15.86</v>
      </c>
      <c r="L8" s="29" t="n">
        <f aca="false">IFERROR((K8/F8-1)*J8,0)</f>
        <v>-0.00610661430145123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32</v>
      </c>
      <c r="E9" s="22" t="n">
        <v>0.1</v>
      </c>
      <c r="F9" s="23" t="n">
        <v>35.25</v>
      </c>
      <c r="G9" s="24" t="n">
        <f aca="false">((E9*$D$4)/100)/F9</f>
        <v>3.45278638297872</v>
      </c>
      <c r="H9" s="25" t="n">
        <v>3</v>
      </c>
      <c r="I9" s="26" t="n">
        <f aca="false">H9*F9*100</f>
        <v>10575</v>
      </c>
      <c r="J9" s="27" t="n">
        <f aca="false">I9/$E$4</f>
        <v>0.126622443603621</v>
      </c>
      <c r="K9" s="28" t="n">
        <v>42.95</v>
      </c>
      <c r="L9" s="29" t="n">
        <f aca="false">IFERROR((K9/F9-1)*J9,0)</f>
        <v>0.0276593706595144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33</v>
      </c>
      <c r="E10" s="22" t="n">
        <v>0.09</v>
      </c>
      <c r="F10" s="23" t="n">
        <v>9.89</v>
      </c>
      <c r="G10" s="24" t="n">
        <f aca="false">((E10*$D$4)/100)/F10</f>
        <v>11.0757985844287</v>
      </c>
      <c r="H10" s="25" t="n">
        <v>10</v>
      </c>
      <c r="I10" s="26" t="n">
        <f aca="false">H10*F10*100</f>
        <v>9890</v>
      </c>
      <c r="J10" s="27" t="n">
        <f aca="false">I10/$E$4</f>
        <v>0.118420422434025</v>
      </c>
      <c r="K10" s="28" t="n">
        <v>10.19</v>
      </c>
      <c r="L10" s="29" t="n">
        <f aca="false">IFERROR((K10/F10-1)*J10,0)</f>
        <v>0.00359212605967716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2" t="s">
        <v>34</v>
      </c>
      <c r="E11" s="22" t="n">
        <v>0.09</v>
      </c>
      <c r="F11" s="23" t="n">
        <v>43.47</v>
      </c>
      <c r="G11" s="24" t="n">
        <f aca="false">((E11*$D$4)/100)/F11</f>
        <v>2.51989068322981</v>
      </c>
      <c r="H11" s="25" t="n">
        <v>2</v>
      </c>
      <c r="I11" s="26" t="n">
        <f aca="false">H11*F11*100</f>
        <v>8694</v>
      </c>
      <c r="J11" s="27" t="n">
        <f aca="false">I11/$E$4</f>
        <v>0.104099813209445</v>
      </c>
      <c r="K11" s="28" t="n">
        <v>48.33</v>
      </c>
      <c r="L11" s="29" t="n">
        <f aca="false">IFERROR((K11/F11-1)*J11,0)</f>
        <v>0.0116384884333541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2" t="s">
        <v>35</v>
      </c>
      <c r="E12" s="22" t="n">
        <v>0.08</v>
      </c>
      <c r="F12" s="23" t="n">
        <v>29</v>
      </c>
      <c r="G12" s="24" t="n">
        <f aca="false">((E12*$D$4)/100)/F12</f>
        <v>3.35753710344828</v>
      </c>
      <c r="H12" s="25" t="n">
        <v>3</v>
      </c>
      <c r="I12" s="26" t="n">
        <f aca="false">H12*F12*100</f>
        <v>8700</v>
      </c>
      <c r="J12" s="27" t="n">
        <f aca="false">I12/$E$4</f>
        <v>0.104171655730638</v>
      </c>
      <c r="K12" s="28" t="n">
        <v>34.66</v>
      </c>
      <c r="L12" s="29" t="n">
        <f aca="false">IFERROR((K12/F12-1)*J12,0)</f>
        <v>0.0203314334977729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2" t="s">
        <v>36</v>
      </c>
      <c r="E13" s="22" t="n">
        <v>0.09</v>
      </c>
      <c r="F13" s="23" t="n">
        <v>18.9</v>
      </c>
      <c r="G13" s="24" t="n">
        <f aca="false">((E13*$D$4)/100)/F13</f>
        <v>5.79574857142857</v>
      </c>
      <c r="H13" s="25" t="n">
        <v>5</v>
      </c>
      <c r="I13" s="26" t="n">
        <f aca="false">H13*F13*100</f>
        <v>9450</v>
      </c>
      <c r="J13" s="27" t="n">
        <f aca="false">I13/$E$4</f>
        <v>0.113151970879831</v>
      </c>
      <c r="K13" s="28" t="n">
        <v>19.85</v>
      </c>
      <c r="L13" s="29" t="n">
        <f aca="false">IFERROR((K13/F13-1)*J13,0)</f>
        <v>0.00568753292782224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2" t="s">
        <v>37</v>
      </c>
      <c r="E14" s="22" t="n">
        <v>0.07</v>
      </c>
      <c r="F14" s="23" t="n">
        <v>10.76</v>
      </c>
      <c r="G14" s="24" t="n">
        <f aca="false">((E14*$D$4)/100)/F14</f>
        <v>7.91798364312268</v>
      </c>
      <c r="H14" s="25" t="n">
        <v>7</v>
      </c>
      <c r="I14" s="26" t="n">
        <f aca="false">H14*F14*100</f>
        <v>7532</v>
      </c>
      <c r="J14" s="27" t="n">
        <f aca="false">I14/$E$4</f>
        <v>0.0901863116049619</v>
      </c>
      <c r="K14" s="28" t="n">
        <v>11.85</v>
      </c>
      <c r="L14" s="29" t="n">
        <f aca="false">IFERROR((K14/F14-1)*J14,0)</f>
        <v>0.00913597394511231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2" t="s">
        <v>17</v>
      </c>
      <c r="E15" s="22" t="n">
        <v>0.07</v>
      </c>
      <c r="F15" s="23" t="n">
        <v>12.89</v>
      </c>
      <c r="G15" s="24" t="n">
        <f aca="false">((E15*$D$4)/100)/F15</f>
        <v>6.60958138091544</v>
      </c>
      <c r="H15" s="25" t="n">
        <v>5</v>
      </c>
      <c r="I15" s="26" t="n">
        <f aca="false">H15*F15*100</f>
        <v>6445</v>
      </c>
      <c r="J15" s="27" t="n">
        <f aca="false">I15/$E$4</f>
        <v>0.0771708415153982</v>
      </c>
      <c r="K15" s="28" t="n">
        <v>12.46</v>
      </c>
      <c r="L15" s="29" t="n">
        <f aca="false">IFERROR((K15/F15-1)*J15,0)</f>
        <v>-0.00257435700943531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2" t="s">
        <v>38</v>
      </c>
      <c r="E16" s="22" t="n">
        <v>0.07</v>
      </c>
      <c r="F16" s="23" t="n">
        <v>22.7</v>
      </c>
      <c r="G16" s="24" t="n">
        <f aca="false">((E16*$D$4)/100)/F16</f>
        <v>3.75319400881057</v>
      </c>
      <c r="H16" s="25" t="n">
        <v>3</v>
      </c>
      <c r="I16" s="26" t="n">
        <f aca="false">H16*F16*100</f>
        <v>6810</v>
      </c>
      <c r="J16" s="27" t="n">
        <f aca="false">I16/$E$4</f>
        <v>0.0815412615546721</v>
      </c>
      <c r="K16" s="28" t="n">
        <v>21.25</v>
      </c>
      <c r="L16" s="29" t="n">
        <f aca="false">IFERROR((K16/F16-1)*J16,0)</f>
        <v>-0.00520858278653192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2" t="s">
        <v>39</v>
      </c>
      <c r="E17" s="22" t="n">
        <v>0.08</v>
      </c>
      <c r="F17" s="23" t="n">
        <v>53.94</v>
      </c>
      <c r="G17" s="24" t="n">
        <f aca="false">((E17*$D$4)/100)/F17</f>
        <v>1.80512747497219</v>
      </c>
      <c r="H17" s="25" t="n">
        <v>1</v>
      </c>
      <c r="I17" s="26" t="n">
        <f aca="false">H17*F17*100</f>
        <v>5394</v>
      </c>
      <c r="J17" s="27" t="n">
        <f aca="false">I17/$E$4</f>
        <v>0.0645864265529958</v>
      </c>
      <c r="K17" s="28" t="n">
        <v>48.76</v>
      </c>
      <c r="L17" s="29" t="n">
        <f aca="false">IFERROR((K17/F17-1)*J17,0)</f>
        <v>-0.00620240432970928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3" t="s">
        <v>27</v>
      </c>
      <c r="D18" s="33"/>
      <c r="E18" s="33"/>
      <c r="F18" s="34" t="n">
        <f aca="false">D4</f>
        <v>121710.72</v>
      </c>
      <c r="G18" s="35"/>
      <c r="H18" s="35"/>
      <c r="I18" s="35"/>
      <c r="J18" s="34"/>
      <c r="K18" s="36" t="n">
        <f aca="false">F4</f>
        <v>126550.72</v>
      </c>
      <c r="L18" s="37" t="n">
        <f aca="false">(K18/F18-1)</f>
        <v>0.0397664232041353</v>
      </c>
      <c r="M18" s="37"/>
      <c r="N18" s="38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3" t="s">
        <v>29</v>
      </c>
      <c r="D19" s="33"/>
      <c r="E19" s="33"/>
      <c r="F19" s="39" t="n">
        <v>100967.2</v>
      </c>
      <c r="G19" s="40"/>
      <c r="H19" s="40"/>
      <c r="I19" s="40"/>
      <c r="J19" s="41"/>
      <c r="K19" s="42" t="n">
        <v>102673.28</v>
      </c>
      <c r="L19" s="37" t="n">
        <f aca="false">(K19/F19-1)</f>
        <v>0.0168973686504132</v>
      </c>
      <c r="M19" s="37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Agosto!F4</f>
        <v>126550.72</v>
      </c>
      <c r="E4" s="14" t="n">
        <f aca="false">IF(SUM(I8:I17)&lt;=D4,SUM(I8:I17),"VALOR ACIMA DO DISPONÍVEL")</f>
        <v>83516</v>
      </c>
      <c r="F4" s="15" t="n">
        <f aca="false">(E4*I2)+E4+(D4-E4)</f>
        <v>131390.72</v>
      </c>
      <c r="G4" s="3"/>
      <c r="H4" s="3"/>
      <c r="I4" s="16" t="n">
        <f aca="false">F4/100000-1</f>
        <v>0.3139072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0" t="n">
        <v>1</v>
      </c>
      <c r="D8" s="21" t="s">
        <v>31</v>
      </c>
      <c r="E8" s="22" t="n">
        <v>0.1</v>
      </c>
      <c r="F8" s="23" t="n">
        <v>16.71</v>
      </c>
      <c r="G8" s="24" t="n">
        <f aca="false">((E8*$D$4)/100)/F8</f>
        <v>7.57335248354279</v>
      </c>
      <c r="H8" s="25" t="n">
        <v>6</v>
      </c>
      <c r="I8" s="26" t="n">
        <f aca="false">H8*F8*100</f>
        <v>10026</v>
      </c>
      <c r="J8" s="27" t="n">
        <f aca="false">I8/$E$4</f>
        <v>0.120048852914412</v>
      </c>
      <c r="K8" s="28" t="n">
        <v>15.86</v>
      </c>
      <c r="L8" s="29" t="n">
        <f aca="false">IFERROR((K8/F8-1)*J8,0)</f>
        <v>-0.00610661430145123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32</v>
      </c>
      <c r="E9" s="22" t="n">
        <v>0.1</v>
      </c>
      <c r="F9" s="23" t="n">
        <v>35.25</v>
      </c>
      <c r="G9" s="24" t="n">
        <f aca="false">((E9*$D$4)/100)/F9</f>
        <v>3.59009134751773</v>
      </c>
      <c r="H9" s="25" t="n">
        <v>3</v>
      </c>
      <c r="I9" s="26" t="n">
        <f aca="false">H9*F9*100</f>
        <v>10575</v>
      </c>
      <c r="J9" s="27" t="n">
        <f aca="false">I9/$E$4</f>
        <v>0.126622443603621</v>
      </c>
      <c r="K9" s="28" t="n">
        <v>42.95</v>
      </c>
      <c r="L9" s="29" t="n">
        <f aca="false">IFERROR((K9/F9-1)*J9,0)</f>
        <v>0.0276593706595144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33</v>
      </c>
      <c r="E10" s="22" t="n">
        <v>0.09</v>
      </c>
      <c r="F10" s="23" t="n">
        <v>9.89</v>
      </c>
      <c r="G10" s="24" t="n">
        <f aca="false">((E10*$D$4)/100)/F10</f>
        <v>11.5162434782609</v>
      </c>
      <c r="H10" s="25" t="n">
        <v>10</v>
      </c>
      <c r="I10" s="26" t="n">
        <f aca="false">H10*F10*100</f>
        <v>9890</v>
      </c>
      <c r="J10" s="27" t="n">
        <f aca="false">I10/$E$4</f>
        <v>0.118420422434025</v>
      </c>
      <c r="K10" s="28" t="n">
        <v>10.19</v>
      </c>
      <c r="L10" s="29" t="n">
        <f aca="false">IFERROR((K10/F10-1)*J10,0)</f>
        <v>0.00359212605967716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2" t="s">
        <v>34</v>
      </c>
      <c r="E11" s="22" t="n">
        <v>0.09</v>
      </c>
      <c r="F11" s="23" t="n">
        <v>43.47</v>
      </c>
      <c r="G11" s="24" t="n">
        <f aca="false">((E11*$D$4)/100)/F11</f>
        <v>2.62009772256729</v>
      </c>
      <c r="H11" s="25" t="n">
        <v>2</v>
      </c>
      <c r="I11" s="26" t="n">
        <f aca="false">H11*F11*100</f>
        <v>8694</v>
      </c>
      <c r="J11" s="27" t="n">
        <f aca="false">I11/$E$4</f>
        <v>0.104099813209445</v>
      </c>
      <c r="K11" s="28" t="n">
        <v>48.33</v>
      </c>
      <c r="L11" s="29" t="n">
        <f aca="false">IFERROR((K11/F11-1)*J11,0)</f>
        <v>0.0116384884333541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2" t="s">
        <v>35</v>
      </c>
      <c r="E12" s="22" t="n">
        <v>0.08</v>
      </c>
      <c r="F12" s="23" t="n">
        <v>29</v>
      </c>
      <c r="G12" s="24" t="n">
        <f aca="false">((E12*$D$4)/100)/F12</f>
        <v>3.49105434482759</v>
      </c>
      <c r="H12" s="25" t="n">
        <v>3</v>
      </c>
      <c r="I12" s="26" t="n">
        <f aca="false">H12*F12*100</f>
        <v>8700</v>
      </c>
      <c r="J12" s="27" t="n">
        <f aca="false">I12/$E$4</f>
        <v>0.104171655730638</v>
      </c>
      <c r="K12" s="28" t="n">
        <v>34.66</v>
      </c>
      <c r="L12" s="29" t="n">
        <f aca="false">IFERROR((K12/F12-1)*J12,0)</f>
        <v>0.0203314334977729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2" t="s">
        <v>36</v>
      </c>
      <c r="E13" s="22" t="n">
        <v>0.09</v>
      </c>
      <c r="F13" s="23" t="n">
        <v>18.9</v>
      </c>
      <c r="G13" s="24" t="n">
        <f aca="false">((E13*$D$4)/100)/F13</f>
        <v>6.02622476190476</v>
      </c>
      <c r="H13" s="25" t="n">
        <v>5</v>
      </c>
      <c r="I13" s="26" t="n">
        <f aca="false">H13*F13*100</f>
        <v>9450</v>
      </c>
      <c r="J13" s="27" t="n">
        <f aca="false">I13/$E$4</f>
        <v>0.113151970879831</v>
      </c>
      <c r="K13" s="28" t="n">
        <v>19.85</v>
      </c>
      <c r="L13" s="29" t="n">
        <f aca="false">IFERROR((K13/F13-1)*J13,0)</f>
        <v>0.00568753292782224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2" t="s">
        <v>37</v>
      </c>
      <c r="E14" s="22" t="n">
        <v>0.07</v>
      </c>
      <c r="F14" s="23" t="n">
        <v>10.76</v>
      </c>
      <c r="G14" s="24" t="n">
        <f aca="false">((E14*$D$4)/100)/F14</f>
        <v>8.23285353159851</v>
      </c>
      <c r="H14" s="25" t="n">
        <v>7</v>
      </c>
      <c r="I14" s="26" t="n">
        <f aca="false">H14*F14*100</f>
        <v>7532</v>
      </c>
      <c r="J14" s="27" t="n">
        <f aca="false">I14/$E$4</f>
        <v>0.0901863116049619</v>
      </c>
      <c r="K14" s="28" t="n">
        <v>11.85</v>
      </c>
      <c r="L14" s="29" t="n">
        <f aca="false">IFERROR((K14/F14-1)*J14,0)</f>
        <v>0.00913597394511231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2" t="s">
        <v>17</v>
      </c>
      <c r="E15" s="22" t="n">
        <v>0.07</v>
      </c>
      <c r="F15" s="23" t="n">
        <v>12.89</v>
      </c>
      <c r="G15" s="24" t="n">
        <f aca="false">((E15*$D$4)/100)/F15</f>
        <v>6.87242079131109</v>
      </c>
      <c r="H15" s="25" t="n">
        <v>5</v>
      </c>
      <c r="I15" s="26" t="n">
        <f aca="false">H15*F15*100</f>
        <v>6445</v>
      </c>
      <c r="J15" s="27" t="n">
        <f aca="false">I15/$E$4</f>
        <v>0.0771708415153982</v>
      </c>
      <c r="K15" s="28" t="n">
        <v>12.46</v>
      </c>
      <c r="L15" s="29" t="n">
        <f aca="false">IFERROR((K15/F15-1)*J15,0)</f>
        <v>-0.00257435700943531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2" t="s">
        <v>38</v>
      </c>
      <c r="E16" s="22" t="n">
        <v>0.07</v>
      </c>
      <c r="F16" s="23" t="n">
        <v>22.7</v>
      </c>
      <c r="G16" s="24" t="n">
        <f aca="false">((E16*$D$4)/100)/F16</f>
        <v>3.90244511013216</v>
      </c>
      <c r="H16" s="25" t="n">
        <v>3</v>
      </c>
      <c r="I16" s="26" t="n">
        <f aca="false">H16*F16*100</f>
        <v>6810</v>
      </c>
      <c r="J16" s="27" t="n">
        <f aca="false">I16/$E$4</f>
        <v>0.0815412615546721</v>
      </c>
      <c r="K16" s="28" t="n">
        <v>21.25</v>
      </c>
      <c r="L16" s="29" t="n">
        <f aca="false">IFERROR((K16/F16-1)*J16,0)</f>
        <v>-0.00520858278653192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2" t="s">
        <v>39</v>
      </c>
      <c r="E17" s="22" t="n">
        <v>0.08</v>
      </c>
      <c r="F17" s="23" t="n">
        <v>53.94</v>
      </c>
      <c r="G17" s="24" t="n">
        <f aca="false">((E17*$D$4)/100)/F17</f>
        <v>1.87691093807935</v>
      </c>
      <c r="H17" s="25" t="n">
        <v>1</v>
      </c>
      <c r="I17" s="26" t="n">
        <f aca="false">H17*F17*100</f>
        <v>5394</v>
      </c>
      <c r="J17" s="27" t="n">
        <f aca="false">I17/$E$4</f>
        <v>0.0645864265529958</v>
      </c>
      <c r="K17" s="28" t="n">
        <v>48.76</v>
      </c>
      <c r="L17" s="29" t="n">
        <f aca="false">IFERROR((K17/F17-1)*J17,0)</f>
        <v>-0.00620240432970928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3" t="s">
        <v>27</v>
      </c>
      <c r="D18" s="33"/>
      <c r="E18" s="33"/>
      <c r="F18" s="34" t="n">
        <f aca="false">D4</f>
        <v>126550.72</v>
      </c>
      <c r="G18" s="35"/>
      <c r="H18" s="35"/>
      <c r="I18" s="35"/>
      <c r="J18" s="34"/>
      <c r="K18" s="36" t="n">
        <f aca="false">F4</f>
        <v>131390.72</v>
      </c>
      <c r="L18" s="37" t="n">
        <f aca="false">(K18/F18-1)</f>
        <v>0.0382455350708395</v>
      </c>
      <c r="M18" s="37"/>
      <c r="N18" s="38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3" t="s">
        <v>29</v>
      </c>
      <c r="D19" s="33"/>
      <c r="E19" s="33"/>
      <c r="F19" s="39" t="n">
        <v>100967.2</v>
      </c>
      <c r="G19" s="40"/>
      <c r="H19" s="40"/>
      <c r="I19" s="40"/>
      <c r="J19" s="41"/>
      <c r="K19" s="42" t="n">
        <v>102673.28</v>
      </c>
      <c r="L19" s="37" t="n">
        <f aca="false">(K19/F19-1)</f>
        <v>0.0168973686504132</v>
      </c>
      <c r="M19" s="37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Setembro!F4</f>
        <v>131390.72</v>
      </c>
      <c r="E4" s="14" t="n">
        <f aca="false">IF(SUM(I8:I17)&lt;=D4,SUM(I8:I17),"VALOR ACIMA DO DISPONÍVEL")</f>
        <v>83516</v>
      </c>
      <c r="F4" s="15" t="n">
        <f aca="false">(E4*I2)+E4+(D4-E4)</f>
        <v>136230.72</v>
      </c>
      <c r="G4" s="3"/>
      <c r="H4" s="3"/>
      <c r="I4" s="16" t="n">
        <f aca="false">F4/100000-1</f>
        <v>0.3623072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0" t="n">
        <v>1</v>
      </c>
      <c r="D8" s="21" t="s">
        <v>31</v>
      </c>
      <c r="E8" s="22" t="n">
        <v>0.1</v>
      </c>
      <c r="F8" s="23" t="n">
        <v>16.71</v>
      </c>
      <c r="G8" s="24" t="n">
        <f aca="false">((E8*$D$4)/100)/F8</f>
        <v>7.86299940155595</v>
      </c>
      <c r="H8" s="25" t="n">
        <v>6</v>
      </c>
      <c r="I8" s="26" t="n">
        <f aca="false">H8*F8*100</f>
        <v>10026</v>
      </c>
      <c r="J8" s="27" t="n">
        <f aca="false">I8/$E$4</f>
        <v>0.120048852914412</v>
      </c>
      <c r="K8" s="28" t="n">
        <v>15.86</v>
      </c>
      <c r="L8" s="29" t="n">
        <f aca="false">IFERROR((K8/F8-1)*J8,0)</f>
        <v>-0.00610661430145123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32</v>
      </c>
      <c r="E9" s="22" t="n">
        <v>0.1</v>
      </c>
      <c r="F9" s="23" t="n">
        <v>35.25</v>
      </c>
      <c r="G9" s="24" t="n">
        <f aca="false">((E9*$D$4)/100)/F9</f>
        <v>3.72739631205674</v>
      </c>
      <c r="H9" s="25" t="n">
        <v>3</v>
      </c>
      <c r="I9" s="26" t="n">
        <f aca="false">H9*F9*100</f>
        <v>10575</v>
      </c>
      <c r="J9" s="27" t="n">
        <f aca="false">I9/$E$4</f>
        <v>0.126622443603621</v>
      </c>
      <c r="K9" s="28" t="n">
        <v>42.95</v>
      </c>
      <c r="L9" s="29" t="n">
        <f aca="false">IFERROR((K9/F9-1)*J9,0)</f>
        <v>0.0276593706595144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33</v>
      </c>
      <c r="E10" s="22" t="n">
        <v>0.09</v>
      </c>
      <c r="F10" s="23" t="n">
        <v>9.89</v>
      </c>
      <c r="G10" s="24" t="n">
        <f aca="false">((E10*$D$4)/100)/F10</f>
        <v>11.956688372093</v>
      </c>
      <c r="H10" s="25" t="n">
        <v>10</v>
      </c>
      <c r="I10" s="26" t="n">
        <f aca="false">H10*F10*100</f>
        <v>9890</v>
      </c>
      <c r="J10" s="27" t="n">
        <f aca="false">I10/$E$4</f>
        <v>0.118420422434025</v>
      </c>
      <c r="K10" s="28" t="n">
        <v>10.19</v>
      </c>
      <c r="L10" s="29" t="n">
        <f aca="false">IFERROR((K10/F10-1)*J10,0)</f>
        <v>0.00359212605967716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2" t="s">
        <v>34</v>
      </c>
      <c r="E11" s="22" t="n">
        <v>0.09</v>
      </c>
      <c r="F11" s="23" t="n">
        <v>43.47</v>
      </c>
      <c r="G11" s="24" t="n">
        <f aca="false">((E11*$D$4)/100)/F11</f>
        <v>2.72030476190476</v>
      </c>
      <c r="H11" s="25" t="n">
        <v>2</v>
      </c>
      <c r="I11" s="26" t="n">
        <f aca="false">H11*F11*100</f>
        <v>8694</v>
      </c>
      <c r="J11" s="27" t="n">
        <f aca="false">I11/$E$4</f>
        <v>0.104099813209445</v>
      </c>
      <c r="K11" s="28" t="n">
        <v>48.33</v>
      </c>
      <c r="L11" s="29" t="n">
        <f aca="false">IFERROR((K11/F11-1)*J11,0)</f>
        <v>0.0116384884333541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2" t="s">
        <v>35</v>
      </c>
      <c r="E12" s="22" t="n">
        <v>0.08</v>
      </c>
      <c r="F12" s="23" t="n">
        <v>29</v>
      </c>
      <c r="G12" s="24" t="n">
        <f aca="false">((E12*$D$4)/100)/F12</f>
        <v>3.6245715862069</v>
      </c>
      <c r="H12" s="25" t="n">
        <v>3</v>
      </c>
      <c r="I12" s="26" t="n">
        <f aca="false">H12*F12*100</f>
        <v>8700</v>
      </c>
      <c r="J12" s="27" t="n">
        <f aca="false">I12/$E$4</f>
        <v>0.104171655730638</v>
      </c>
      <c r="K12" s="28" t="n">
        <v>34.66</v>
      </c>
      <c r="L12" s="29" t="n">
        <f aca="false">IFERROR((K12/F12-1)*J12,0)</f>
        <v>0.0203314334977729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2" t="s">
        <v>36</v>
      </c>
      <c r="E13" s="22" t="n">
        <v>0.09</v>
      </c>
      <c r="F13" s="23" t="n">
        <v>18.9</v>
      </c>
      <c r="G13" s="24" t="n">
        <f aca="false">((E13*$D$4)/100)/F13</f>
        <v>6.25670095238095</v>
      </c>
      <c r="H13" s="25" t="n">
        <v>5</v>
      </c>
      <c r="I13" s="26" t="n">
        <f aca="false">H13*F13*100</f>
        <v>9450</v>
      </c>
      <c r="J13" s="27" t="n">
        <f aca="false">I13/$E$4</f>
        <v>0.113151970879831</v>
      </c>
      <c r="K13" s="28" t="n">
        <v>19.85</v>
      </c>
      <c r="L13" s="29" t="n">
        <f aca="false">IFERROR((K13/F13-1)*J13,0)</f>
        <v>0.00568753292782224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2" t="s">
        <v>37</v>
      </c>
      <c r="E14" s="22" t="n">
        <v>0.07</v>
      </c>
      <c r="F14" s="23" t="n">
        <v>10.76</v>
      </c>
      <c r="G14" s="24" t="n">
        <f aca="false">((E14*$D$4)/100)/F14</f>
        <v>8.54772342007435</v>
      </c>
      <c r="H14" s="25" t="n">
        <v>7</v>
      </c>
      <c r="I14" s="26" t="n">
        <f aca="false">H14*F14*100</f>
        <v>7532</v>
      </c>
      <c r="J14" s="27" t="n">
        <f aca="false">I14/$E$4</f>
        <v>0.0901863116049619</v>
      </c>
      <c r="K14" s="28" t="n">
        <v>11.85</v>
      </c>
      <c r="L14" s="29" t="n">
        <f aca="false">IFERROR((K14/F14-1)*J14,0)</f>
        <v>0.00913597394511231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2" t="s">
        <v>17</v>
      </c>
      <c r="E15" s="22" t="n">
        <v>0.07</v>
      </c>
      <c r="F15" s="23" t="n">
        <v>12.89</v>
      </c>
      <c r="G15" s="24" t="n">
        <f aca="false">((E15*$D$4)/100)/F15</f>
        <v>7.13526020170675</v>
      </c>
      <c r="H15" s="25" t="n">
        <v>5</v>
      </c>
      <c r="I15" s="26" t="n">
        <f aca="false">H15*F15*100</f>
        <v>6445</v>
      </c>
      <c r="J15" s="27" t="n">
        <f aca="false">I15/$E$4</f>
        <v>0.0771708415153982</v>
      </c>
      <c r="K15" s="28" t="n">
        <v>12.46</v>
      </c>
      <c r="L15" s="29" t="n">
        <f aca="false">IFERROR((K15/F15-1)*J15,0)</f>
        <v>-0.00257435700943531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2" t="s">
        <v>38</v>
      </c>
      <c r="E16" s="22" t="n">
        <v>0.07</v>
      </c>
      <c r="F16" s="23" t="n">
        <v>22.7</v>
      </c>
      <c r="G16" s="24" t="n">
        <f aca="false">((E16*$D$4)/100)/F16</f>
        <v>4.05169621145375</v>
      </c>
      <c r="H16" s="25" t="n">
        <v>3</v>
      </c>
      <c r="I16" s="26" t="n">
        <f aca="false">H16*F16*100</f>
        <v>6810</v>
      </c>
      <c r="J16" s="27" t="n">
        <f aca="false">I16/$E$4</f>
        <v>0.0815412615546721</v>
      </c>
      <c r="K16" s="28" t="n">
        <v>21.25</v>
      </c>
      <c r="L16" s="29" t="n">
        <f aca="false">IFERROR((K16/F16-1)*J16,0)</f>
        <v>-0.00520858278653192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2" t="s">
        <v>39</v>
      </c>
      <c r="E17" s="22" t="n">
        <v>0.08</v>
      </c>
      <c r="F17" s="23" t="n">
        <v>53.94</v>
      </c>
      <c r="G17" s="24" t="n">
        <f aca="false">((E17*$D$4)/100)/F17</f>
        <v>1.9486944011865</v>
      </c>
      <c r="H17" s="25" t="n">
        <v>1</v>
      </c>
      <c r="I17" s="26" t="n">
        <f aca="false">H17*F17*100</f>
        <v>5394</v>
      </c>
      <c r="J17" s="27" t="n">
        <f aca="false">I17/$E$4</f>
        <v>0.0645864265529958</v>
      </c>
      <c r="K17" s="28" t="n">
        <v>48.76</v>
      </c>
      <c r="L17" s="29" t="n">
        <f aca="false">IFERROR((K17/F17-1)*J17,0)</f>
        <v>-0.00620240432970928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3" t="s">
        <v>27</v>
      </c>
      <c r="D18" s="33"/>
      <c r="E18" s="33"/>
      <c r="F18" s="34" t="n">
        <f aca="false">D4</f>
        <v>131390.72</v>
      </c>
      <c r="G18" s="35"/>
      <c r="H18" s="35"/>
      <c r="I18" s="35"/>
      <c r="J18" s="34"/>
      <c r="K18" s="36" t="n">
        <f aca="false">F4</f>
        <v>136230.72</v>
      </c>
      <c r="L18" s="37" t="n">
        <f aca="false">(K18/F18-1)</f>
        <v>0.0368366959249482</v>
      </c>
      <c r="M18" s="37"/>
      <c r="N18" s="38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3" t="s">
        <v>29</v>
      </c>
      <c r="D19" s="33"/>
      <c r="E19" s="33"/>
      <c r="F19" s="39" t="n">
        <v>100967.2</v>
      </c>
      <c r="G19" s="40"/>
      <c r="H19" s="40"/>
      <c r="I19" s="40"/>
      <c r="J19" s="41"/>
      <c r="K19" s="42" t="n">
        <v>102673.28</v>
      </c>
      <c r="L19" s="37" t="n">
        <f aca="false">(K19/F19-1)</f>
        <v>0.0168973686504132</v>
      </c>
      <c r="M19" s="37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Outubro!F4</f>
        <v>136230.72</v>
      </c>
      <c r="E4" s="14" t="n">
        <f aca="false">IF(SUM(I8:I17)&lt;=D4,SUM(I8:I17),"VALOR ACIMA DO DISPONÍVEL")</f>
        <v>83516</v>
      </c>
      <c r="F4" s="15" t="n">
        <f aca="false">(E4*I2)+E4+(D4-E4)</f>
        <v>141070.72</v>
      </c>
      <c r="G4" s="3"/>
      <c r="H4" s="3"/>
      <c r="I4" s="16" t="n">
        <f aca="false">F4/100000-1</f>
        <v>0.4107072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0" t="n">
        <v>1</v>
      </c>
      <c r="D8" s="21" t="s">
        <v>31</v>
      </c>
      <c r="E8" s="22" t="n">
        <v>0.1</v>
      </c>
      <c r="F8" s="23" t="n">
        <v>16.71</v>
      </c>
      <c r="G8" s="24" t="n">
        <f aca="false">((E8*$D$4)/100)/F8</f>
        <v>8.15264631956912</v>
      </c>
      <c r="H8" s="25" t="n">
        <v>6</v>
      </c>
      <c r="I8" s="26" t="n">
        <f aca="false">H8*F8*100</f>
        <v>10026</v>
      </c>
      <c r="J8" s="27" t="n">
        <f aca="false">I8/$E$4</f>
        <v>0.120048852914412</v>
      </c>
      <c r="K8" s="28" t="n">
        <v>15.86</v>
      </c>
      <c r="L8" s="29" t="n">
        <f aca="false">IFERROR((K8/F8-1)*J8,0)</f>
        <v>-0.00610661430145123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32</v>
      </c>
      <c r="E9" s="22" t="n">
        <v>0.1</v>
      </c>
      <c r="F9" s="23" t="n">
        <v>35.25</v>
      </c>
      <c r="G9" s="24" t="n">
        <f aca="false">((E9*$D$4)/100)/F9</f>
        <v>3.86470127659574</v>
      </c>
      <c r="H9" s="25" t="n">
        <v>3</v>
      </c>
      <c r="I9" s="26" t="n">
        <f aca="false">H9*F9*100</f>
        <v>10575</v>
      </c>
      <c r="J9" s="27" t="n">
        <f aca="false">I9/$E$4</f>
        <v>0.126622443603621</v>
      </c>
      <c r="K9" s="28" t="n">
        <v>42.95</v>
      </c>
      <c r="L9" s="29" t="n">
        <f aca="false">IFERROR((K9/F9-1)*J9,0)</f>
        <v>0.0276593706595144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33</v>
      </c>
      <c r="E10" s="22" t="n">
        <v>0.1</v>
      </c>
      <c r="F10" s="23" t="n">
        <v>9.89</v>
      </c>
      <c r="G10" s="24" t="n">
        <f aca="false">((E10*$D$4)/100)/F10</f>
        <v>13.7745925176946</v>
      </c>
      <c r="H10" s="25" t="n">
        <v>10</v>
      </c>
      <c r="I10" s="26" t="n">
        <f aca="false">H10*F10*100</f>
        <v>9890</v>
      </c>
      <c r="J10" s="27" t="n">
        <f aca="false">I10/$E$4</f>
        <v>0.118420422434025</v>
      </c>
      <c r="K10" s="28" t="n">
        <v>10.19</v>
      </c>
      <c r="L10" s="29" t="n">
        <f aca="false">IFERROR((K10/F10-1)*J10,0)</f>
        <v>0.00359212605967716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2" t="s">
        <v>34</v>
      </c>
      <c r="E11" s="22" t="n">
        <v>0.1</v>
      </c>
      <c r="F11" s="23" t="n">
        <v>43.47</v>
      </c>
      <c r="G11" s="24" t="n">
        <f aca="false">((E11*$D$4)/100)/F11</f>
        <v>3.13390200138026</v>
      </c>
      <c r="H11" s="25" t="n">
        <v>2</v>
      </c>
      <c r="I11" s="26" t="n">
        <f aca="false">H11*F11*100</f>
        <v>8694</v>
      </c>
      <c r="J11" s="27" t="n">
        <f aca="false">I11/$E$4</f>
        <v>0.104099813209445</v>
      </c>
      <c r="K11" s="28" t="n">
        <v>48.33</v>
      </c>
      <c r="L11" s="29" t="n">
        <f aca="false">IFERROR((K11/F11-1)*J11,0)</f>
        <v>0.0116384884333541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2" t="s">
        <v>35</v>
      </c>
      <c r="E12" s="22" t="n">
        <v>0.1</v>
      </c>
      <c r="F12" s="23" t="n">
        <v>29</v>
      </c>
      <c r="G12" s="24" t="n">
        <f aca="false">((E12*$D$4)/100)/F12</f>
        <v>4.69761103448276</v>
      </c>
      <c r="H12" s="25" t="n">
        <v>3</v>
      </c>
      <c r="I12" s="26" t="n">
        <f aca="false">H12*F12*100</f>
        <v>8700</v>
      </c>
      <c r="J12" s="27" t="n">
        <f aca="false">I12/$E$4</f>
        <v>0.104171655730638</v>
      </c>
      <c r="K12" s="28" t="n">
        <v>34.66</v>
      </c>
      <c r="L12" s="29" t="n">
        <f aca="false">IFERROR((K12/F12-1)*J12,0)</f>
        <v>0.0203314334977729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2" t="s">
        <v>36</v>
      </c>
      <c r="E13" s="22" t="n">
        <v>0.1</v>
      </c>
      <c r="F13" s="23" t="n">
        <v>18.9</v>
      </c>
      <c r="G13" s="24" t="n">
        <f aca="false">((E13*$D$4)/100)/F13</f>
        <v>7.2079746031746</v>
      </c>
      <c r="H13" s="25" t="n">
        <v>5</v>
      </c>
      <c r="I13" s="26" t="n">
        <f aca="false">H13*F13*100</f>
        <v>9450</v>
      </c>
      <c r="J13" s="27" t="n">
        <f aca="false">I13/$E$4</f>
        <v>0.113151970879831</v>
      </c>
      <c r="K13" s="28" t="n">
        <v>19.85</v>
      </c>
      <c r="L13" s="29" t="n">
        <f aca="false">IFERROR((K13/F13-1)*J13,0)</f>
        <v>0.00568753292782224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2" t="s">
        <v>37</v>
      </c>
      <c r="E14" s="22" t="n">
        <v>0.1</v>
      </c>
      <c r="F14" s="23" t="n">
        <v>10.76</v>
      </c>
      <c r="G14" s="24" t="n">
        <f aca="false">((E14*$D$4)/100)/F14</f>
        <v>12.6608475836431</v>
      </c>
      <c r="H14" s="25" t="n">
        <v>7</v>
      </c>
      <c r="I14" s="26" t="n">
        <f aca="false">H14*F14*100</f>
        <v>7532</v>
      </c>
      <c r="J14" s="27" t="n">
        <f aca="false">I14/$E$4</f>
        <v>0.0901863116049619</v>
      </c>
      <c r="K14" s="28" t="n">
        <v>11.85</v>
      </c>
      <c r="L14" s="29" t="n">
        <f aca="false">IFERROR((K14/F14-1)*J14,0)</f>
        <v>0.00913597394511231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2" t="s">
        <v>17</v>
      </c>
      <c r="E15" s="22" t="n">
        <v>0.1</v>
      </c>
      <c r="F15" s="23" t="n">
        <v>12.89</v>
      </c>
      <c r="G15" s="24" t="n">
        <f aca="false">((E15*$D$4)/100)/F15</f>
        <v>10.5687137315749</v>
      </c>
      <c r="H15" s="25" t="n">
        <v>5</v>
      </c>
      <c r="I15" s="26" t="n">
        <f aca="false">H15*F15*100</f>
        <v>6445</v>
      </c>
      <c r="J15" s="27" t="n">
        <f aca="false">I15/$E$4</f>
        <v>0.0771708415153982</v>
      </c>
      <c r="K15" s="28" t="n">
        <v>12.46</v>
      </c>
      <c r="L15" s="29" t="n">
        <f aca="false">IFERROR((K15/F15-1)*J15,0)</f>
        <v>-0.00257435700943531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2" t="s">
        <v>38</v>
      </c>
      <c r="E16" s="22" t="n">
        <v>0.1</v>
      </c>
      <c r="F16" s="23" t="n">
        <v>22.7</v>
      </c>
      <c r="G16" s="24" t="n">
        <f aca="false">((E16*$D$4)/100)/F16</f>
        <v>6.00135330396476</v>
      </c>
      <c r="H16" s="25" t="n">
        <v>3</v>
      </c>
      <c r="I16" s="26" t="n">
        <f aca="false">H16*F16*100</f>
        <v>6810</v>
      </c>
      <c r="J16" s="27" t="n">
        <f aca="false">I16/$E$4</f>
        <v>0.0815412615546721</v>
      </c>
      <c r="K16" s="28" t="n">
        <v>21.25</v>
      </c>
      <c r="L16" s="29" t="n">
        <f aca="false">IFERROR((K16/F16-1)*J16,0)</f>
        <v>-0.00520858278653192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2" t="s">
        <v>39</v>
      </c>
      <c r="E17" s="22" t="n">
        <v>0.1</v>
      </c>
      <c r="F17" s="23" t="n">
        <v>53.94</v>
      </c>
      <c r="G17" s="24" t="n">
        <f aca="false">((E17*$D$4)/100)/F17</f>
        <v>2.52559733036707</v>
      </c>
      <c r="H17" s="25" t="n">
        <v>1</v>
      </c>
      <c r="I17" s="26" t="n">
        <f aca="false">H17*F17*100</f>
        <v>5394</v>
      </c>
      <c r="J17" s="27" t="n">
        <f aca="false">I17/$E$4</f>
        <v>0.0645864265529958</v>
      </c>
      <c r="K17" s="28" t="n">
        <v>48.76</v>
      </c>
      <c r="L17" s="29" t="n">
        <f aca="false">IFERROR((K17/F17-1)*J17,0)</f>
        <v>-0.00620240432970928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3" t="s">
        <v>27</v>
      </c>
      <c r="D18" s="33"/>
      <c r="E18" s="33"/>
      <c r="F18" s="34" t="n">
        <f aca="false">D4</f>
        <v>136230.72</v>
      </c>
      <c r="G18" s="35"/>
      <c r="H18" s="35"/>
      <c r="I18" s="35"/>
      <c r="J18" s="34"/>
      <c r="K18" s="36" t="n">
        <f aca="false">F4</f>
        <v>141070.72</v>
      </c>
      <c r="L18" s="37" t="n">
        <f aca="false">(K18/F18-1)</f>
        <v>0.0355279631495744</v>
      </c>
      <c r="M18" s="37"/>
      <c r="N18" s="38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3" t="s">
        <v>29</v>
      </c>
      <c r="D19" s="33"/>
      <c r="E19" s="33"/>
      <c r="F19" s="39" t="n">
        <v>100967.2</v>
      </c>
      <c r="G19" s="40"/>
      <c r="H19" s="40"/>
      <c r="I19" s="40"/>
      <c r="J19" s="41"/>
      <c r="K19" s="42" t="n">
        <v>102673.28</v>
      </c>
      <c r="L19" s="37" t="n">
        <f aca="false">(K19/F19-1)</f>
        <v>0.0168973686504132</v>
      </c>
      <c r="M19" s="37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0.0415199377521799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Novembro!F4</f>
        <v>141070.72</v>
      </c>
      <c r="E4" s="14" t="n">
        <f aca="false">IF(SUM(I8:I17)&lt;=D4,SUM(I8:I17),"VALOR ACIMA DO DISPONÍVEL")</f>
        <v>124663</v>
      </c>
      <c r="F4" s="15" t="n">
        <f aca="false">(E4*I2)+E4+(D4-E4)</f>
        <v>146246.72</v>
      </c>
      <c r="G4" s="3"/>
      <c r="H4" s="3"/>
      <c r="I4" s="16" t="n">
        <f aca="false">F4/100000-1</f>
        <v>0.4624672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0" t="n">
        <v>1</v>
      </c>
      <c r="D8" s="21" t="s">
        <v>31</v>
      </c>
      <c r="E8" s="22" t="n">
        <v>0.1</v>
      </c>
      <c r="F8" s="23" t="n">
        <v>16.71</v>
      </c>
      <c r="G8" s="24" t="n">
        <f aca="false">((E8*$D$4)/100)/F8</f>
        <v>8.44229323758229</v>
      </c>
      <c r="H8" s="25" t="n">
        <v>6</v>
      </c>
      <c r="I8" s="26" t="n">
        <f aca="false">H8*F8*100</f>
        <v>10026</v>
      </c>
      <c r="J8" s="27" t="n">
        <f aca="false">I8/$E$4</f>
        <v>0.0804248253290872</v>
      </c>
      <c r="K8" s="28" t="n">
        <v>15.86</v>
      </c>
      <c r="L8" s="29" t="n">
        <f aca="false">IFERROR((K8/F8-1)*J8,0)</f>
        <v>-0.00409102941530367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32</v>
      </c>
      <c r="E9" s="22" t="n">
        <v>0.1</v>
      </c>
      <c r="F9" s="23" t="n">
        <v>35.25</v>
      </c>
      <c r="G9" s="24" t="n">
        <f aca="false">((E9*$D$4)/100)/F9</f>
        <v>4.00200624113475</v>
      </c>
      <c r="H9" s="25" t="n">
        <v>3</v>
      </c>
      <c r="I9" s="26" t="n">
        <f aca="false">H9*F9*100</f>
        <v>10575</v>
      </c>
      <c r="J9" s="27" t="n">
        <f aca="false">I9/$E$4</f>
        <v>0.0848286981702671</v>
      </c>
      <c r="K9" s="28" t="n">
        <v>42.95</v>
      </c>
      <c r="L9" s="29" t="n">
        <f aca="false">IFERROR((K9/F9-1)*J9,0)</f>
        <v>0.0185299567634342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33</v>
      </c>
      <c r="E10" s="22" t="n">
        <v>0.1</v>
      </c>
      <c r="F10" s="23" t="n">
        <v>9.89</v>
      </c>
      <c r="G10" s="24" t="n">
        <f aca="false">((E10*$D$4)/100)/F10</f>
        <v>14.2639757330637</v>
      </c>
      <c r="H10" s="25" t="n">
        <v>13</v>
      </c>
      <c r="I10" s="26" t="n">
        <f aca="false">H10*F10*100</f>
        <v>12857</v>
      </c>
      <c r="J10" s="27" t="n">
        <f aca="false">I10/$E$4</f>
        <v>0.103134049397175</v>
      </c>
      <c r="K10" s="28" t="n">
        <v>10.19</v>
      </c>
      <c r="L10" s="29" t="n">
        <f aca="false">IFERROR((K10/F10-1)*J10,0)</f>
        <v>0.0031284342587616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2" t="s">
        <v>34</v>
      </c>
      <c r="E11" s="22" t="n">
        <v>0.1</v>
      </c>
      <c r="F11" s="23" t="n">
        <v>43.47</v>
      </c>
      <c r="G11" s="24" t="n">
        <f aca="false">((E11*$D$4)/100)/F11</f>
        <v>3.24524315619968</v>
      </c>
      <c r="H11" s="25" t="n">
        <v>3</v>
      </c>
      <c r="I11" s="26" t="n">
        <f aca="false">H11*F11*100</f>
        <v>13041</v>
      </c>
      <c r="J11" s="27" t="n">
        <f aca="false">I11/$E$4</f>
        <v>0.104610028637206</v>
      </c>
      <c r="K11" s="28" t="n">
        <v>48.33</v>
      </c>
      <c r="L11" s="29" t="n">
        <f aca="false">IFERROR((K11/F11-1)*J11,0)</f>
        <v>0.0116955311519858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2" t="s">
        <v>35</v>
      </c>
      <c r="E12" s="22" t="n">
        <v>0.1</v>
      </c>
      <c r="F12" s="23" t="n">
        <v>29</v>
      </c>
      <c r="G12" s="24" t="n">
        <f aca="false">((E12*$D$4)/100)/F12</f>
        <v>4.8645075862069</v>
      </c>
      <c r="H12" s="25" t="n">
        <v>4</v>
      </c>
      <c r="I12" s="26" t="n">
        <f aca="false">H12*F12*100</f>
        <v>11600</v>
      </c>
      <c r="J12" s="27" t="n">
        <f aca="false">I12/$E$4</f>
        <v>0.0930508651323969</v>
      </c>
      <c r="K12" s="28" t="n">
        <v>34.66</v>
      </c>
      <c r="L12" s="29" t="n">
        <f aca="false">IFERROR((K12/F12-1)*J12,0)</f>
        <v>0.0181609619534264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2" t="s">
        <v>36</v>
      </c>
      <c r="E13" s="22" t="n">
        <v>0.1</v>
      </c>
      <c r="F13" s="23" t="n">
        <v>18.9</v>
      </c>
      <c r="G13" s="24" t="n">
        <f aca="false">((E13*$D$4)/100)/F13</f>
        <v>7.46405925925926</v>
      </c>
      <c r="H13" s="25" t="n">
        <v>7</v>
      </c>
      <c r="I13" s="26" t="n">
        <f aca="false">H13*F13*100</f>
        <v>13230</v>
      </c>
      <c r="J13" s="27" t="n">
        <f aca="false">I13/$E$4</f>
        <v>0.10612611600876</v>
      </c>
      <c r="K13" s="28" t="n">
        <v>19.85</v>
      </c>
      <c r="L13" s="29" t="n">
        <f aca="false">IFERROR((K13/F13-1)*J13,0)</f>
        <v>0.00533438149250381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2" t="s">
        <v>37</v>
      </c>
      <c r="E14" s="22" t="n">
        <v>0.1</v>
      </c>
      <c r="F14" s="23" t="n">
        <v>10.76</v>
      </c>
      <c r="G14" s="24" t="n">
        <f aca="false">((E14*$D$4)/100)/F14</f>
        <v>13.1106617100372</v>
      </c>
      <c r="H14" s="25" t="n">
        <v>12</v>
      </c>
      <c r="I14" s="26" t="n">
        <f aca="false">H14*F14*100</f>
        <v>12912</v>
      </c>
      <c r="J14" s="27" t="n">
        <f aca="false">I14/$E$4</f>
        <v>0.103575238843923</v>
      </c>
      <c r="K14" s="28" t="n">
        <v>11.85</v>
      </c>
      <c r="L14" s="29" t="n">
        <f aca="false">IFERROR((K14/F14-1)*J14,0)</f>
        <v>0.0104922872063082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2" t="s">
        <v>17</v>
      </c>
      <c r="E15" s="22" t="n">
        <v>0.1</v>
      </c>
      <c r="F15" s="23" t="n">
        <v>12.89</v>
      </c>
      <c r="G15" s="24" t="n">
        <f aca="false">((E15*$D$4)/100)/F15</f>
        <v>10.9441986035687</v>
      </c>
      <c r="H15" s="25" t="n">
        <v>10</v>
      </c>
      <c r="I15" s="26" t="n">
        <f aca="false">H15*F15*100</f>
        <v>12890</v>
      </c>
      <c r="J15" s="27" t="n">
        <f aca="false">I15/$E$4</f>
        <v>0.103398763065224</v>
      </c>
      <c r="K15" s="28" t="n">
        <v>12.46</v>
      </c>
      <c r="L15" s="29" t="n">
        <f aca="false">IFERROR((K15/F15-1)*J15,0)</f>
        <v>-0.0034492993109423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2" t="s">
        <v>38</v>
      </c>
      <c r="E16" s="22" t="n">
        <v>0.1</v>
      </c>
      <c r="F16" s="23" t="n">
        <v>22.7</v>
      </c>
      <c r="G16" s="24" t="n">
        <f aca="false">((E16*$D$4)/100)/F16</f>
        <v>6.2145691629956</v>
      </c>
      <c r="H16" s="25" t="n">
        <v>5</v>
      </c>
      <c r="I16" s="26" t="n">
        <f aca="false">H16*F16*100</f>
        <v>11350</v>
      </c>
      <c r="J16" s="27" t="n">
        <f aca="false">I16/$E$4</f>
        <v>0.0910454585562677</v>
      </c>
      <c r="K16" s="28" t="n">
        <v>21.25</v>
      </c>
      <c r="L16" s="29" t="n">
        <f aca="false">IFERROR((K16/F16-1)*J16,0)</f>
        <v>-0.0058156790707748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2" t="s">
        <v>39</v>
      </c>
      <c r="E17" s="22" t="n">
        <v>0.1</v>
      </c>
      <c r="F17" s="23" t="n">
        <v>53.94</v>
      </c>
      <c r="G17" s="24" t="n">
        <f aca="false">((E17*$D$4)/100)/F17</f>
        <v>2.61532665925102</v>
      </c>
      <c r="H17" s="25" t="n">
        <v>3</v>
      </c>
      <c r="I17" s="26" t="n">
        <f aca="false">H17*F17*100</f>
        <v>16182</v>
      </c>
      <c r="J17" s="27" t="n">
        <f aca="false">I17/$E$4</f>
        <v>0.129805956859694</v>
      </c>
      <c r="K17" s="28" t="n">
        <v>48.76</v>
      </c>
      <c r="L17" s="29" t="n">
        <f aca="false">IFERROR((K17/F17-1)*J17,0)</f>
        <v>-0.0124656072772194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3" t="s">
        <v>27</v>
      </c>
      <c r="D18" s="33"/>
      <c r="E18" s="33"/>
      <c r="F18" s="34" t="n">
        <f aca="false">D4</f>
        <v>141070.72</v>
      </c>
      <c r="G18" s="35"/>
      <c r="H18" s="35"/>
      <c r="I18" s="35"/>
      <c r="J18" s="34"/>
      <c r="K18" s="36" t="n">
        <f aca="false">F4</f>
        <v>146246.72</v>
      </c>
      <c r="L18" s="37" t="n">
        <f aca="false">(K18/F18-1)</f>
        <v>0.0366908172014717</v>
      </c>
      <c r="M18" s="37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3" t="s">
        <v>29</v>
      </c>
      <c r="D19" s="33"/>
      <c r="E19" s="33"/>
      <c r="F19" s="39" t="n">
        <v>100967.2</v>
      </c>
      <c r="G19" s="40"/>
      <c r="H19" s="40"/>
      <c r="I19" s="40"/>
      <c r="J19" s="41"/>
      <c r="K19" s="42" t="n">
        <v>102673.28</v>
      </c>
      <c r="L19" s="37" t="n">
        <f aca="false">(K19/F19-1)</f>
        <v>0.0168973686504132</v>
      </c>
      <c r="M19" s="37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2020-05-03T00:50:55Z</dcterms:created>
  <dc:creator>Aurélio</dc:creator>
  <dc:description/>
  <dc:language>en-US</dc:language>
  <cp:lastModifiedBy/>
  <dcterms:modified xsi:type="dcterms:W3CDTF">2020-06-30T21:06:05Z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