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8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8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<sst xmlns="http://schemas.openxmlformats.org/spreadsheetml/2006/main" count="244" uniqueCount="39">
  <si>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</si>
  <si>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</si>
  <si>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</si>
  <si>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</si>
  <si>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</si>
  <si>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</si>
  <si>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</si>
  <si>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</si>
  <si>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</si>
  <si>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</si>
  <si>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</si>
  <si>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</si>
  <si>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</si>
  <si>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</si>
  <si>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</si>
  <si>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</si>
  <si>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</si>
  <si>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TAEE11</t>
  </si>
  <si>
    <t xml:space="preserve">RENT3</t>
  </si>
  <si>
    <t xml:space="preserve">TIET11</t>
  </si>
  <si>
    <t xml:space="preserve">VALE3</t>
  </si>
  <si>
    <t xml:space="preserve">MDIA3</t>
  </si>
  <si>
    <t xml:space="preserve">IRBR3</t>
  </si>
  <si>
    <t xml:space="preserve">STBP3</t>
  </si>
  <si>
    <t xml:space="preserve">LREN3</t>
  </si>
  <si>
    <t xml:space="preserve">CARTEIRA</t>
  </si>
  <si>
    <t xml:space="preserve">      -&gt; Rentabilidade mensal da carteira</t>
  </si>
  <si>
    <t xml:space="preserve">IBOVESPA</t>
  </si>
  <si>
    <t xml:space="preserve">BBDC4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</si>
  <si>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</si>
  <si>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</si>
  <si>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</si>
  <si>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</si>
  <si>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</si>
  <si>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</si>
  <si>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</si>
  <si>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ITSA4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</si>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</sst>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5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9" activeCellId="0" sqref="P9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0.0346315912612685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v>100000</v>
      </c>
      <c r="E4" s="10" t="n">
        <f aca="false">IF(SUM(I8:I17)&lt;=D4,SUM(I8:I17),"VALOR ACIMA DO DISPONÍVEL")</f>
        <v>100000</v>
      </c>
      <c r="F4" s="11" t="n">
        <f aca="false">(E4*I2)+E4+(D4-E4)</f>
        <v>103463.159126127</v>
      </c>
      <c r="G4" s="2"/>
      <c r="H4" s="2"/>
      <c r="I4" s="12" t="n">
        <f aca="false">F4/D4-1</f>
        <v>0.0346315912612685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17</v>
      </c>
      <c r="E8" s="18" t="n">
        <v>0.125</v>
      </c>
      <c r="F8" s="19" t="n">
        <v>27.42</v>
      </c>
      <c r="G8" s="20" t="n">
        <f aca="false">((E8*$D$4)/100)/F8</f>
        <v>4.55871626549964</v>
      </c>
      <c r="H8" s="21" t="n">
        <f aca="false">G8</f>
        <v>4.55871626549964</v>
      </c>
      <c r="I8" s="22" t="n">
        <f aca="false">H8*F8*100</f>
        <v>12500</v>
      </c>
      <c r="J8" s="23" t="n">
        <f aca="false">I8/$E$4</f>
        <v>0.125</v>
      </c>
      <c r="K8" s="24" t="n">
        <v>28.67</v>
      </c>
      <c r="L8" s="18" t="n">
        <f aca="false">IFERROR((K8/F8-1)*J8,0)</f>
        <v>0.00569839533187455</v>
      </c>
      <c r="M8" s="25" t="n">
        <f aca="false">IFERROR(L8/J8,0)</f>
        <v>0.0455871626549964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18</v>
      </c>
      <c r="E9" s="18" t="n">
        <v>0.125</v>
      </c>
      <c r="F9" s="19" t="n">
        <v>34.01</v>
      </c>
      <c r="G9" s="20" t="n">
        <f aca="false">((E9*$D$4)/100)/F9</f>
        <v>3.67538959129668</v>
      </c>
      <c r="H9" s="21" t="n">
        <f aca="false">G9</f>
        <v>3.67538959129668</v>
      </c>
      <c r="I9" s="22" t="n">
        <f aca="false">H9*F9*100</f>
        <v>12500</v>
      </c>
      <c r="J9" s="23" t="n">
        <f aca="false">I9/$E$4</f>
        <v>0.125</v>
      </c>
      <c r="K9" s="24" t="n">
        <f aca="false">IFERROR(__xludf.dummyfunction("GOOGLEFINANCE(D9)"),38.48)</f>
        <v>38.48</v>
      </c>
      <c r="L9" s="18" t="n">
        <f aca="false">IFERROR((K9/F9-1)*J9,0)</f>
        <v>0.0164289914730961</v>
      </c>
      <c r="M9" s="25" t="n">
        <f aca="false">IFERROR(L9/J9,0)</f>
        <v>0.131431931784769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19</v>
      </c>
      <c r="E10" s="18" t="n">
        <v>0.125</v>
      </c>
      <c r="F10" s="19" t="n">
        <v>14.5</v>
      </c>
      <c r="G10" s="20" t="n">
        <f aca="false">((E10*$D$4)/100)/F10</f>
        <v>8.62068965517241</v>
      </c>
      <c r="H10" s="21" t="n">
        <f aca="false">G10</f>
        <v>8.62068965517241</v>
      </c>
      <c r="I10" s="22" t="n">
        <f aca="false">H10*F10*100</f>
        <v>12500</v>
      </c>
      <c r="J10" s="23" t="n">
        <f aca="false">I10/$E$4</f>
        <v>0.125</v>
      </c>
      <c r="K10" s="24" t="n">
        <v>13.57</v>
      </c>
      <c r="L10" s="18" t="n">
        <f aca="false">IFERROR((K10/F10-1)*J10,0)</f>
        <v>-0.00801724137931034</v>
      </c>
      <c r="M10" s="25" t="n">
        <f aca="false">IFERROR(L10/J10,0)</f>
        <v>-0.0641379310344827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20</v>
      </c>
      <c r="E11" s="18" t="n">
        <v>0.125</v>
      </c>
      <c r="F11" s="19" t="n">
        <v>44.67</v>
      </c>
      <c r="G11" s="20" t="n">
        <f aca="false">((E11*$D$4)/100)/F11</f>
        <v>2.79829863443027</v>
      </c>
      <c r="H11" s="21" t="n">
        <f aca="false">G11</f>
        <v>2.79829863443027</v>
      </c>
      <c r="I11" s="22" t="n">
        <f aca="false">H11*F11*100</f>
        <v>12500</v>
      </c>
      <c r="J11" s="23" t="n">
        <f aca="false">I11/$E$4</f>
        <v>0.125</v>
      </c>
      <c r="K11" s="24" t="n">
        <f aca="false">IFERROR(__xludf.dummyfunction("GOOGLEFINANCE(D11)"),53)</f>
        <v>53</v>
      </c>
      <c r="L11" s="18" t="n">
        <f aca="false">IFERROR((K11/F11-1)*J11,0)</f>
        <v>0.0233098276248041</v>
      </c>
      <c r="M11" s="25" t="n">
        <f aca="false">IFERROR(L11/J11,0)</f>
        <v>0.186478620998433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21</v>
      </c>
      <c r="E12" s="18" t="n">
        <v>0.125</v>
      </c>
      <c r="F12" s="19" t="n">
        <v>32.15</v>
      </c>
      <c r="G12" s="20" t="n">
        <f aca="false">((E12*$D$4)/100)/F12</f>
        <v>3.88802488335925</v>
      </c>
      <c r="H12" s="21" t="n">
        <f aca="false">G12</f>
        <v>3.88802488335925</v>
      </c>
      <c r="I12" s="22" t="n">
        <f aca="false">H12*F12*100</f>
        <v>12500</v>
      </c>
      <c r="J12" s="23" t="n">
        <f aca="false">I12/$E$4</f>
        <v>0.125</v>
      </c>
      <c r="K12" s="24" t="n">
        <f aca="false">IFERROR(__xludf.dummyfunction("GOOGLEFINANCE(D12)"),36.13)</f>
        <v>36.13</v>
      </c>
      <c r="L12" s="18" t="n">
        <f aca="false">IFERROR((K12/F12-1)*J12,0)</f>
        <v>0.0154743390357698</v>
      </c>
      <c r="M12" s="25" t="n">
        <f aca="false">IFERROR(L12/J12,0)</f>
        <v>0.123794712286159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22</v>
      </c>
      <c r="E13" s="18" t="n">
        <v>0.125</v>
      </c>
      <c r="F13" s="19" t="n">
        <v>10.18</v>
      </c>
      <c r="G13" s="20" t="n">
        <f aca="false">((E13*$D$4)/100)/F13</f>
        <v>12.278978388998</v>
      </c>
      <c r="H13" s="21" t="n">
        <f aca="false">G13</f>
        <v>12.278978388998</v>
      </c>
      <c r="I13" s="22" t="n">
        <f aca="false">H13*F13*100</f>
        <v>12500</v>
      </c>
      <c r="J13" s="23" t="n">
        <f aca="false">I13/$E$4</f>
        <v>0.125</v>
      </c>
      <c r="K13" s="24" t="n">
        <f aca="false">IFERROR(__xludf.dummyfunction("GOOGLEFINANCE(D13)"),8.3)</f>
        <v>8.3</v>
      </c>
      <c r="L13" s="18" t="n">
        <f aca="false">IFERROR((K13/F13-1)*J13,0)</f>
        <v>-0.0230844793713163</v>
      </c>
      <c r="M13" s="25" t="n">
        <f aca="false">IFERROR(L13/J13,0)</f>
        <v>-0.18467583497053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23</v>
      </c>
      <c r="E14" s="18" t="n">
        <v>0.125</v>
      </c>
      <c r="F14" s="19" t="n">
        <v>4.08</v>
      </c>
      <c r="G14" s="20" t="n">
        <f aca="false">((E14*$D$4)/100)/F14</f>
        <v>30.6372549019608</v>
      </c>
      <c r="H14" s="21" t="n">
        <f aca="false">G14</f>
        <v>30.6372549019608</v>
      </c>
      <c r="I14" s="22" t="n">
        <f aca="false">H14*F14*100</f>
        <v>12500</v>
      </c>
      <c r="J14" s="23" t="n">
        <f aca="false">I14/$E$4</f>
        <v>0.125</v>
      </c>
      <c r="K14" s="24" t="n">
        <f aca="false">IFERROR(__xludf.dummyfunction("GOOGLEFINANCE(D14)"),4.2)</f>
        <v>4.2</v>
      </c>
      <c r="L14" s="18" t="n">
        <f aca="false">IFERROR((K14/F14-1)*J14,0)</f>
        <v>0.00367647058823531</v>
      </c>
      <c r="M14" s="25" t="n">
        <f aca="false">IFERROR(L14/J14,0)</f>
        <v>0.0294117647058825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24</v>
      </c>
      <c r="E15" s="18" t="n">
        <v>0.125</v>
      </c>
      <c r="F15" s="19" t="n">
        <v>38.2</v>
      </c>
      <c r="G15" s="20" t="n">
        <f aca="false">((E15*$D$4)/100)/F15</f>
        <v>3.27225130890052</v>
      </c>
      <c r="H15" s="21" t="n">
        <f aca="false">G15</f>
        <v>3.27225130890052</v>
      </c>
      <c r="I15" s="22" t="n">
        <f aca="false">H15*F15*100</f>
        <v>12500</v>
      </c>
      <c r="J15" s="23" t="n">
        <f aca="false">I15/$E$4</f>
        <v>0.125</v>
      </c>
      <c r="K15" s="24" t="n">
        <f aca="false">IFERROR(__xludf.dummyfunction("GOOGLEFINANCE(D15)"),38.55)</f>
        <v>38.55</v>
      </c>
      <c r="L15" s="18" t="n">
        <f aca="false">IFERROR((K15/F15-1)*J15,0)</f>
        <v>0.00114528795811517</v>
      </c>
      <c r="M15" s="25" t="n">
        <f aca="false">IFERROR(L15/J15,0)</f>
        <v>0.00916230366492132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true" customHeight="false" outlineLevel="0" collapsed="false">
      <c r="A16" s="1"/>
      <c r="B16" s="1"/>
      <c r="C16" s="26"/>
      <c r="D16" s="27"/>
      <c r="E16" s="18"/>
      <c r="F16" s="19"/>
      <c r="G16" s="20"/>
      <c r="H16" s="21"/>
      <c r="I16" s="22"/>
      <c r="J16" s="28"/>
      <c r="K16" s="24"/>
      <c r="L16" s="18"/>
      <c r="M16" s="2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true" customHeight="false" outlineLevel="0" collapsed="false">
      <c r="A17" s="1"/>
      <c r="B17" s="1"/>
      <c r="C17" s="26"/>
      <c r="D17" s="27"/>
      <c r="E17" s="18"/>
      <c r="F17" s="19"/>
      <c r="G17" s="20"/>
      <c r="H17" s="21"/>
      <c r="I17" s="22"/>
      <c r="J17" s="28"/>
      <c r="K17" s="24"/>
      <c r="L17" s="18"/>
      <c r="M17" s="2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25</v>
      </c>
      <c r="D18" s="29"/>
      <c r="E18" s="29"/>
      <c r="F18" s="30" t="n">
        <v>100000</v>
      </c>
      <c r="G18" s="31"/>
      <c r="H18" s="31"/>
      <c r="I18" s="31"/>
      <c r="J18" s="30"/>
      <c r="K18" s="32" t="n">
        <f aca="false">F4</f>
        <v>103463.159126127</v>
      </c>
      <c r="L18" s="33" t="n">
        <f aca="false">(K18/F18-1)</f>
        <v>0.0346315912612685</v>
      </c>
      <c r="M18" s="33"/>
      <c r="N18" s="1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27</v>
      </c>
      <c r="D19" s="29"/>
      <c r="E19" s="29"/>
      <c r="F19" s="34" t="n">
        <v>80505.89</v>
      </c>
      <c r="G19" s="35"/>
      <c r="H19" s="35"/>
      <c r="I19" s="35"/>
      <c r="J19" s="36"/>
      <c r="K19" s="34" t="n">
        <v>87402.59</v>
      </c>
      <c r="L19" s="33" t="n">
        <f aca="false">(K19/F19-1)</f>
        <v>0.0856670238662041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9"/>
  <sheetViews>
    <sheetView showFormulas="false" showGridLines="fals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I15" activeCellId="0" sqref="I15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SUM(L8:L16)</f>
        <v>0.135969677450788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Maio!F4</f>
        <v>103463.159126127</v>
      </c>
      <c r="E4" s="10" t="n">
        <f aca="false">IF(SUM(I8:I16)&lt;=D4,SUM(I8:I16),"VALOR ACIMA DO DISPONÍVEL")</f>
        <v>103463.159126127</v>
      </c>
      <c r="F4" s="11" t="n">
        <f aca="false">(E4*I2)+E4+(D4-E4)</f>
        <v>117531.011500546</v>
      </c>
      <c r="G4" s="2"/>
      <c r="H4" s="2"/>
      <c r="I4" s="12" t="n">
        <f aca="false">F4/100000-1</f>
        <v>0.175310115005459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17</v>
      </c>
      <c r="E8" s="18" t="n">
        <v>0.125</v>
      </c>
      <c r="F8" s="19" t="n">
        <v>28.75</v>
      </c>
      <c r="G8" s="20" t="n">
        <f aca="false">((E8*$D$4)/100)/F8</f>
        <v>4.49839822287508</v>
      </c>
      <c r="H8" s="21" t="n">
        <f aca="false">G8</f>
        <v>4.49839822287508</v>
      </c>
      <c r="I8" s="22" t="n">
        <f aca="false">H8*F8*100</f>
        <v>12932.8948907659</v>
      </c>
      <c r="J8" s="28" t="n">
        <f aca="false">I8/$E$4</f>
        <v>0.125</v>
      </c>
      <c r="K8" s="24" t="n">
        <v>28.1</v>
      </c>
      <c r="L8" s="18" t="n">
        <f aca="false">IFERROR((K8/F8-1)*J8,0)</f>
        <v>-0.00282608695652173</v>
      </c>
      <c r="M8" s="25" t="n">
        <f aca="false">IFERROR(L8/J8,0)</f>
        <v>-0.0226086956521738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18</v>
      </c>
      <c r="E9" s="18" t="n">
        <v>0.125</v>
      </c>
      <c r="F9" s="19" t="n">
        <v>38.48</v>
      </c>
      <c r="G9" s="20" t="n">
        <f aca="false">((E9*$D$4)/100)/F9</f>
        <v>3.3609394206772</v>
      </c>
      <c r="H9" s="21" t="n">
        <f aca="false">G9</f>
        <v>3.3609394206772</v>
      </c>
      <c r="I9" s="22" t="n">
        <f aca="false">H9*F9*100</f>
        <v>12932.8948907659</v>
      </c>
      <c r="J9" s="28" t="n">
        <f aca="false">I9/$E$4</f>
        <v>0.125</v>
      </c>
      <c r="K9" s="24" t="n">
        <v>40.91</v>
      </c>
      <c r="L9" s="18" t="n">
        <f aca="false">IFERROR((K9/F9-1)*J9,0)</f>
        <v>0.00789371101871103</v>
      </c>
      <c r="M9" s="25" t="n">
        <f aca="false">IFERROR(L9/J9,0)</f>
        <v>0.0631496881496882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19</v>
      </c>
      <c r="E10" s="18" t="n">
        <v>0.125</v>
      </c>
      <c r="F10" s="19" t="n">
        <v>13.73</v>
      </c>
      <c r="G10" s="20" t="n">
        <f aca="false">((E10*$D$4)/100)/F10</f>
        <v>9.41944274636989</v>
      </c>
      <c r="H10" s="21" t="n">
        <f aca="false">G10</f>
        <v>9.41944274636989</v>
      </c>
      <c r="I10" s="22" t="n">
        <f aca="false">H10*F10*100</f>
        <v>12932.8948907659</v>
      </c>
      <c r="J10" s="28" t="n">
        <f aca="false">I10/$E$4</f>
        <v>0.125</v>
      </c>
      <c r="K10" s="24" t="n">
        <v>15.69</v>
      </c>
      <c r="L10" s="18" t="n">
        <f aca="false">IFERROR((K10/F10-1)*J10,0)</f>
        <v>0.0178441369264384</v>
      </c>
      <c r="M10" s="25" t="n">
        <f aca="false">IFERROR(L10/J10,0)</f>
        <v>0.142753095411508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20</v>
      </c>
      <c r="E11" s="18" t="n">
        <v>0.125</v>
      </c>
      <c r="F11" s="19" t="n">
        <v>53</v>
      </c>
      <c r="G11" s="20" t="n">
        <f aca="false">((E11*$D$4)/100)/F11</f>
        <v>2.44016884731431</v>
      </c>
      <c r="H11" s="21" t="n">
        <f aca="false">G11</f>
        <v>2.44016884731431</v>
      </c>
      <c r="I11" s="22" t="n">
        <f aca="false">H11*F11*100</f>
        <v>12932.8948907659</v>
      </c>
      <c r="J11" s="28" t="n">
        <f aca="false">I11/$E$4</f>
        <v>0.125</v>
      </c>
      <c r="K11" s="24" t="n">
        <v>55.92</v>
      </c>
      <c r="L11" s="18" t="n">
        <f aca="false">IFERROR((K11/F11-1)*J11,0)</f>
        <v>0.00688679245283019</v>
      </c>
      <c r="M11" s="25" t="n">
        <f aca="false">IFERROR(L11/J11,0)</f>
        <v>0.0550943396226415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21</v>
      </c>
      <c r="E12" s="18" t="n">
        <v>0.125</v>
      </c>
      <c r="F12" s="19" t="n">
        <v>36.13</v>
      </c>
      <c r="G12" s="20" t="n">
        <f aca="false">((E12*$D$4)/100)/F12</f>
        <v>3.5795446694619</v>
      </c>
      <c r="H12" s="21" t="n">
        <f aca="false">G12</f>
        <v>3.5795446694619</v>
      </c>
      <c r="I12" s="22" t="n">
        <f aca="false">H12*F12*100</f>
        <v>12932.8948907659</v>
      </c>
      <c r="J12" s="28" t="n">
        <f aca="false">I12/$E$4</f>
        <v>0.125</v>
      </c>
      <c r="K12" s="24" t="n">
        <v>40.61</v>
      </c>
      <c r="L12" s="18" t="n">
        <f aca="false">IFERROR((K12/F12-1)*J12,0)</f>
        <v>0.0154995848325491</v>
      </c>
      <c r="M12" s="25" t="n">
        <f aca="false">IFERROR(L12/J12,0)</f>
        <v>0.123996678660393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22</v>
      </c>
      <c r="E13" s="18" t="n">
        <v>0.125</v>
      </c>
      <c r="F13" s="19" t="n">
        <v>8.3</v>
      </c>
      <c r="G13" s="20" t="n">
        <f aca="false">((E13*$D$4)/100)/F13</f>
        <v>15.5818010732119</v>
      </c>
      <c r="H13" s="21" t="n">
        <f aca="false">G13</f>
        <v>15.5818010732119</v>
      </c>
      <c r="I13" s="22" t="n">
        <f aca="false">H13*F13*100</f>
        <v>12932.8948907659</v>
      </c>
      <c r="J13" s="28" t="n">
        <f aca="false">I13/$E$4</f>
        <v>0.125</v>
      </c>
      <c r="K13" s="24" t="n">
        <v>11</v>
      </c>
      <c r="L13" s="18" t="n">
        <f aca="false">IFERROR((K13/F13-1)*J13,0)</f>
        <v>0.0406626506024096</v>
      </c>
      <c r="M13" s="25" t="n">
        <f aca="false">IFERROR(L13/J13,0)</f>
        <v>0.325301204819277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23</v>
      </c>
      <c r="E14" s="18" t="n">
        <v>0.125</v>
      </c>
      <c r="F14" s="19" t="n">
        <v>4.2</v>
      </c>
      <c r="G14" s="20" t="n">
        <f aca="false">((E14*$D$4)/100)/F14</f>
        <v>30.7926068827758</v>
      </c>
      <c r="H14" s="21" t="n">
        <f aca="false">G14</f>
        <v>30.7926068827758</v>
      </c>
      <c r="I14" s="22" t="n">
        <f aca="false">H14*F14*100</f>
        <v>12932.8948907659</v>
      </c>
      <c r="J14" s="28" t="n">
        <f aca="false">I14/$E$4</f>
        <v>0.125</v>
      </c>
      <c r="K14" s="24" t="n">
        <v>5.51</v>
      </c>
      <c r="L14" s="18" t="n">
        <f aca="false">IFERROR((K14/F14-1)*J14,0)</f>
        <v>0.0389880952380952</v>
      </c>
      <c r="M14" s="25" t="n">
        <f aca="false">IFERROR(L14/J14,0)</f>
        <v>0.311904761904762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28</v>
      </c>
      <c r="E15" s="18" t="n">
        <v>0.06</v>
      </c>
      <c r="F15" s="19" t="n">
        <v>18.95</v>
      </c>
      <c r="G15" s="20" t="n">
        <f aca="false">((E15*$D$4)/100)/F15</f>
        <v>3.27587838921774</v>
      </c>
      <c r="H15" s="21" t="n">
        <f aca="false">G15</f>
        <v>3.27587838921774</v>
      </c>
      <c r="I15" s="22" t="n">
        <f aca="false">H15*F15*100</f>
        <v>6207.78954756761</v>
      </c>
      <c r="J15" s="28" t="n">
        <f aca="false">I15/$E$4</f>
        <v>0.06</v>
      </c>
      <c r="K15" s="24" t="n">
        <v>20.7</v>
      </c>
      <c r="L15" s="18" t="n">
        <f aca="false">IFERROR((K15/F15-1)*J15,0)</f>
        <v>0.00554089709762533</v>
      </c>
      <c r="M15" s="25" t="n">
        <f aca="false">IFERROR(L15/J15,0)</f>
        <v>0.0923482849604222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24</v>
      </c>
      <c r="E16" s="18" t="n">
        <v>0.065</v>
      </c>
      <c r="F16" s="19" t="n">
        <v>38.55</v>
      </c>
      <c r="G16" s="20" t="n">
        <f aca="false">((E16*$D$4)/100)/F16</f>
        <v>1.74451500472069</v>
      </c>
      <c r="H16" s="21" t="n">
        <f aca="false">G16</f>
        <v>1.74451500472069</v>
      </c>
      <c r="I16" s="22" t="n">
        <f aca="false">H16*F16*100</f>
        <v>6725.10534319825</v>
      </c>
      <c r="J16" s="28" t="n">
        <f aca="false">I16/$E$4</f>
        <v>0.065</v>
      </c>
      <c r="K16" s="24" t="n">
        <v>41.8</v>
      </c>
      <c r="L16" s="18" t="n">
        <f aca="false">IFERROR((K16/F16-1)*J16,0)</f>
        <v>0.0054798962386511</v>
      </c>
      <c r="M16" s="25" t="n">
        <f aca="false">IFERROR(L16/J16,0)</f>
        <v>0.0843060959792476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9" t="s">
        <v>25</v>
      </c>
      <c r="D17" s="29"/>
      <c r="E17" s="29"/>
      <c r="F17" s="30" t="n">
        <f aca="false">D4</f>
        <v>103463.159126127</v>
      </c>
      <c r="G17" s="31"/>
      <c r="H17" s="31"/>
      <c r="I17" s="31"/>
      <c r="J17" s="30"/>
      <c r="K17" s="32" t="n">
        <f aca="false">F4</f>
        <v>117531.011500546</v>
      </c>
      <c r="L17" s="33" t="n">
        <f aca="false">(K17/F17-1)</f>
        <v>0.135969677450789</v>
      </c>
      <c r="M17" s="33"/>
      <c r="N17" s="1" t="s">
        <v>26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.75" hidden="false" customHeight="true" outlineLevel="0" collapsed="false">
      <c r="A18" s="1"/>
      <c r="B18" s="1"/>
      <c r="C18" s="29" t="s">
        <v>27</v>
      </c>
      <c r="D18" s="29"/>
      <c r="E18" s="29"/>
      <c r="F18" s="34" t="n">
        <v>87402.59</v>
      </c>
      <c r="G18" s="35"/>
      <c r="H18" s="35"/>
      <c r="I18" s="35"/>
      <c r="J18" s="36"/>
      <c r="K18" s="37" t="n">
        <v>87402.59</v>
      </c>
      <c r="L18" s="33" t="n">
        <f aca="false">(K18/F18-1)</f>
        <v>0</v>
      </c>
      <c r="M18" s="3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7:E17"/>
    <mergeCell ref="L17:M17"/>
    <mergeCell ref="C18:E18"/>
    <mergeCell ref="L18:M18"/>
  </mergeCells>
  <conditionalFormatting sqref="E4">
    <cfRule type="cellIs" priority="2" operator="equal" aboveAverage="0" equalAverage="0" bottom="0" percent="0" rank="0" text="" dxfId="0">
      <formula>"VALOR ACIMA DO DISPONÍVEL"</formula>
    </cfRule>
  </conditionalFormatting>
  <conditionalFormatting sqref="M8:M16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Junho!F4</f>
        <v>117531.011500546</v>
      </c>
      <c r="E4" s="10" t="n">
        <f aca="false">IF(SUM(I8:I17)&lt;=D4,SUM(I8:I17),"VALOR ACIMA DO DISPONÍVEL")</f>
        <v>83516</v>
      </c>
      <c r="F4" s="11" t="n">
        <f aca="false">(E4*I2)+E4+(D4-E4)</f>
        <v>122371.011500546</v>
      </c>
      <c r="G4" s="2"/>
      <c r="H4" s="2"/>
      <c r="I4" s="12" t="n">
        <f aca="false">F4/100000-1</f>
        <v>0.223710115005459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29</v>
      </c>
      <c r="E8" s="38" t="n">
        <v>0.1</v>
      </c>
      <c r="F8" s="19" t="n">
        <v>16.71</v>
      </c>
      <c r="G8" s="20" t="n">
        <f aca="false">((E8*$D$4)/100)/F8</f>
        <v>7.03357339919485</v>
      </c>
      <c r="H8" s="21" t="n">
        <v>6</v>
      </c>
      <c r="I8" s="22" t="n">
        <f aca="false">H8*F8*100</f>
        <v>10026</v>
      </c>
      <c r="J8" s="28" t="n">
        <f aca="false">I8/$E$4</f>
        <v>0.120048852914412</v>
      </c>
      <c r="K8" s="24" t="n">
        <v>15.86</v>
      </c>
      <c r="L8" s="18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30</v>
      </c>
      <c r="E9" s="38" t="n">
        <v>0.1</v>
      </c>
      <c r="F9" s="19" t="n">
        <v>35.25</v>
      </c>
      <c r="G9" s="20" t="n">
        <f aca="false">((E9*$D$4)/100)/F9</f>
        <v>3.33421309221407</v>
      </c>
      <c r="H9" s="21" t="n">
        <v>3</v>
      </c>
      <c r="I9" s="22" t="n">
        <f aca="false">H9*F9*100</f>
        <v>10575</v>
      </c>
      <c r="J9" s="28" t="n">
        <f aca="false">I9/$E$4</f>
        <v>0.126622443603621</v>
      </c>
      <c r="K9" s="24" t="n">
        <v>42.95</v>
      </c>
      <c r="L9" s="18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31</v>
      </c>
      <c r="E10" s="38" t="n">
        <v>0.1</v>
      </c>
      <c r="F10" s="19" t="n">
        <v>9.89</v>
      </c>
      <c r="G10" s="20" t="n">
        <f aca="false">((E10*$D$4)/100)/F10</f>
        <v>11.883823205313</v>
      </c>
      <c r="H10" s="21" t="n">
        <v>10</v>
      </c>
      <c r="I10" s="22" t="n">
        <f aca="false">H10*F10*100</f>
        <v>9890</v>
      </c>
      <c r="J10" s="28" t="n">
        <f aca="false">I10/$E$4</f>
        <v>0.118420422434025</v>
      </c>
      <c r="K10" s="24" t="n">
        <v>10.19</v>
      </c>
      <c r="L10" s="18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32</v>
      </c>
      <c r="E11" s="38" t="n">
        <v>0.1</v>
      </c>
      <c r="F11" s="19" t="n">
        <v>43.47</v>
      </c>
      <c r="G11" s="20" t="n">
        <f aca="false">((E11*$D$4)/100)/F11</f>
        <v>2.70372697263736</v>
      </c>
      <c r="H11" s="21" t="n">
        <v>2</v>
      </c>
      <c r="I11" s="22" t="n">
        <f aca="false">H11*F11*100</f>
        <v>8694</v>
      </c>
      <c r="J11" s="28" t="n">
        <f aca="false">I11/$E$4</f>
        <v>0.104099813209445</v>
      </c>
      <c r="K11" s="24" t="n">
        <v>48.33</v>
      </c>
      <c r="L11" s="18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33</v>
      </c>
      <c r="E12" s="38" t="n">
        <v>0.1</v>
      </c>
      <c r="F12" s="19" t="n">
        <v>29</v>
      </c>
      <c r="G12" s="20" t="n">
        <f aca="false">((E12*$D$4)/100)/F12</f>
        <v>4.05279350001883</v>
      </c>
      <c r="H12" s="21" t="n">
        <v>3</v>
      </c>
      <c r="I12" s="22" t="n">
        <f aca="false">H12*F12*100</f>
        <v>8700</v>
      </c>
      <c r="J12" s="28" t="n">
        <f aca="false">I12/$E$4</f>
        <v>0.104171655730638</v>
      </c>
      <c r="K12" s="24" t="n">
        <v>34.66</v>
      </c>
      <c r="L12" s="18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34</v>
      </c>
      <c r="E13" s="38" t="n">
        <v>0.1</v>
      </c>
      <c r="F13" s="19" t="n">
        <v>18.9</v>
      </c>
      <c r="G13" s="20" t="n">
        <f aca="false">((E13*$D$4)/100)/F13</f>
        <v>6.21857203706592</v>
      </c>
      <c r="H13" s="21" t="n">
        <v>5</v>
      </c>
      <c r="I13" s="22" t="n">
        <f aca="false">H13*F13*100</f>
        <v>9450</v>
      </c>
      <c r="J13" s="28" t="n">
        <f aca="false">I13/$E$4</f>
        <v>0.113151970879831</v>
      </c>
      <c r="K13" s="24" t="n">
        <v>19.85</v>
      </c>
      <c r="L13" s="18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35</v>
      </c>
      <c r="E14" s="38" t="n">
        <v>0.1</v>
      </c>
      <c r="F14" s="19" t="n">
        <v>10.76</v>
      </c>
      <c r="G14" s="20" t="n">
        <f aca="false">((E14*$D$4)/100)/F14</f>
        <v>10.9229564591585</v>
      </c>
      <c r="H14" s="21" t="n">
        <v>7</v>
      </c>
      <c r="I14" s="22" t="n">
        <f aca="false">H14*F14*100</f>
        <v>7532</v>
      </c>
      <c r="J14" s="28" t="n">
        <f aca="false">I14/$E$4</f>
        <v>0.0901863116049619</v>
      </c>
      <c r="K14" s="24" t="n">
        <v>11.85</v>
      </c>
      <c r="L14" s="18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36</v>
      </c>
      <c r="E15" s="38" t="n">
        <v>0.1</v>
      </c>
      <c r="F15" s="19" t="n">
        <v>12.89</v>
      </c>
      <c r="G15" s="20" t="n">
        <f aca="false">((E15*$D$4)/100)/F15</f>
        <v>9.11799934061644</v>
      </c>
      <c r="H15" s="21" t="n">
        <v>5</v>
      </c>
      <c r="I15" s="22" t="n">
        <f aca="false">H15*F15*100</f>
        <v>6445</v>
      </c>
      <c r="J15" s="28" t="n">
        <f aca="false">I15/$E$4</f>
        <v>0.0771708415153982</v>
      </c>
      <c r="K15" s="24" t="n">
        <v>12.46</v>
      </c>
      <c r="L15" s="18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37</v>
      </c>
      <c r="E16" s="38" t="n">
        <v>0.1</v>
      </c>
      <c r="F16" s="19" t="n">
        <v>22.7</v>
      </c>
      <c r="G16" s="20" t="n">
        <f aca="false">((E16*$D$4)/100)/F16</f>
        <v>5.17757759914299</v>
      </c>
      <c r="H16" s="21" t="n">
        <v>3</v>
      </c>
      <c r="I16" s="22" t="n">
        <f aca="false">H16*F16*100</f>
        <v>6810</v>
      </c>
      <c r="J16" s="28" t="n">
        <f aca="false">I16/$E$4</f>
        <v>0.0815412615546721</v>
      </c>
      <c r="K16" s="24" t="n">
        <v>21.25</v>
      </c>
      <c r="L16" s="18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38</v>
      </c>
      <c r="E17" s="38" t="n">
        <v>0.1</v>
      </c>
      <c r="F17" s="19" t="n">
        <v>53.94</v>
      </c>
      <c r="G17" s="20" t="n">
        <f aca="false">((E17*$D$4)/100)/F17</f>
        <v>2.17892123656926</v>
      </c>
      <c r="H17" s="21" t="n">
        <v>1</v>
      </c>
      <c r="I17" s="22" t="n">
        <f aca="false">H17*F17*100</f>
        <v>5394</v>
      </c>
      <c r="J17" s="28" t="n">
        <f aca="false">I17/$E$4</f>
        <v>0.0645864265529958</v>
      </c>
      <c r="K17" s="24" t="n">
        <v>48.76</v>
      </c>
      <c r="L17" s="18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25</v>
      </c>
      <c r="D18" s="29"/>
      <c r="E18" s="29"/>
      <c r="F18" s="30" t="n">
        <f aca="false">D4</f>
        <v>117531.011500546</v>
      </c>
      <c r="G18" s="31"/>
      <c r="H18" s="31"/>
      <c r="I18" s="31"/>
      <c r="J18" s="30"/>
      <c r="K18" s="32" t="n">
        <f aca="false">F4</f>
        <v>122371.011500546</v>
      </c>
      <c r="L18" s="33" t="n">
        <f aca="false">(K18/F18-1)</f>
        <v>0.0411806206566812</v>
      </c>
      <c r="M18" s="33"/>
      <c r="N18" s="1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27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Julho!F4</f>
        <v>122371.011500546</v>
      </c>
      <c r="E4" s="10" t="n">
        <f aca="false">IF(SUM(I8:I17)&lt;=D4,SUM(I8:I17),"VALOR ACIMA DO DISPONÍVEL")</f>
        <v>83516</v>
      </c>
      <c r="F4" s="11" t="n">
        <f aca="false">(E4*I2)+E4+(D4-E4)</f>
        <v>127211.011500546</v>
      </c>
      <c r="G4" s="2"/>
      <c r="H4" s="2"/>
      <c r="I4" s="12" t="n">
        <f aca="false">F4/100000-1</f>
        <v>0.272110115005459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29</v>
      </c>
      <c r="E8" s="38" t="n">
        <v>0.1</v>
      </c>
      <c r="F8" s="19" t="n">
        <v>16.71</v>
      </c>
      <c r="G8" s="20" t="n">
        <f aca="false">((E8*$D$4)/100)/F8</f>
        <v>7.32322031720801</v>
      </c>
      <c r="H8" s="21" t="n">
        <v>6</v>
      </c>
      <c r="I8" s="22" t="n">
        <f aca="false">H8*F8*100</f>
        <v>10026</v>
      </c>
      <c r="J8" s="28" t="n">
        <f aca="false">I8/$E$4</f>
        <v>0.120048852914412</v>
      </c>
      <c r="K8" s="24" t="n">
        <v>15.86</v>
      </c>
      <c r="L8" s="18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30</v>
      </c>
      <c r="E9" s="38" t="n">
        <v>0.1</v>
      </c>
      <c r="F9" s="19" t="n">
        <v>35.25</v>
      </c>
      <c r="G9" s="20" t="n">
        <f aca="false">((E9*$D$4)/100)/F9</f>
        <v>3.47151805675308</v>
      </c>
      <c r="H9" s="21" t="n">
        <v>3</v>
      </c>
      <c r="I9" s="22" t="n">
        <f aca="false">H9*F9*100</f>
        <v>10575</v>
      </c>
      <c r="J9" s="28" t="n">
        <f aca="false">I9/$E$4</f>
        <v>0.126622443603621</v>
      </c>
      <c r="K9" s="24" t="n">
        <v>42.95</v>
      </c>
      <c r="L9" s="18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31</v>
      </c>
      <c r="E10" s="38" t="n">
        <v>0.09</v>
      </c>
      <c r="F10" s="19" t="n">
        <v>9.89</v>
      </c>
      <c r="G10" s="20" t="n">
        <f aca="false">((E10*$D$4)/100)/F10</f>
        <v>11.1358857786139</v>
      </c>
      <c r="H10" s="21" t="n">
        <v>10</v>
      </c>
      <c r="I10" s="22" t="n">
        <f aca="false">H10*F10*100</f>
        <v>9890</v>
      </c>
      <c r="J10" s="28" t="n">
        <f aca="false">I10/$E$4</f>
        <v>0.118420422434025</v>
      </c>
      <c r="K10" s="24" t="n">
        <v>10.19</v>
      </c>
      <c r="L10" s="18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32</v>
      </c>
      <c r="E11" s="38" t="n">
        <v>0.09</v>
      </c>
      <c r="F11" s="19" t="n">
        <v>43.47</v>
      </c>
      <c r="G11" s="20" t="n">
        <f aca="false">((E11*$D$4)/100)/F11</f>
        <v>2.5335613147111</v>
      </c>
      <c r="H11" s="21" t="n">
        <v>2</v>
      </c>
      <c r="I11" s="22" t="n">
        <f aca="false">H11*F11*100</f>
        <v>8694</v>
      </c>
      <c r="J11" s="28" t="n">
        <f aca="false">I11/$E$4</f>
        <v>0.104099813209445</v>
      </c>
      <c r="K11" s="24" t="n">
        <v>48.33</v>
      </c>
      <c r="L11" s="18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33</v>
      </c>
      <c r="E12" s="38" t="n">
        <v>0.08</v>
      </c>
      <c r="F12" s="19" t="n">
        <v>29</v>
      </c>
      <c r="G12" s="20" t="n">
        <f aca="false">((E12*$D$4)/100)/F12</f>
        <v>3.37575204139437</v>
      </c>
      <c r="H12" s="21" t="n">
        <v>3</v>
      </c>
      <c r="I12" s="22" t="n">
        <f aca="false">H12*F12*100</f>
        <v>8700</v>
      </c>
      <c r="J12" s="28" t="n">
        <f aca="false">I12/$E$4</f>
        <v>0.104171655730638</v>
      </c>
      <c r="K12" s="24" t="n">
        <v>34.66</v>
      </c>
      <c r="L12" s="18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34</v>
      </c>
      <c r="E13" s="38" t="n">
        <v>0.09</v>
      </c>
      <c r="F13" s="19" t="n">
        <v>18.9</v>
      </c>
      <c r="G13" s="20" t="n">
        <f aca="false">((E13*$D$4)/100)/F13</f>
        <v>5.82719102383552</v>
      </c>
      <c r="H13" s="21" t="n">
        <v>5</v>
      </c>
      <c r="I13" s="22" t="n">
        <f aca="false">H13*F13*100</f>
        <v>9450</v>
      </c>
      <c r="J13" s="28" t="n">
        <f aca="false">I13/$E$4</f>
        <v>0.113151970879831</v>
      </c>
      <c r="K13" s="24" t="n">
        <v>19.85</v>
      </c>
      <c r="L13" s="18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35</v>
      </c>
      <c r="E14" s="38" t="n">
        <v>0.07</v>
      </c>
      <c r="F14" s="19" t="n">
        <v>10.76</v>
      </c>
      <c r="G14" s="20" t="n">
        <f aca="false">((E14*$D$4)/100)/F14</f>
        <v>7.96093940988682</v>
      </c>
      <c r="H14" s="21" t="n">
        <v>7</v>
      </c>
      <c r="I14" s="22" t="n">
        <f aca="false">H14*F14*100</f>
        <v>7532</v>
      </c>
      <c r="J14" s="28" t="n">
        <f aca="false">I14/$E$4</f>
        <v>0.0901863116049619</v>
      </c>
      <c r="K14" s="24" t="n">
        <v>11.85</v>
      </c>
      <c r="L14" s="18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36</v>
      </c>
      <c r="E15" s="38" t="n">
        <v>0.07</v>
      </c>
      <c r="F15" s="19" t="n">
        <v>12.89</v>
      </c>
      <c r="G15" s="20" t="n">
        <f aca="false">((E15*$D$4)/100)/F15</f>
        <v>6.64543894882717</v>
      </c>
      <c r="H15" s="21" t="n">
        <v>5</v>
      </c>
      <c r="I15" s="22" t="n">
        <f aca="false">H15*F15*100</f>
        <v>6445</v>
      </c>
      <c r="J15" s="28" t="n">
        <f aca="false">I15/$E$4</f>
        <v>0.0771708415153982</v>
      </c>
      <c r="K15" s="24" t="n">
        <v>12.46</v>
      </c>
      <c r="L15" s="18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37</v>
      </c>
      <c r="E16" s="38" t="n">
        <v>0.07</v>
      </c>
      <c r="F16" s="19" t="n">
        <v>22.7</v>
      </c>
      <c r="G16" s="20" t="n">
        <f aca="false">((E16*$D$4)/100)/F16</f>
        <v>3.77355542072168</v>
      </c>
      <c r="H16" s="21" t="n">
        <v>3</v>
      </c>
      <c r="I16" s="22" t="n">
        <f aca="false">H16*F16*100</f>
        <v>6810</v>
      </c>
      <c r="J16" s="28" t="n">
        <f aca="false">I16/$E$4</f>
        <v>0.0815412615546721</v>
      </c>
      <c r="K16" s="24" t="n">
        <v>21.25</v>
      </c>
      <c r="L16" s="18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38</v>
      </c>
      <c r="E17" s="38" t="n">
        <v>0.08</v>
      </c>
      <c r="F17" s="19" t="n">
        <v>53.94</v>
      </c>
      <c r="G17" s="20" t="n">
        <f aca="false">((E17*$D$4)/100)/F17</f>
        <v>1.81492045236257</v>
      </c>
      <c r="H17" s="21" t="n">
        <v>1</v>
      </c>
      <c r="I17" s="22" t="n">
        <f aca="false">H17*F17*100</f>
        <v>5394</v>
      </c>
      <c r="J17" s="28" t="n">
        <f aca="false">I17/$E$4</f>
        <v>0.0645864265529958</v>
      </c>
      <c r="K17" s="24" t="n">
        <v>48.76</v>
      </c>
      <c r="L17" s="18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25</v>
      </c>
      <c r="D18" s="29"/>
      <c r="E18" s="29"/>
      <c r="F18" s="30" t="n">
        <f aca="false">D4</f>
        <v>122371.011500546</v>
      </c>
      <c r="G18" s="31"/>
      <c r="H18" s="31"/>
      <c r="I18" s="31"/>
      <c r="J18" s="30"/>
      <c r="K18" s="32" t="n">
        <f aca="false">F4</f>
        <v>127211.011500546</v>
      </c>
      <c r="L18" s="33" t="n">
        <f aca="false">(K18/F18-1)</f>
        <v>0.0395518508889534</v>
      </c>
      <c r="M18" s="33"/>
      <c r="N18" s="1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27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Agosto!F4</f>
        <v>127211.011500546</v>
      </c>
      <c r="E4" s="10" t="n">
        <f aca="false">IF(SUM(I8:I17)&lt;=D4,SUM(I8:I17),"VALOR ACIMA DO DISPONÍVEL")</f>
        <v>83516</v>
      </c>
      <c r="F4" s="11" t="n">
        <f aca="false">(E4*I2)+E4+(D4-E4)</f>
        <v>132051.011500546</v>
      </c>
      <c r="G4" s="2"/>
      <c r="H4" s="2"/>
      <c r="I4" s="12" t="n">
        <f aca="false">F4/100000-1</f>
        <v>0.320510115005459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29</v>
      </c>
      <c r="E8" s="38" t="n">
        <v>0.1</v>
      </c>
      <c r="F8" s="19" t="n">
        <v>16.71</v>
      </c>
      <c r="G8" s="20" t="n">
        <f aca="false">((E8*$D$4)/100)/F8</f>
        <v>7.61286723522118</v>
      </c>
      <c r="H8" s="21" t="n">
        <v>6</v>
      </c>
      <c r="I8" s="22" t="n">
        <f aca="false">H8*F8*100</f>
        <v>10026</v>
      </c>
      <c r="J8" s="28" t="n">
        <f aca="false">I8/$E$4</f>
        <v>0.120048852914412</v>
      </c>
      <c r="K8" s="24" t="n">
        <v>15.86</v>
      </c>
      <c r="L8" s="18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30</v>
      </c>
      <c r="E9" s="38" t="n">
        <v>0.1</v>
      </c>
      <c r="F9" s="19" t="n">
        <v>35.25</v>
      </c>
      <c r="G9" s="20" t="n">
        <f aca="false">((E9*$D$4)/100)/F9</f>
        <v>3.60882302129208</v>
      </c>
      <c r="H9" s="21" t="n">
        <v>3</v>
      </c>
      <c r="I9" s="22" t="n">
        <f aca="false">H9*F9*100</f>
        <v>10575</v>
      </c>
      <c r="J9" s="28" t="n">
        <f aca="false">I9/$E$4</f>
        <v>0.126622443603621</v>
      </c>
      <c r="K9" s="24" t="n">
        <v>42.95</v>
      </c>
      <c r="L9" s="18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31</v>
      </c>
      <c r="E10" s="38" t="n">
        <v>0.09</v>
      </c>
      <c r="F10" s="19" t="n">
        <v>9.89</v>
      </c>
      <c r="G10" s="20" t="n">
        <f aca="false">((E10*$D$4)/100)/F10</f>
        <v>11.576330672446</v>
      </c>
      <c r="H10" s="21" t="n">
        <v>10</v>
      </c>
      <c r="I10" s="22" t="n">
        <f aca="false">H10*F10*100</f>
        <v>9890</v>
      </c>
      <c r="J10" s="28" t="n">
        <f aca="false">I10/$E$4</f>
        <v>0.118420422434025</v>
      </c>
      <c r="K10" s="24" t="n">
        <v>10.19</v>
      </c>
      <c r="L10" s="18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32</v>
      </c>
      <c r="E11" s="38" t="n">
        <v>0.09</v>
      </c>
      <c r="F11" s="19" t="n">
        <v>43.47</v>
      </c>
      <c r="G11" s="20" t="n">
        <f aca="false">((E11*$D$4)/100)/F11</f>
        <v>2.63376835404857</v>
      </c>
      <c r="H11" s="21" t="n">
        <v>2</v>
      </c>
      <c r="I11" s="22" t="n">
        <f aca="false">H11*F11*100</f>
        <v>8694</v>
      </c>
      <c r="J11" s="28" t="n">
        <f aca="false">I11/$E$4</f>
        <v>0.104099813209445</v>
      </c>
      <c r="K11" s="24" t="n">
        <v>48.33</v>
      </c>
      <c r="L11" s="18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33</v>
      </c>
      <c r="E12" s="38" t="n">
        <v>0.08</v>
      </c>
      <c r="F12" s="19" t="n">
        <v>29</v>
      </c>
      <c r="G12" s="20" t="n">
        <f aca="false">((E12*$D$4)/100)/F12</f>
        <v>3.50926928277368</v>
      </c>
      <c r="H12" s="21" t="n">
        <v>3</v>
      </c>
      <c r="I12" s="22" t="n">
        <f aca="false">H12*F12*100</f>
        <v>8700</v>
      </c>
      <c r="J12" s="28" t="n">
        <f aca="false">I12/$E$4</f>
        <v>0.104171655730638</v>
      </c>
      <c r="K12" s="24" t="n">
        <v>34.66</v>
      </c>
      <c r="L12" s="18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34</v>
      </c>
      <c r="E13" s="38" t="n">
        <v>0.09</v>
      </c>
      <c r="F13" s="19" t="n">
        <v>18.9</v>
      </c>
      <c r="G13" s="20" t="n">
        <f aca="false">((E13*$D$4)/100)/F13</f>
        <v>6.05766721431171</v>
      </c>
      <c r="H13" s="21" t="n">
        <v>5</v>
      </c>
      <c r="I13" s="22" t="n">
        <f aca="false">H13*F13*100</f>
        <v>9450</v>
      </c>
      <c r="J13" s="28" t="n">
        <f aca="false">I13/$E$4</f>
        <v>0.113151970879831</v>
      </c>
      <c r="K13" s="24" t="n">
        <v>19.85</v>
      </c>
      <c r="L13" s="18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35</v>
      </c>
      <c r="E14" s="38" t="n">
        <v>0.07</v>
      </c>
      <c r="F14" s="19" t="n">
        <v>10.76</v>
      </c>
      <c r="G14" s="20" t="n">
        <f aca="false">((E14*$D$4)/100)/F14</f>
        <v>8.27580929836265</v>
      </c>
      <c r="H14" s="21" t="n">
        <v>7</v>
      </c>
      <c r="I14" s="22" t="n">
        <f aca="false">H14*F14*100</f>
        <v>7532</v>
      </c>
      <c r="J14" s="28" t="n">
        <f aca="false">I14/$E$4</f>
        <v>0.0901863116049619</v>
      </c>
      <c r="K14" s="24" t="n">
        <v>11.85</v>
      </c>
      <c r="L14" s="18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36</v>
      </c>
      <c r="E15" s="38" t="n">
        <v>0.07</v>
      </c>
      <c r="F15" s="19" t="n">
        <v>12.89</v>
      </c>
      <c r="G15" s="20" t="n">
        <f aca="false">((E15*$D$4)/100)/F15</f>
        <v>6.90827835922282</v>
      </c>
      <c r="H15" s="21" t="n">
        <v>5</v>
      </c>
      <c r="I15" s="22" t="n">
        <f aca="false">H15*F15*100</f>
        <v>6445</v>
      </c>
      <c r="J15" s="28" t="n">
        <f aca="false">I15/$E$4</f>
        <v>0.0771708415153982</v>
      </c>
      <c r="K15" s="24" t="n">
        <v>12.46</v>
      </c>
      <c r="L15" s="18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37</v>
      </c>
      <c r="E16" s="38" t="n">
        <v>0.07</v>
      </c>
      <c r="F16" s="19" t="n">
        <v>22.7</v>
      </c>
      <c r="G16" s="20" t="n">
        <f aca="false">((E16*$D$4)/100)/F16</f>
        <v>3.92280652204327</v>
      </c>
      <c r="H16" s="21" t="n">
        <v>3</v>
      </c>
      <c r="I16" s="22" t="n">
        <f aca="false">H16*F16*100</f>
        <v>6810</v>
      </c>
      <c r="J16" s="28" t="n">
        <f aca="false">I16/$E$4</f>
        <v>0.0815412615546721</v>
      </c>
      <c r="K16" s="24" t="n">
        <v>21.25</v>
      </c>
      <c r="L16" s="18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38</v>
      </c>
      <c r="E17" s="38" t="n">
        <v>0.08</v>
      </c>
      <c r="F17" s="19" t="n">
        <v>53.94</v>
      </c>
      <c r="G17" s="20" t="n">
        <f aca="false">((E17*$D$4)/100)/F17</f>
        <v>1.88670391546972</v>
      </c>
      <c r="H17" s="21" t="n">
        <v>1</v>
      </c>
      <c r="I17" s="22" t="n">
        <f aca="false">H17*F17*100</f>
        <v>5394</v>
      </c>
      <c r="J17" s="28" t="n">
        <f aca="false">I17/$E$4</f>
        <v>0.0645864265529958</v>
      </c>
      <c r="K17" s="24" t="n">
        <v>48.76</v>
      </c>
      <c r="L17" s="18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25</v>
      </c>
      <c r="D18" s="29"/>
      <c r="E18" s="29"/>
      <c r="F18" s="30" t="n">
        <f aca="false">D4</f>
        <v>127211.011500546</v>
      </c>
      <c r="G18" s="31"/>
      <c r="H18" s="31"/>
      <c r="I18" s="31"/>
      <c r="J18" s="30"/>
      <c r="K18" s="32" t="n">
        <f aca="false">F4</f>
        <v>132051.011500546</v>
      </c>
      <c r="L18" s="33" t="n">
        <f aca="false">(K18/F18-1)</f>
        <v>0.038047020795674</v>
      </c>
      <c r="M18" s="33"/>
      <c r="N18" s="1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27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Setembro!F4</f>
        <v>132051.011500546</v>
      </c>
      <c r="E4" s="10" t="n">
        <f aca="false">IF(SUM(I8:I17)&lt;=D4,SUM(I8:I17),"VALOR ACIMA DO DISPONÍVEL")</f>
        <v>83516</v>
      </c>
      <c r="F4" s="11" t="n">
        <f aca="false">(E4*I2)+E4+(D4-E4)</f>
        <v>136891.011500546</v>
      </c>
      <c r="G4" s="2"/>
      <c r="H4" s="2"/>
      <c r="I4" s="12" t="n">
        <f aca="false">F4/100000-1</f>
        <v>0.368910115005459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29</v>
      </c>
      <c r="E8" s="38" t="n">
        <v>0.1</v>
      </c>
      <c r="F8" s="19" t="n">
        <v>16.71</v>
      </c>
      <c r="G8" s="20" t="n">
        <f aca="false">((E8*$D$4)/100)/F8</f>
        <v>7.90251415323435</v>
      </c>
      <c r="H8" s="21" t="n">
        <v>6</v>
      </c>
      <c r="I8" s="22" t="n">
        <f aca="false">H8*F8*100</f>
        <v>10026</v>
      </c>
      <c r="J8" s="28" t="n">
        <f aca="false">I8/$E$4</f>
        <v>0.120048852914412</v>
      </c>
      <c r="K8" s="24" t="n">
        <v>15.86</v>
      </c>
      <c r="L8" s="18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30</v>
      </c>
      <c r="E9" s="38" t="n">
        <v>0.1</v>
      </c>
      <c r="F9" s="19" t="n">
        <v>35.25</v>
      </c>
      <c r="G9" s="20" t="n">
        <f aca="false">((E9*$D$4)/100)/F9</f>
        <v>3.74612798583109</v>
      </c>
      <c r="H9" s="21" t="n">
        <v>3</v>
      </c>
      <c r="I9" s="22" t="n">
        <f aca="false">H9*F9*100</f>
        <v>10575</v>
      </c>
      <c r="J9" s="28" t="n">
        <f aca="false">I9/$E$4</f>
        <v>0.126622443603621</v>
      </c>
      <c r="K9" s="24" t="n">
        <v>42.95</v>
      </c>
      <c r="L9" s="18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31</v>
      </c>
      <c r="E10" s="38" t="n">
        <v>0.09</v>
      </c>
      <c r="F10" s="19" t="n">
        <v>9.89</v>
      </c>
      <c r="G10" s="20" t="n">
        <f aca="false">((E10*$D$4)/100)/F10</f>
        <v>12.0167755662782</v>
      </c>
      <c r="H10" s="21" t="n">
        <v>10</v>
      </c>
      <c r="I10" s="22" t="n">
        <f aca="false">H10*F10*100</f>
        <v>9890</v>
      </c>
      <c r="J10" s="28" t="n">
        <f aca="false">I10/$E$4</f>
        <v>0.118420422434025</v>
      </c>
      <c r="K10" s="24" t="n">
        <v>10.19</v>
      </c>
      <c r="L10" s="18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32</v>
      </c>
      <c r="E11" s="38" t="n">
        <v>0.09</v>
      </c>
      <c r="F11" s="19" t="n">
        <v>43.47</v>
      </c>
      <c r="G11" s="20" t="n">
        <f aca="false">((E11*$D$4)/100)/F11</f>
        <v>2.73397539338604</v>
      </c>
      <c r="H11" s="21" t="n">
        <v>2</v>
      </c>
      <c r="I11" s="22" t="n">
        <f aca="false">H11*F11*100</f>
        <v>8694</v>
      </c>
      <c r="J11" s="28" t="n">
        <f aca="false">I11/$E$4</f>
        <v>0.104099813209445</v>
      </c>
      <c r="K11" s="24" t="n">
        <v>48.33</v>
      </c>
      <c r="L11" s="18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33</v>
      </c>
      <c r="E12" s="38" t="n">
        <v>0.08</v>
      </c>
      <c r="F12" s="19" t="n">
        <v>29</v>
      </c>
      <c r="G12" s="20" t="n">
        <f aca="false">((E12*$D$4)/100)/F12</f>
        <v>3.64278652415299</v>
      </c>
      <c r="H12" s="21" t="n">
        <v>3</v>
      </c>
      <c r="I12" s="22" t="n">
        <f aca="false">H12*F12*100</f>
        <v>8700</v>
      </c>
      <c r="J12" s="28" t="n">
        <f aca="false">I12/$E$4</f>
        <v>0.104171655730638</v>
      </c>
      <c r="K12" s="24" t="n">
        <v>34.66</v>
      </c>
      <c r="L12" s="18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34</v>
      </c>
      <c r="E13" s="38" t="n">
        <v>0.09</v>
      </c>
      <c r="F13" s="19" t="n">
        <v>18.9</v>
      </c>
      <c r="G13" s="20" t="n">
        <f aca="false">((E13*$D$4)/100)/F13</f>
        <v>6.2881434047879</v>
      </c>
      <c r="H13" s="21" t="n">
        <v>5</v>
      </c>
      <c r="I13" s="22" t="n">
        <f aca="false">H13*F13*100</f>
        <v>9450</v>
      </c>
      <c r="J13" s="28" t="n">
        <f aca="false">I13/$E$4</f>
        <v>0.113151970879831</v>
      </c>
      <c r="K13" s="24" t="n">
        <v>19.85</v>
      </c>
      <c r="L13" s="18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35</v>
      </c>
      <c r="E14" s="38" t="n">
        <v>0.07</v>
      </c>
      <c r="F14" s="19" t="n">
        <v>10.76</v>
      </c>
      <c r="G14" s="20" t="n">
        <f aca="false">((E14*$D$4)/100)/F14</f>
        <v>8.59067918683849</v>
      </c>
      <c r="H14" s="21" t="n">
        <v>7</v>
      </c>
      <c r="I14" s="22" t="n">
        <f aca="false">H14*F14*100</f>
        <v>7532</v>
      </c>
      <c r="J14" s="28" t="n">
        <f aca="false">I14/$E$4</f>
        <v>0.0901863116049619</v>
      </c>
      <c r="K14" s="24" t="n">
        <v>11.85</v>
      </c>
      <c r="L14" s="18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36</v>
      </c>
      <c r="E15" s="38" t="n">
        <v>0.07</v>
      </c>
      <c r="F15" s="19" t="n">
        <v>12.89</v>
      </c>
      <c r="G15" s="20" t="n">
        <f aca="false">((E15*$D$4)/100)/F15</f>
        <v>7.17111776961848</v>
      </c>
      <c r="H15" s="21" t="n">
        <v>5</v>
      </c>
      <c r="I15" s="22" t="n">
        <f aca="false">H15*F15*100</f>
        <v>6445</v>
      </c>
      <c r="J15" s="28" t="n">
        <f aca="false">I15/$E$4</f>
        <v>0.0771708415153982</v>
      </c>
      <c r="K15" s="24" t="n">
        <v>12.46</v>
      </c>
      <c r="L15" s="18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37</v>
      </c>
      <c r="E16" s="38" t="n">
        <v>0.07</v>
      </c>
      <c r="F16" s="19" t="n">
        <v>22.7</v>
      </c>
      <c r="G16" s="20" t="n">
        <f aca="false">((E16*$D$4)/100)/F16</f>
        <v>4.07205762336485</v>
      </c>
      <c r="H16" s="21" t="n">
        <v>3</v>
      </c>
      <c r="I16" s="22" t="n">
        <f aca="false">H16*F16*100</f>
        <v>6810</v>
      </c>
      <c r="J16" s="28" t="n">
        <f aca="false">I16/$E$4</f>
        <v>0.0815412615546721</v>
      </c>
      <c r="K16" s="24" t="n">
        <v>21.25</v>
      </c>
      <c r="L16" s="18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38</v>
      </c>
      <c r="E17" s="38" t="n">
        <v>0.08</v>
      </c>
      <c r="F17" s="19" t="n">
        <v>53.94</v>
      </c>
      <c r="G17" s="20" t="n">
        <f aca="false">((E17*$D$4)/100)/F17</f>
        <v>1.95848737857688</v>
      </c>
      <c r="H17" s="21" t="n">
        <v>1</v>
      </c>
      <c r="I17" s="22" t="n">
        <f aca="false">H17*F17*100</f>
        <v>5394</v>
      </c>
      <c r="J17" s="28" t="n">
        <f aca="false">I17/$E$4</f>
        <v>0.0645864265529958</v>
      </c>
      <c r="K17" s="24" t="n">
        <v>48.76</v>
      </c>
      <c r="L17" s="18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25</v>
      </c>
      <c r="D18" s="29"/>
      <c r="E18" s="29"/>
      <c r="F18" s="30" t="n">
        <f aca="false">D4</f>
        <v>132051.011500546</v>
      </c>
      <c r="G18" s="31"/>
      <c r="H18" s="31"/>
      <c r="I18" s="31"/>
      <c r="J18" s="30"/>
      <c r="K18" s="32" t="n">
        <f aca="false">F4</f>
        <v>136891.011500546</v>
      </c>
      <c r="L18" s="33" t="n">
        <f aca="false">(K18/F18-1)</f>
        <v>0.0366525022792423</v>
      </c>
      <c r="M18" s="33"/>
      <c r="N18" s="1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27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Outubro!F4</f>
        <v>136891.011500546</v>
      </c>
      <c r="E4" s="10" t="n">
        <f aca="false">IF(SUM(I8:I17)&lt;=D4,SUM(I8:I17),"VALOR ACIMA DO DISPONÍVEL")</f>
        <v>83516</v>
      </c>
      <c r="F4" s="11" t="n">
        <f aca="false">(E4*I2)+E4+(D4-E4)</f>
        <v>141731.011500546</v>
      </c>
      <c r="G4" s="2"/>
      <c r="H4" s="2"/>
      <c r="I4" s="12" t="n">
        <f aca="false">F4/100000-1</f>
        <v>0.417310115005459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29</v>
      </c>
      <c r="E8" s="38" t="n">
        <v>0.1</v>
      </c>
      <c r="F8" s="19" t="n">
        <v>16.71</v>
      </c>
      <c r="G8" s="20" t="n">
        <f aca="false">((E8*$D$4)/100)/F8</f>
        <v>8.19216107124751</v>
      </c>
      <c r="H8" s="21" t="n">
        <v>6</v>
      </c>
      <c r="I8" s="22" t="n">
        <f aca="false">H8*F8*100</f>
        <v>10026</v>
      </c>
      <c r="J8" s="28" t="n">
        <f aca="false">I8/$E$4</f>
        <v>0.120048852914412</v>
      </c>
      <c r="K8" s="24" t="n">
        <v>15.86</v>
      </c>
      <c r="L8" s="18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30</v>
      </c>
      <c r="E9" s="38" t="n">
        <v>0.1</v>
      </c>
      <c r="F9" s="19" t="n">
        <v>35.25</v>
      </c>
      <c r="G9" s="20" t="n">
        <f aca="false">((E9*$D$4)/100)/F9</f>
        <v>3.8834329503701</v>
      </c>
      <c r="H9" s="21" t="n">
        <v>3</v>
      </c>
      <c r="I9" s="22" t="n">
        <f aca="false">H9*F9*100</f>
        <v>10575</v>
      </c>
      <c r="J9" s="28" t="n">
        <f aca="false">I9/$E$4</f>
        <v>0.126622443603621</v>
      </c>
      <c r="K9" s="24" t="n">
        <v>42.95</v>
      </c>
      <c r="L9" s="18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31</v>
      </c>
      <c r="E10" s="38" t="n">
        <v>0.1</v>
      </c>
      <c r="F10" s="19" t="n">
        <v>9.89</v>
      </c>
      <c r="G10" s="20" t="n">
        <f aca="false">((E10*$D$4)/100)/F10</f>
        <v>13.8413560667893</v>
      </c>
      <c r="H10" s="21" t="n">
        <v>10</v>
      </c>
      <c r="I10" s="22" t="n">
        <f aca="false">H10*F10*100</f>
        <v>9890</v>
      </c>
      <c r="J10" s="28" t="n">
        <f aca="false">I10/$E$4</f>
        <v>0.118420422434025</v>
      </c>
      <c r="K10" s="24" t="n">
        <v>10.19</v>
      </c>
      <c r="L10" s="18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32</v>
      </c>
      <c r="E11" s="38" t="n">
        <v>0.1</v>
      </c>
      <c r="F11" s="19" t="n">
        <v>43.47</v>
      </c>
      <c r="G11" s="20" t="n">
        <f aca="false">((E11*$D$4)/100)/F11</f>
        <v>3.14909159191502</v>
      </c>
      <c r="H11" s="21" t="n">
        <v>2</v>
      </c>
      <c r="I11" s="22" t="n">
        <f aca="false">H11*F11*100</f>
        <v>8694</v>
      </c>
      <c r="J11" s="28" t="n">
        <f aca="false">I11/$E$4</f>
        <v>0.104099813209445</v>
      </c>
      <c r="K11" s="24" t="n">
        <v>48.33</v>
      </c>
      <c r="L11" s="18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33</v>
      </c>
      <c r="E12" s="38" t="n">
        <v>0.1</v>
      </c>
      <c r="F12" s="19" t="n">
        <v>29</v>
      </c>
      <c r="G12" s="20" t="n">
        <f aca="false">((E12*$D$4)/100)/F12</f>
        <v>4.72037970691538</v>
      </c>
      <c r="H12" s="21" t="n">
        <v>3</v>
      </c>
      <c r="I12" s="22" t="n">
        <f aca="false">H12*F12*100</f>
        <v>8700</v>
      </c>
      <c r="J12" s="28" t="n">
        <f aca="false">I12/$E$4</f>
        <v>0.104171655730638</v>
      </c>
      <c r="K12" s="24" t="n">
        <v>34.66</v>
      </c>
      <c r="L12" s="18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34</v>
      </c>
      <c r="E13" s="38" t="n">
        <v>0.1</v>
      </c>
      <c r="F13" s="19" t="n">
        <v>18.9</v>
      </c>
      <c r="G13" s="20" t="n">
        <f aca="false">((E13*$D$4)/100)/F13</f>
        <v>7.24291066140455</v>
      </c>
      <c r="H13" s="21" t="n">
        <v>5</v>
      </c>
      <c r="I13" s="22" t="n">
        <f aca="false">H13*F13*100</f>
        <v>9450</v>
      </c>
      <c r="J13" s="28" t="n">
        <f aca="false">I13/$E$4</f>
        <v>0.113151970879831</v>
      </c>
      <c r="K13" s="24" t="n">
        <v>19.85</v>
      </c>
      <c r="L13" s="18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35</v>
      </c>
      <c r="E14" s="38" t="n">
        <v>0.1</v>
      </c>
      <c r="F14" s="19" t="n">
        <v>10.76</v>
      </c>
      <c r="G14" s="20" t="n">
        <f aca="false">((E14*$D$4)/100)/F14</f>
        <v>12.7222129647348</v>
      </c>
      <c r="H14" s="21" t="n">
        <v>7</v>
      </c>
      <c r="I14" s="22" t="n">
        <f aca="false">H14*F14*100</f>
        <v>7532</v>
      </c>
      <c r="J14" s="28" t="n">
        <f aca="false">I14/$E$4</f>
        <v>0.0901863116049619</v>
      </c>
      <c r="K14" s="24" t="n">
        <v>11.85</v>
      </c>
      <c r="L14" s="18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36</v>
      </c>
      <c r="E15" s="38" t="n">
        <v>0.1</v>
      </c>
      <c r="F15" s="19" t="n">
        <v>12.89</v>
      </c>
      <c r="G15" s="20" t="n">
        <f aca="false">((E15*$D$4)/100)/F15</f>
        <v>10.6199388285916</v>
      </c>
      <c r="H15" s="21" t="n">
        <v>5</v>
      </c>
      <c r="I15" s="22" t="n">
        <f aca="false">H15*F15*100</f>
        <v>6445</v>
      </c>
      <c r="J15" s="28" t="n">
        <f aca="false">I15/$E$4</f>
        <v>0.0771708415153982</v>
      </c>
      <c r="K15" s="24" t="n">
        <v>12.46</v>
      </c>
      <c r="L15" s="18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37</v>
      </c>
      <c r="E16" s="38" t="n">
        <v>0.1</v>
      </c>
      <c r="F16" s="19" t="n">
        <v>22.7</v>
      </c>
      <c r="G16" s="20" t="n">
        <f aca="false">((E16*$D$4)/100)/F16</f>
        <v>6.03044103526634</v>
      </c>
      <c r="H16" s="21" t="n">
        <v>3</v>
      </c>
      <c r="I16" s="22" t="n">
        <f aca="false">H16*F16*100</f>
        <v>6810</v>
      </c>
      <c r="J16" s="28" t="n">
        <f aca="false">I16/$E$4</f>
        <v>0.0815412615546721</v>
      </c>
      <c r="K16" s="24" t="n">
        <v>21.25</v>
      </c>
      <c r="L16" s="18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38</v>
      </c>
      <c r="E17" s="38" t="n">
        <v>0.1</v>
      </c>
      <c r="F17" s="19" t="n">
        <v>53.94</v>
      </c>
      <c r="G17" s="20" t="n">
        <f aca="false">((E17*$D$4)/100)/F17</f>
        <v>2.53783855210504</v>
      </c>
      <c r="H17" s="21" t="n">
        <v>1</v>
      </c>
      <c r="I17" s="22" t="n">
        <f aca="false">H17*F17*100</f>
        <v>5394</v>
      </c>
      <c r="J17" s="28" t="n">
        <f aca="false">I17/$E$4</f>
        <v>0.0645864265529958</v>
      </c>
      <c r="K17" s="24" t="n">
        <v>48.76</v>
      </c>
      <c r="L17" s="18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25</v>
      </c>
      <c r="D18" s="29"/>
      <c r="E18" s="29"/>
      <c r="F18" s="30" t="n">
        <f aca="false">D4</f>
        <v>136891.011500546</v>
      </c>
      <c r="G18" s="31"/>
      <c r="H18" s="31"/>
      <c r="I18" s="31"/>
      <c r="J18" s="30"/>
      <c r="K18" s="32" t="n">
        <f aca="false">F4</f>
        <v>141731.011500546</v>
      </c>
      <c r="L18" s="33" t="n">
        <f aca="false">(K18/F18-1)</f>
        <v>0.0353565946145462</v>
      </c>
      <c r="M18" s="33"/>
      <c r="N18" s="1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27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0.0415199377521799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Novembro!F4</f>
        <v>141731.011500546</v>
      </c>
      <c r="E4" s="10" t="n">
        <f aca="false">IF(SUM(I8:I17)&lt;=D4,SUM(I8:I17),"VALOR ACIMA DO DISPONÍVEL")</f>
        <v>124663</v>
      </c>
      <c r="F4" s="11" t="n">
        <f aca="false">(E4*I2)+E4+(D4-E4)</f>
        <v>146907.011500546</v>
      </c>
      <c r="G4" s="2"/>
      <c r="H4" s="2"/>
      <c r="I4" s="12" t="n">
        <f aca="false">F4/100000-1</f>
        <v>0.469070115005459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29</v>
      </c>
      <c r="E8" s="38" t="n">
        <v>0.1</v>
      </c>
      <c r="F8" s="19" t="n">
        <v>16.71</v>
      </c>
      <c r="G8" s="20" t="n">
        <f aca="false">((E8*$D$4)/100)/F8</f>
        <v>8.48180798926068</v>
      </c>
      <c r="H8" s="21" t="n">
        <v>6</v>
      </c>
      <c r="I8" s="22" t="n">
        <f aca="false">H8*F8*100</f>
        <v>10026</v>
      </c>
      <c r="J8" s="28" t="n">
        <f aca="false">I8/$E$4</f>
        <v>0.0804248253290872</v>
      </c>
      <c r="K8" s="24" t="n">
        <v>15.86</v>
      </c>
      <c r="L8" s="18" t="n">
        <f aca="false">IFERROR((K8/F8-1)*J8,0)</f>
        <v>-0.00409102941530367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30</v>
      </c>
      <c r="E9" s="38" t="n">
        <v>0.1</v>
      </c>
      <c r="F9" s="19" t="n">
        <v>35.25</v>
      </c>
      <c r="G9" s="20" t="n">
        <f aca="false">((E9*$D$4)/100)/F9</f>
        <v>4.0207379149091</v>
      </c>
      <c r="H9" s="21" t="n">
        <v>3</v>
      </c>
      <c r="I9" s="22" t="n">
        <f aca="false">H9*F9*100</f>
        <v>10575</v>
      </c>
      <c r="J9" s="28" t="n">
        <f aca="false">I9/$E$4</f>
        <v>0.0848286981702671</v>
      </c>
      <c r="K9" s="24" t="n">
        <v>42.95</v>
      </c>
      <c r="L9" s="18" t="n">
        <f aca="false">IFERROR((K9/F9-1)*J9,0)</f>
        <v>0.0185299567634342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31</v>
      </c>
      <c r="E10" s="38" t="n">
        <v>0.1</v>
      </c>
      <c r="F10" s="19" t="n">
        <v>9.89</v>
      </c>
      <c r="G10" s="20" t="n">
        <f aca="false">((E10*$D$4)/100)/F10</f>
        <v>14.3307392821583</v>
      </c>
      <c r="H10" s="21" t="n">
        <v>13</v>
      </c>
      <c r="I10" s="22" t="n">
        <f aca="false">H10*F10*100</f>
        <v>12857</v>
      </c>
      <c r="J10" s="28" t="n">
        <f aca="false">I10/$E$4</f>
        <v>0.103134049397175</v>
      </c>
      <c r="K10" s="24" t="n">
        <v>10.19</v>
      </c>
      <c r="L10" s="18" t="n">
        <f aca="false">IFERROR((K10/F10-1)*J10,0)</f>
        <v>0.0031284342587616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32</v>
      </c>
      <c r="E11" s="38" t="n">
        <v>0.1</v>
      </c>
      <c r="F11" s="19" t="n">
        <v>43.47</v>
      </c>
      <c r="G11" s="20" t="n">
        <f aca="false">((E11*$D$4)/100)/F11</f>
        <v>3.26043274673444</v>
      </c>
      <c r="H11" s="21" t="n">
        <v>3</v>
      </c>
      <c r="I11" s="22" t="n">
        <f aca="false">H11*F11*100</f>
        <v>13041</v>
      </c>
      <c r="J11" s="28" t="n">
        <f aca="false">I11/$E$4</f>
        <v>0.104610028637206</v>
      </c>
      <c r="K11" s="24" t="n">
        <v>48.33</v>
      </c>
      <c r="L11" s="18" t="n">
        <f aca="false">IFERROR((K11/F11-1)*J11,0)</f>
        <v>0.0116955311519858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33</v>
      </c>
      <c r="E12" s="38" t="n">
        <v>0.1</v>
      </c>
      <c r="F12" s="19" t="n">
        <v>29</v>
      </c>
      <c r="G12" s="20" t="n">
        <f aca="false">((E12*$D$4)/100)/F12</f>
        <v>4.88727625863952</v>
      </c>
      <c r="H12" s="21" t="n">
        <v>4</v>
      </c>
      <c r="I12" s="22" t="n">
        <f aca="false">H12*F12*100</f>
        <v>11600</v>
      </c>
      <c r="J12" s="28" t="n">
        <f aca="false">I12/$E$4</f>
        <v>0.0930508651323969</v>
      </c>
      <c r="K12" s="24" t="n">
        <v>34.66</v>
      </c>
      <c r="L12" s="18" t="n">
        <f aca="false">IFERROR((K12/F12-1)*J12,0)</f>
        <v>0.0181609619534264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34</v>
      </c>
      <c r="E13" s="38" t="n">
        <v>0.1</v>
      </c>
      <c r="F13" s="19" t="n">
        <v>18.9</v>
      </c>
      <c r="G13" s="20" t="n">
        <f aca="false">((E13*$D$4)/100)/F13</f>
        <v>7.4989953174892</v>
      </c>
      <c r="H13" s="21" t="n">
        <v>7</v>
      </c>
      <c r="I13" s="22" t="n">
        <f aca="false">H13*F13*100</f>
        <v>13230</v>
      </c>
      <c r="J13" s="28" t="n">
        <f aca="false">I13/$E$4</f>
        <v>0.10612611600876</v>
      </c>
      <c r="K13" s="24" t="n">
        <v>19.85</v>
      </c>
      <c r="L13" s="18" t="n">
        <f aca="false">IFERROR((K13/F13-1)*J13,0)</f>
        <v>0.00533438149250381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35</v>
      </c>
      <c r="E14" s="38" t="n">
        <v>0.1</v>
      </c>
      <c r="F14" s="19" t="n">
        <v>10.76</v>
      </c>
      <c r="G14" s="20" t="n">
        <f aca="false">((E14*$D$4)/100)/F14</f>
        <v>13.1720270911288</v>
      </c>
      <c r="H14" s="21" t="n">
        <v>12</v>
      </c>
      <c r="I14" s="22" t="n">
        <f aca="false">H14*F14*100</f>
        <v>12912</v>
      </c>
      <c r="J14" s="28" t="n">
        <f aca="false">I14/$E$4</f>
        <v>0.103575238843923</v>
      </c>
      <c r="K14" s="24" t="n">
        <v>11.85</v>
      </c>
      <c r="L14" s="18" t="n">
        <f aca="false">IFERROR((K14/F14-1)*J14,0)</f>
        <v>0.0104922872063082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36</v>
      </c>
      <c r="E15" s="38" t="n">
        <v>0.1</v>
      </c>
      <c r="F15" s="19" t="n">
        <v>12.89</v>
      </c>
      <c r="G15" s="20" t="n">
        <f aca="false">((E15*$D$4)/100)/F15</f>
        <v>10.9954237005854</v>
      </c>
      <c r="H15" s="21" t="n">
        <v>10</v>
      </c>
      <c r="I15" s="22" t="n">
        <f aca="false">H15*F15*100</f>
        <v>12890</v>
      </c>
      <c r="J15" s="28" t="n">
        <f aca="false">I15/$E$4</f>
        <v>0.103398763065224</v>
      </c>
      <c r="K15" s="24" t="n">
        <v>12.46</v>
      </c>
      <c r="L15" s="18" t="n">
        <f aca="false">IFERROR((K15/F15-1)*J15,0)</f>
        <v>-0.0034492993109423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37</v>
      </c>
      <c r="E16" s="38" t="n">
        <v>0.1</v>
      </c>
      <c r="F16" s="19" t="n">
        <v>22.7</v>
      </c>
      <c r="G16" s="20" t="n">
        <f aca="false">((E16*$D$4)/100)/F16</f>
        <v>6.24365689429718</v>
      </c>
      <c r="H16" s="21" t="n">
        <v>5</v>
      </c>
      <c r="I16" s="22" t="n">
        <f aca="false">H16*F16*100</f>
        <v>11350</v>
      </c>
      <c r="J16" s="28" t="n">
        <f aca="false">I16/$E$4</f>
        <v>0.0910454585562677</v>
      </c>
      <c r="K16" s="24" t="n">
        <v>21.25</v>
      </c>
      <c r="L16" s="18" t="n">
        <f aca="false">IFERROR((K16/F16-1)*J16,0)</f>
        <v>-0.0058156790707748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38</v>
      </c>
      <c r="E17" s="38" t="n">
        <v>0.1</v>
      </c>
      <c r="F17" s="19" t="n">
        <v>53.94</v>
      </c>
      <c r="G17" s="20" t="n">
        <f aca="false">((E17*$D$4)/100)/F17</f>
        <v>2.62756788098899</v>
      </c>
      <c r="H17" s="21" t="n">
        <v>3</v>
      </c>
      <c r="I17" s="22" t="n">
        <f aca="false">H17*F17*100</f>
        <v>16182</v>
      </c>
      <c r="J17" s="28" t="n">
        <f aca="false">I17/$E$4</f>
        <v>0.129805956859694</v>
      </c>
      <c r="K17" s="24" t="n">
        <v>48.76</v>
      </c>
      <c r="L17" s="18" t="n">
        <f aca="false">IFERROR((K17/F17-1)*J17,0)</f>
        <v>-0.0124656072772194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25</v>
      </c>
      <c r="D18" s="29"/>
      <c r="E18" s="29"/>
      <c r="F18" s="30" t="n">
        <f aca="false">D4</f>
        <v>141731.011500546</v>
      </c>
      <c r="G18" s="31"/>
      <c r="H18" s="31"/>
      <c r="I18" s="31"/>
      <c r="J18" s="30"/>
      <c r="K18" s="32" t="n">
        <f aca="false">F4</f>
        <v>146907.011500546</v>
      </c>
      <c r="L18" s="33" t="n">
        <f aca="false">(K18/F18-1)</f>
        <v>0.0365198833000642</v>
      </c>
      <c r="M18" s="3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27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2020-06-30T21:10:59Z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