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<sst xmlns="http://schemas.openxmlformats.org/spreadsheetml/2006/main" count="247" uniqueCount="43">
  <si>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</si>
  <si>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</si>
  <si>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</si>
  <si>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</si>
  <si>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</si>
  <si>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</si>
  <si>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</si>
  <si>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</si>
  <si>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</si>
  <si>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</si>
  <si>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</si>
  <si>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</si>
  <si>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</si>
  <si>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</si>
  <si>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</si>
  <si>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</si>
  <si>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</si>
  <si>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WEGE3</t>
  </si>
  <si>
    <t xml:space="preserve">BBDC3</t>
  </si>
  <si>
    <t xml:space="preserve">RADL3</t>
  </si>
  <si>
    <t xml:space="preserve">EGIE3</t>
  </si>
  <si>
    <t xml:space="preserve">B3SA3</t>
  </si>
  <si>
    <t xml:space="preserve">MGLU3</t>
  </si>
  <si>
    <t xml:space="preserve">ENBR3</t>
  </si>
  <si>
    <t xml:space="preserve">PRIO3</t>
  </si>
  <si>
    <t xml:space="preserve">CNTO3</t>
  </si>
  <si>
    <t xml:space="preserve">CEAB3</t>
  </si>
  <si>
    <t xml:space="preserve">CARTEIRA</t>
  </si>
  <si>
    <t xml:space="preserve">      -&gt; Rentabilidade mensal da carteira</t>
  </si>
  <si>
    <t xml:space="preserve">IBOVESPA</t>
  </si>
  <si>
    <t xml:space="preserve">MDIA3</t>
  </si>
  <si>
    <t xml:space="preserve">EQTL3</t>
  </si>
  <si>
    <t xml:space="preserve">SAPR4</t>
  </si>
  <si>
    <t xml:space="preserve">FLRY3</t>
  </si>
  <si>
    <t xml:space="preserve">VALE3</t>
  </si>
  <si>
    <t xml:space="preserve">CSNA3</t>
  </si>
  <si>
    <t xml:space="preserve">ELET3</t>
  </si>
  <si>
    <t xml:space="preserve">TAEE3</t>
  </si>
  <si>
    <t xml:space="preserve">yduq3</t>
  </si>
  <si>
    <t xml:space="preserve">ECOR3</t>
  </si>
  <si>
    <t xml:space="preserve">ITSA4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</si>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</sst>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1" activeCellId="0" sqref="H1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0.102124882254075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v>100000</v>
      </c>
      <c r="E4" s="14" t="n">
        <f aca="false">IF(SUM(I8:I17)&lt;=D4,SUM(I8:I17),"VALOR ACIMA DO DISPONÍVEL")</f>
        <v>99897.3</v>
      </c>
      <c r="F4" s="15" t="n">
        <f aca="false">(E4*I2)+E4+(D4-E4)</f>
        <v>110202</v>
      </c>
      <c r="G4" s="3"/>
      <c r="H4" s="3"/>
      <c r="I4" s="16" t="n">
        <f aca="false">F4/D4-1</f>
        <v>0.10202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17</v>
      </c>
      <c r="E8" s="23" t="n">
        <v>0.15</v>
      </c>
      <c r="F8" s="24" t="n">
        <v>39.94</v>
      </c>
      <c r="G8" s="25" t="n">
        <f aca="false">((E8*$D$4)/100)/F8</f>
        <v>3.75563345017526</v>
      </c>
      <c r="H8" s="26" t="n">
        <v>4</v>
      </c>
      <c r="I8" s="27" t="n">
        <f aca="false">H8*F8*100</f>
        <v>15976</v>
      </c>
      <c r="J8" s="28" t="n">
        <f aca="false">I8/$E$4</f>
        <v>0.159924242196736</v>
      </c>
      <c r="K8" s="29" t="n">
        <v>41.83</v>
      </c>
      <c r="L8" s="30" t="n">
        <f aca="false">IFERROR((K8/F8-1)*J8,0)</f>
        <v>0.00756777210194872</v>
      </c>
      <c r="M8" s="31" t="n">
        <f aca="false">IFERROR(L8/J8,0)</f>
        <v>0.0473209814722084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18</v>
      </c>
      <c r="E9" s="23" t="n">
        <v>0.15</v>
      </c>
      <c r="F9" s="24" t="n">
        <v>17.56</v>
      </c>
      <c r="G9" s="25" t="n">
        <f aca="false">((E9*$D$4)/100)/F9</f>
        <v>8.54214123006834</v>
      </c>
      <c r="H9" s="26" t="n">
        <v>8.5</v>
      </c>
      <c r="I9" s="27" t="n">
        <f aca="false">H9*F9*100</f>
        <v>14926</v>
      </c>
      <c r="J9" s="28" t="n">
        <f aca="false">I9/$E$4</f>
        <v>0.149413447610696</v>
      </c>
      <c r="K9" s="29" t="n">
        <v>17.8</v>
      </c>
      <c r="L9" s="30" t="n">
        <f aca="false">IFERROR((K9/F9-1)*J9,0)</f>
        <v>0.0020420972338592</v>
      </c>
      <c r="M9" s="31" t="n">
        <f aca="false">IFERROR(L9/J9,0)</f>
        <v>0.0136674259681095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19</v>
      </c>
      <c r="E10" s="23" t="n">
        <v>0.12</v>
      </c>
      <c r="F10" s="24" t="n">
        <v>104.78</v>
      </c>
      <c r="G10" s="25" t="n">
        <f aca="false">((E10*$D$4)/100)/F10</f>
        <v>1.14525672838328</v>
      </c>
      <c r="H10" s="26" t="n">
        <v>1.1</v>
      </c>
      <c r="I10" s="27" t="n">
        <f aca="false">H10*F10*100</f>
        <v>11525.8</v>
      </c>
      <c r="J10" s="28" t="n">
        <f aca="false">I10/$E$4</f>
        <v>0.115376491656932</v>
      </c>
      <c r="K10" s="29" t="n">
        <v>109.44</v>
      </c>
      <c r="L10" s="30" t="n">
        <f aca="false">IFERROR((K10/F10-1)*J10,0)</f>
        <v>0.00513126981409909</v>
      </c>
      <c r="M10" s="31" t="n">
        <f aca="false">IFERROR(L10/J10,0)</f>
        <v>0.0444741362855507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0.12</v>
      </c>
      <c r="F11" s="24" t="n">
        <v>39.12</v>
      </c>
      <c r="G11" s="25" t="n">
        <f aca="false">((E11*$D$4)/100)/F11</f>
        <v>3.06748466257669</v>
      </c>
      <c r="H11" s="26" t="n">
        <v>3</v>
      </c>
      <c r="I11" s="27" t="n">
        <f aca="false">H11*F11*100</f>
        <v>11736</v>
      </c>
      <c r="J11" s="28" t="n">
        <f aca="false">I11/$E$4</f>
        <v>0.117480652630251</v>
      </c>
      <c r="K11" s="29" t="n">
        <v>42.41</v>
      </c>
      <c r="L11" s="30" t="n">
        <f aca="false">IFERROR((K11/F11-1)*J11,0)</f>
        <v>0.00988014691087748</v>
      </c>
      <c r="M11" s="31" t="n">
        <f aca="false">IFERROR(L11/J11,0)</f>
        <v>0.0841002044989776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21</v>
      </c>
      <c r="E12" s="23" t="n">
        <v>0.11</v>
      </c>
      <c r="F12" s="24" t="n">
        <v>38.42</v>
      </c>
      <c r="G12" s="25" t="n">
        <f aca="false">((E12*$D$4)/100)/F12</f>
        <v>2.86309213951067</v>
      </c>
      <c r="H12" s="26" t="n">
        <v>3</v>
      </c>
      <c r="I12" s="27" t="n">
        <f aca="false">H12*F12*100</f>
        <v>11526</v>
      </c>
      <c r="J12" s="28" t="n">
        <f aca="false">I12/$E$4</f>
        <v>0.115378493713043</v>
      </c>
      <c r="K12" s="29" t="n">
        <v>45.55</v>
      </c>
      <c r="L12" s="30" t="n">
        <f aca="false">IFERROR((K12/F12-1)*J12,0)</f>
        <v>0.0214119901138469</v>
      </c>
      <c r="M12" s="31" t="n">
        <f aca="false">IFERROR(L12/J12,0)</f>
        <v>0.18558042686101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22</v>
      </c>
      <c r="E13" s="23" t="n">
        <v>0.1</v>
      </c>
      <c r="F13" s="24" t="n">
        <v>49.7</v>
      </c>
      <c r="G13" s="25" t="n">
        <f aca="false">((E13*$D$4)/100)/F13</f>
        <v>2.01207243460765</v>
      </c>
      <c r="H13" s="26" t="n">
        <v>2</v>
      </c>
      <c r="I13" s="27" t="n">
        <f aca="false">H13*F13*100</f>
        <v>9940</v>
      </c>
      <c r="J13" s="28" t="n">
        <f aca="false">I13/$E$4</f>
        <v>0.099502188747844</v>
      </c>
      <c r="K13" s="29" t="n">
        <v>64.35</v>
      </c>
      <c r="L13" s="30" t="n">
        <f aca="false">IFERROR((K13/F13-1)*J13,0)</f>
        <v>0.0293301220353303</v>
      </c>
      <c r="M13" s="31" t="n">
        <f aca="false">IFERROR(L13/J13,0)</f>
        <v>0.29476861167002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23</v>
      </c>
      <c r="E14" s="23" t="n">
        <v>0.1</v>
      </c>
      <c r="F14" s="24" t="n">
        <v>17</v>
      </c>
      <c r="G14" s="25" t="n">
        <f aca="false">((E14*$D$4)/100)/F14</f>
        <v>5.88235294117647</v>
      </c>
      <c r="H14" s="26" t="n">
        <v>5.7</v>
      </c>
      <c r="I14" s="27" t="n">
        <f aca="false">H14*F14*100</f>
        <v>9690</v>
      </c>
      <c r="J14" s="28" t="n">
        <f aca="false">I14/$E$4</f>
        <v>0.0969996186083107</v>
      </c>
      <c r="K14" s="29" t="n">
        <v>17.67</v>
      </c>
      <c r="L14" s="30" t="n">
        <f aca="false">IFERROR((K14/F14-1)*J14,0)</f>
        <v>0.00382292614515108</v>
      </c>
      <c r="M14" s="31" t="n">
        <f aca="false">IFERROR(L14/J14,0)</f>
        <v>0.0394117647058825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24</v>
      </c>
      <c r="E15" s="23" t="n">
        <v>0.05</v>
      </c>
      <c r="F15" s="24" t="n">
        <v>20.45</v>
      </c>
      <c r="G15" s="25" t="n">
        <f aca="false">((E15*$D$4)/100)/F15</f>
        <v>2.44498777506112</v>
      </c>
      <c r="H15" s="26" t="n">
        <v>2.5</v>
      </c>
      <c r="I15" s="27" t="n">
        <f aca="false">H15*F15*100</f>
        <v>5112.5</v>
      </c>
      <c r="J15" s="28" t="n">
        <f aca="false">I15/$E$4</f>
        <v>0.051177559353456</v>
      </c>
      <c r="K15" s="29" t="n">
        <v>30.98</v>
      </c>
      <c r="L15" s="30" t="n">
        <f aca="false">IFERROR((K15/F15-1)*J15,0)</f>
        <v>0.0263520635692857</v>
      </c>
      <c r="M15" s="31" t="n">
        <f aca="false">IFERROR(L15/J15,0)</f>
        <v>0.514914425427873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25</v>
      </c>
      <c r="E16" s="23" t="n">
        <v>0.05</v>
      </c>
      <c r="F16" s="24" t="n">
        <v>31.6</v>
      </c>
      <c r="G16" s="25" t="n">
        <f aca="false">((E16*$D$4)/100)/F16</f>
        <v>1.58227848101266</v>
      </c>
      <c r="H16" s="26" t="n">
        <v>1.5</v>
      </c>
      <c r="I16" s="27" t="n">
        <f aca="false">H16*F16*100</f>
        <v>4740</v>
      </c>
      <c r="J16" s="28" t="n">
        <f aca="false">I16/$E$4</f>
        <v>0.0474487298455514</v>
      </c>
      <c r="K16" s="29" t="n">
        <v>29.26</v>
      </c>
      <c r="L16" s="30" t="n">
        <f aca="false">IFERROR((K16/F16-1)*J16,0)</f>
        <v>-0.00351360847590475</v>
      </c>
      <c r="M16" s="31" t="n">
        <f aca="false">IFERROR(L16/J16,0)</f>
        <v>-0.0740506329113924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26</v>
      </c>
      <c r="E17" s="23" t="n">
        <v>0.05</v>
      </c>
      <c r="F17" s="24" t="n">
        <v>9.45</v>
      </c>
      <c r="G17" s="25" t="n">
        <f aca="false">((E17*$D$4)/100)/F17</f>
        <v>5.29100529100529</v>
      </c>
      <c r="H17" s="26" t="n">
        <v>5</v>
      </c>
      <c r="I17" s="27" t="n">
        <f aca="false">H17*F17*100</f>
        <v>4725</v>
      </c>
      <c r="J17" s="28" t="n">
        <f aca="false">I17/$E$4</f>
        <v>0.0472985756371794</v>
      </c>
      <c r="K17" s="29" t="n">
        <v>9.47</v>
      </c>
      <c r="L17" s="30" t="n">
        <f aca="false">IFERROR((K17/F17-1)*J17,0)</f>
        <v>0.000100102805581335</v>
      </c>
      <c r="M17" s="31" t="n">
        <f aca="false">IFERROR(L17/J17,0)</f>
        <v>0.00211640211640218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v>100000</v>
      </c>
      <c r="G18" s="36"/>
      <c r="H18" s="36"/>
      <c r="I18" s="36"/>
      <c r="J18" s="35"/>
      <c r="K18" s="37" t="n">
        <f aca="false">F4</f>
        <v>110202</v>
      </c>
      <c r="L18" s="38" t="n">
        <f aca="false">(K18/F18-1)</f>
        <v>0.10202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40" t="n">
        <v>80505.89</v>
      </c>
      <c r="G19" s="41"/>
      <c r="H19" s="41"/>
      <c r="I19" s="41"/>
      <c r="J19" s="42"/>
      <c r="K19" s="43" t="n">
        <v>80505.89</v>
      </c>
      <c r="L19" s="38" t="n">
        <f aca="false">(K19/F19-1)</f>
        <v>0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D1" colorId="64" zoomScale="90" zoomScaleNormal="90" zoomScalePageLayoutView="100" workbookViewId="0">
      <selection pane="topLeft" activeCell="I12" activeCellId="0" sqref="I12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11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0.124850455751515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Maio!F4</f>
        <v>110202</v>
      </c>
      <c r="E4" s="14" t="n">
        <f aca="false">IF(SUM(I8:I17)&lt;=D4,SUM(I8:I17),"VALOR ACIMA DO DISPONÍVEL")</f>
        <v>110159.5</v>
      </c>
      <c r="F4" s="15" t="n">
        <f aca="false">(E4*I2)+E4+(D4-E4)</f>
        <v>123955.463780359</v>
      </c>
      <c r="G4" s="3"/>
      <c r="H4" s="3"/>
      <c r="I4" s="16" t="n">
        <f aca="false">F4/100000-1</f>
        <v>0.23955463780359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17</v>
      </c>
      <c r="E8" s="23" t="n">
        <v>0.15</v>
      </c>
      <c r="F8" s="24" t="n">
        <v>41.83</v>
      </c>
      <c r="G8" s="25" t="n">
        <f aca="false">((E8*$D$4)/100)/F8</f>
        <v>3.95178101840784</v>
      </c>
      <c r="H8" s="26" t="n">
        <v>4</v>
      </c>
      <c r="I8" s="27" t="n">
        <f aca="false">H8*F8*100</f>
        <v>16732</v>
      </c>
      <c r="J8" s="28" t="n">
        <f aca="false">I8/$E$4</f>
        <v>0.151888852073584</v>
      </c>
      <c r="K8" s="29" t="n">
        <v>50.61</v>
      </c>
      <c r="L8" s="30" t="n">
        <f aca="false">IFERROR((K8/F8-1)*J8,0)</f>
        <v>0.0318810452117158</v>
      </c>
      <c r="M8" s="31" t="n">
        <f aca="false">IFERROR(L8/J8,0)</f>
        <v>0.20989720296438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44" t="s">
        <v>19</v>
      </c>
      <c r="E9" s="23" t="n">
        <v>0.13</v>
      </c>
      <c r="F9" s="24" t="n">
        <v>109.44</v>
      </c>
      <c r="G9" s="25" t="n">
        <f aca="false">((E9*$D$4)/100)/F9</f>
        <v>1.30905153508772</v>
      </c>
      <c r="H9" s="26" t="n">
        <v>1.3</v>
      </c>
      <c r="I9" s="27" t="n">
        <f aca="false">H9*F9*100</f>
        <v>14227.2</v>
      </c>
      <c r="J9" s="28" t="n">
        <f aca="false">I9/$E$4</f>
        <v>0.12915091299434</v>
      </c>
      <c r="K9" s="29" t="n">
        <v>110.62</v>
      </c>
      <c r="L9" s="30" t="n">
        <f aca="false">IFERROR((K9/F9-1)*J9,0)</f>
        <v>0.0013925262914229</v>
      </c>
      <c r="M9" s="31" t="n">
        <f aca="false">IFERROR(L9/J9,0)</f>
        <v>0.0107821637426901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44" t="s">
        <v>30</v>
      </c>
      <c r="E10" s="23" t="n">
        <v>0.12</v>
      </c>
      <c r="F10" s="24" t="n">
        <v>36.13</v>
      </c>
      <c r="G10" s="25" t="n">
        <f aca="false">((E10*$D$4)/100)/F10</f>
        <v>3.66018267367838</v>
      </c>
      <c r="H10" s="26" t="n">
        <v>3.5</v>
      </c>
      <c r="I10" s="27" t="n">
        <f aca="false">H10*F10*100</f>
        <v>12645.5</v>
      </c>
      <c r="J10" s="28" t="n">
        <f aca="false">I10/$E$4</f>
        <v>0.114792641578802</v>
      </c>
      <c r="K10" s="29" t="n">
        <v>40.61</v>
      </c>
      <c r="L10" s="30" t="n">
        <f aca="false">IFERROR((K10/F10-1)*J10,0)</f>
        <v>0.0142339062904243</v>
      </c>
      <c r="M10" s="31" t="n">
        <f aca="false">IFERROR(L10/J10,0)</f>
        <v>0.123996678660393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44" t="s">
        <v>21</v>
      </c>
      <c r="E11" s="23" t="n">
        <v>0.12</v>
      </c>
      <c r="F11" s="24" t="n">
        <v>45.55</v>
      </c>
      <c r="G11" s="25" t="n">
        <f aca="false">((E11*$D$4)/100)/F11</f>
        <v>2.90323600439078</v>
      </c>
      <c r="H11" s="26" t="n">
        <v>3</v>
      </c>
      <c r="I11" s="27" t="n">
        <f aca="false">H11*F11*100</f>
        <v>13665</v>
      </c>
      <c r="J11" s="28" t="n">
        <f aca="false">I11/$E$4</f>
        <v>0.124047403991485</v>
      </c>
      <c r="K11" s="29" t="n">
        <v>55.09</v>
      </c>
      <c r="L11" s="30" t="n">
        <f aca="false">IFERROR((K11/F11-1)*J11,0)</f>
        <v>0.0259805100785679</v>
      </c>
      <c r="M11" s="31" t="n">
        <f aca="false">IFERROR(L11/J11,0)</f>
        <v>0.209440175631175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44" t="s">
        <v>18</v>
      </c>
      <c r="E12" s="23" t="n">
        <v>0.1</v>
      </c>
      <c r="F12" s="24" t="n">
        <v>17.8</v>
      </c>
      <c r="G12" s="25" t="n">
        <f aca="false">((E12*$D$4)/100)/F12</f>
        <v>6.19112359550562</v>
      </c>
      <c r="H12" s="26" t="n">
        <v>6</v>
      </c>
      <c r="I12" s="27" t="n">
        <f aca="false">H12*F12*100</f>
        <v>10680</v>
      </c>
      <c r="J12" s="28" t="n">
        <f aca="false">I12/$E$4</f>
        <v>0.0969503311107984</v>
      </c>
      <c r="K12" s="29" t="n">
        <v>18.96</v>
      </c>
      <c r="L12" s="30" t="n">
        <f aca="false">IFERROR((K12/F12-1)*J12,0)</f>
        <v>0.00631811146564755</v>
      </c>
      <c r="M12" s="31" t="n">
        <f aca="false">IFERROR(L12/J12,0)</f>
        <v>0.0651685393258428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44" t="s">
        <v>31</v>
      </c>
      <c r="E13" s="23" t="n">
        <v>0.1</v>
      </c>
      <c r="F13" s="24" t="n">
        <v>20.05</v>
      </c>
      <c r="G13" s="25" t="n">
        <f aca="false">((E13*$D$4)/100)/F13</f>
        <v>5.49635910224439</v>
      </c>
      <c r="H13" s="26" t="n">
        <v>5.5</v>
      </c>
      <c r="I13" s="27" t="n">
        <f aca="false">H13*F13*100</f>
        <v>11027.5</v>
      </c>
      <c r="J13" s="28" t="n">
        <f aca="false">I13/$E$4</f>
        <v>0.100104847970443</v>
      </c>
      <c r="K13" s="29" t="n">
        <v>23.22</v>
      </c>
      <c r="L13" s="30" t="n">
        <f aca="false">IFERROR((K13/F13-1)*J13,0)</f>
        <v>0.0158270507763743</v>
      </c>
      <c r="M13" s="31" t="n">
        <f aca="false">IFERROR(L13/J13,0)</f>
        <v>0.158104738154613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44" t="s">
        <v>32</v>
      </c>
      <c r="E14" s="23" t="n">
        <v>0.1</v>
      </c>
      <c r="F14" s="24" t="n">
        <v>5.32</v>
      </c>
      <c r="G14" s="25" t="n">
        <f aca="false">((E14*$D$4)/100)/F14</f>
        <v>20.7146616541353</v>
      </c>
      <c r="H14" s="26" t="n">
        <v>20</v>
      </c>
      <c r="I14" s="27" t="n">
        <f aca="false">H14*F14*100</f>
        <v>10640</v>
      </c>
      <c r="J14" s="28" t="n">
        <f aca="false">I14/$E$4</f>
        <v>0.0965872212564509</v>
      </c>
      <c r="K14" s="29" t="n">
        <v>6.28</v>
      </c>
      <c r="L14" s="30" t="n">
        <f aca="false">IFERROR((K14/F14-1)*J14,0)</f>
        <v>0.0174292730086829</v>
      </c>
      <c r="M14" s="31" t="n">
        <f aca="false">IFERROR(L14/J14,0)</f>
        <v>0.180451127819549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44" t="s">
        <v>33</v>
      </c>
      <c r="E15" s="23" t="n">
        <v>0.07</v>
      </c>
      <c r="F15" s="24" t="n">
        <v>23.35</v>
      </c>
      <c r="G15" s="25" t="n">
        <f aca="false">((E15*$D$4)/100)/F15</f>
        <v>3.30370021413276</v>
      </c>
      <c r="H15" s="26" t="n">
        <v>3</v>
      </c>
      <c r="I15" s="27" t="n">
        <f aca="false">H15*F15*100</f>
        <v>7005</v>
      </c>
      <c r="J15" s="28" t="n">
        <f aca="false">I15/$E$4</f>
        <v>0.0635896132426164</v>
      </c>
      <c r="K15" s="29" t="n">
        <v>24.59</v>
      </c>
      <c r="L15" s="30" t="n">
        <f aca="false">IFERROR((K15/F15-1)*J15,0)</f>
        <v>0.0033769216454323</v>
      </c>
      <c r="M15" s="31" t="n">
        <f aca="false">IFERROR(L15/J15,0)</f>
        <v>0.0531049250535332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44" t="s">
        <v>34</v>
      </c>
      <c r="E16" s="23" t="n">
        <v>0.07</v>
      </c>
      <c r="F16" s="24" t="n">
        <v>53</v>
      </c>
      <c r="G16" s="25" t="n">
        <f aca="false">((E16*$D$4)/100)/F16</f>
        <v>1.45549811320755</v>
      </c>
      <c r="H16" s="26" t="n">
        <v>1.5</v>
      </c>
      <c r="I16" s="27" t="n">
        <f aca="false">H16*F16*100</f>
        <v>7950</v>
      </c>
      <c r="J16" s="28" t="n">
        <f aca="false">I16/$E$4</f>
        <v>0.0721680835515775</v>
      </c>
      <c r="K16" s="29" t="n">
        <v>55.92</v>
      </c>
      <c r="L16" s="30" t="n">
        <f aca="false">IFERROR((K16/F16-1)*J16,0)</f>
        <v>0.00397605290510578</v>
      </c>
      <c r="M16" s="31" t="n">
        <f aca="false">IFERROR(L16/J16,0)</f>
        <v>0.0550943396226415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26</v>
      </c>
      <c r="E17" s="23" t="n">
        <v>0.05</v>
      </c>
      <c r="F17" s="24" t="n">
        <v>9.47</v>
      </c>
      <c r="G17" s="25" t="n">
        <f aca="false">((E17*$D$4)/100)/F17</f>
        <v>5.81847940865892</v>
      </c>
      <c r="H17" s="26" t="n">
        <v>5.9</v>
      </c>
      <c r="I17" s="27" t="n">
        <f aca="false">H17*F17*100</f>
        <v>5587.3</v>
      </c>
      <c r="J17" s="28" t="n">
        <v>0.05</v>
      </c>
      <c r="K17" s="29" t="n">
        <v>10.31</v>
      </c>
      <c r="L17" s="30" t="n">
        <f aca="false">IFERROR((K17/F17-1)*J17,0)</f>
        <v>0.0044350580781415</v>
      </c>
      <c r="M17" s="31" t="n">
        <f aca="false">IFERROR(L17/J17,0)</f>
        <v>0.0887011615628299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v>110202</v>
      </c>
      <c r="G18" s="36"/>
      <c r="H18" s="36"/>
      <c r="I18" s="36"/>
      <c r="J18" s="35"/>
      <c r="K18" s="37" t="n">
        <f aca="false">F4</f>
        <v>123955.463780359</v>
      </c>
      <c r="L18" s="38" t="n">
        <f aca="false">(K18/F18-1)</f>
        <v>0.124802306494973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40" t="n">
        <v>87402.59</v>
      </c>
      <c r="G19" s="41"/>
      <c r="H19" s="41"/>
      <c r="I19" s="41"/>
      <c r="J19" s="42"/>
      <c r="K19" s="40" t="n">
        <v>87402.59</v>
      </c>
      <c r="L19" s="38" t="n">
        <f aca="false">(K19/F19-1)</f>
        <v>0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E4">
    <cfRule type="cellIs" priority="2" operator="equal" aboveAverage="0" equalAverage="0" bottom="0" percent="0" rank="0" text="" dxfId="0">
      <formula>"VALOR ACIMA DO DISPONÍVEL"</formula>
    </cfRule>
  </conditionalFormatting>
  <conditionalFormatting sqref="M8:M17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4" activeCellId="0" sqref="D4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Junho!F4</f>
        <v>123955.463780359</v>
      </c>
      <c r="E4" s="14" t="n">
        <f aca="false">IF(SUM(I8:I17)&lt;=D4,SUM(I8:I17),"VALOR ACIMA DO DISPONÍVEL")</f>
        <v>83516</v>
      </c>
      <c r="F4" s="15" t="n">
        <f aca="false">(E4*I2)+E4+(D4-E4)</f>
        <v>128795.463780359</v>
      </c>
      <c r="G4" s="3"/>
      <c r="H4" s="3"/>
      <c r="I4" s="16" t="n">
        <f aca="false">F4/100000-1</f>
        <v>0.28795463780359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35</v>
      </c>
      <c r="E8" s="23" t="n">
        <v>0.1</v>
      </c>
      <c r="F8" s="24" t="n">
        <v>16.71</v>
      </c>
      <c r="G8" s="25" t="n">
        <f aca="false">((E8*$D$4)/100)/F8</f>
        <v>7.41804092042843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36</v>
      </c>
      <c r="E9" s="23" t="n">
        <v>0.1</v>
      </c>
      <c r="F9" s="24" t="n">
        <v>35.25</v>
      </c>
      <c r="G9" s="25" t="n">
        <f aca="false">((E9*$D$4)/100)/F9</f>
        <v>3.51646705759884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37</v>
      </c>
      <c r="E10" s="23" t="n">
        <v>0.1</v>
      </c>
      <c r="F10" s="24" t="n">
        <v>9.89</v>
      </c>
      <c r="G10" s="25" t="n">
        <f aca="false">((E10*$D$4)/100)/F10</f>
        <v>12.53341393128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0.1</v>
      </c>
      <c r="F11" s="24" t="n">
        <v>43.47</v>
      </c>
      <c r="G11" s="25" t="n">
        <f aca="false">((E11*$D$4)/100)/F11</f>
        <v>2.85151745526476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38</v>
      </c>
      <c r="E12" s="23" t="n">
        <v>0.1</v>
      </c>
      <c r="F12" s="24" t="n">
        <v>29</v>
      </c>
      <c r="G12" s="25" t="n">
        <f aca="false">((E12*$D$4)/100)/F12</f>
        <v>4.27432633725376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23</v>
      </c>
      <c r="E13" s="23" t="n">
        <v>0.1</v>
      </c>
      <c r="F13" s="24" t="n">
        <v>18.9</v>
      </c>
      <c r="G13" s="25" t="n">
        <f aca="false">((E13*$D$4)/100)/F13</f>
        <v>6.55849014710894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39</v>
      </c>
      <c r="E14" s="23" t="n">
        <v>0.1</v>
      </c>
      <c r="F14" s="24" t="n">
        <v>10.76</v>
      </c>
      <c r="G14" s="25" t="n">
        <f aca="false">((E14*$D$4)/100)/F14</f>
        <v>11.5200245149033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40</v>
      </c>
      <c r="E15" s="23" t="n">
        <v>0.1</v>
      </c>
      <c r="F15" s="24" t="n">
        <v>12.89</v>
      </c>
      <c r="G15" s="25" t="n">
        <f aca="false">((E15*$D$4)/100)/F15</f>
        <v>9.61640525836765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41</v>
      </c>
      <c r="E16" s="23" t="n">
        <v>0.1</v>
      </c>
      <c r="F16" s="24" t="n">
        <v>22.7</v>
      </c>
      <c r="G16" s="25" t="n">
        <f aca="false">((E16*$D$4)/100)/F16</f>
        <v>5.46059311807749</v>
      </c>
      <c r="H16" s="26" t="n">
        <v>3</v>
      </c>
      <c r="I16" s="27" t="n">
        <f aca="false">H16*F16*100</f>
        <v>6810</v>
      </c>
      <c r="J16" s="28" t="n">
        <f aca="false">I16/$E$4</f>
        <v>0.0815412615546721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42</v>
      </c>
      <c r="E17" s="23" t="n">
        <v>0.1</v>
      </c>
      <c r="F17" s="24" t="n">
        <v>53.94</v>
      </c>
      <c r="G17" s="25" t="n">
        <f aca="false">((E17*$D$4)/100)/F17</f>
        <v>2.29802491250202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f aca="false">D4</f>
        <v>123955.463780359</v>
      </c>
      <c r="G18" s="36"/>
      <c r="H18" s="36"/>
      <c r="I18" s="36"/>
      <c r="J18" s="35"/>
      <c r="K18" s="37" t="n">
        <f aca="false">F4</f>
        <v>128795.463780359</v>
      </c>
      <c r="L18" s="38" t="n">
        <f aca="false">(K18/F18-1)</f>
        <v>0.039046282046721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Julho!F4</f>
        <v>128795.463780359</v>
      </c>
      <c r="E4" s="14" t="n">
        <f aca="false">IF(SUM(I8:I17)&lt;=D4,SUM(I8:I17),"VALOR ACIMA DO DISPONÍVEL")</f>
        <v>83516</v>
      </c>
      <c r="F4" s="15" t="n">
        <f aca="false">(E4*I2)+E4+(D4-E4)</f>
        <v>133635.463780359</v>
      </c>
      <c r="G4" s="3"/>
      <c r="H4" s="3"/>
      <c r="I4" s="16" t="n">
        <f aca="false">F4/100000-1</f>
        <v>0.33635463780359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35</v>
      </c>
      <c r="E8" s="23" t="n">
        <v>0.1</v>
      </c>
      <c r="F8" s="24" t="n">
        <v>16.71</v>
      </c>
      <c r="G8" s="25" t="n">
        <f aca="false">((E8*$D$4)/100)/F8</f>
        <v>7.70768783844159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36</v>
      </c>
      <c r="E9" s="23" t="n">
        <v>0.1</v>
      </c>
      <c r="F9" s="24" t="n">
        <v>35.25</v>
      </c>
      <c r="G9" s="25" t="n">
        <f aca="false">((E9*$D$4)/100)/F9</f>
        <v>3.65377202213784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37</v>
      </c>
      <c r="E10" s="23" t="n">
        <v>0.09</v>
      </c>
      <c r="F10" s="24" t="n">
        <v>9.89</v>
      </c>
      <c r="G10" s="25" t="n">
        <f aca="false">((E10*$D$4)/100)/F10</f>
        <v>11.7205174319841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0.09</v>
      </c>
      <c r="F11" s="24" t="n">
        <v>43.47</v>
      </c>
      <c r="G11" s="25" t="n">
        <f aca="false">((E11*$D$4)/100)/F11</f>
        <v>2.66657274907576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38</v>
      </c>
      <c r="E12" s="23" t="n">
        <v>0.08</v>
      </c>
      <c r="F12" s="24" t="n">
        <v>29</v>
      </c>
      <c r="G12" s="25" t="n">
        <f aca="false">((E12*$D$4)/100)/F12</f>
        <v>3.55297831118232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23</v>
      </c>
      <c r="E13" s="23" t="n">
        <v>0.09</v>
      </c>
      <c r="F13" s="24" t="n">
        <v>18.9</v>
      </c>
      <c r="G13" s="25" t="n">
        <f aca="false">((E13*$D$4)/100)/F13</f>
        <v>6.13311732287424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39</v>
      </c>
      <c r="E14" s="23" t="n">
        <v>0.07</v>
      </c>
      <c r="F14" s="24" t="n">
        <v>10.76</v>
      </c>
      <c r="G14" s="25" t="n">
        <f aca="false">((E14*$D$4)/100)/F14</f>
        <v>8.37888704890812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40</v>
      </c>
      <c r="E15" s="23" t="n">
        <v>0.07</v>
      </c>
      <c r="F15" s="24" t="n">
        <v>12.89</v>
      </c>
      <c r="G15" s="25" t="n">
        <f aca="false">((E15*$D$4)/100)/F15</f>
        <v>6.99432309125301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41</v>
      </c>
      <c r="E16" s="23" t="n">
        <v>0.07</v>
      </c>
      <c r="F16" s="24" t="n">
        <v>22.7</v>
      </c>
      <c r="G16" s="25" t="n">
        <f aca="false">((E16*$D$4)/100)/F16</f>
        <v>3.97166628397583</v>
      </c>
      <c r="H16" s="26" t="n">
        <v>3</v>
      </c>
      <c r="I16" s="27" t="n">
        <f aca="false">H16*F16*100</f>
        <v>6810</v>
      </c>
      <c r="J16" s="28" t="n">
        <f aca="false">I16/$E$4</f>
        <v>0.0815412615546721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42</v>
      </c>
      <c r="E17" s="23" t="n">
        <v>0.08</v>
      </c>
      <c r="F17" s="24" t="n">
        <v>53.94</v>
      </c>
      <c r="G17" s="25" t="n">
        <f aca="false">((E17*$D$4)/100)/F17</f>
        <v>1.91020339310877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f aca="false">D4</f>
        <v>128795.463780359</v>
      </c>
      <c r="G18" s="36"/>
      <c r="H18" s="36"/>
      <c r="I18" s="36"/>
      <c r="J18" s="35"/>
      <c r="K18" s="37" t="n">
        <f aca="false">F4</f>
        <v>133635.463780359</v>
      </c>
      <c r="L18" s="38" t="n">
        <f aca="false">(K18/F18-1)</f>
        <v>0.0375789632486891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Agosto!F4</f>
        <v>133635.463780359</v>
      </c>
      <c r="E4" s="14" t="n">
        <f aca="false">IF(SUM(I8:I17)&lt;=D4,SUM(I8:I17),"VALOR ACIMA DO DISPONÍVEL")</f>
        <v>83516</v>
      </c>
      <c r="F4" s="15" t="n">
        <f aca="false">(E4*I2)+E4+(D4-E4)</f>
        <v>138475.463780359</v>
      </c>
      <c r="G4" s="3"/>
      <c r="H4" s="3"/>
      <c r="I4" s="16" t="n">
        <f aca="false">F4/100000-1</f>
        <v>0.38475463780359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35</v>
      </c>
      <c r="E8" s="23" t="n">
        <v>0.1</v>
      </c>
      <c r="F8" s="24" t="n">
        <v>16.71</v>
      </c>
      <c r="G8" s="25" t="n">
        <f aca="false">((E8*$D$4)/100)/F8</f>
        <v>7.99733475645476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36</v>
      </c>
      <c r="E9" s="23" t="n">
        <v>0.1</v>
      </c>
      <c r="F9" s="24" t="n">
        <v>35.25</v>
      </c>
      <c r="G9" s="25" t="n">
        <f aca="false">((E9*$D$4)/100)/F9</f>
        <v>3.79107698667685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37</v>
      </c>
      <c r="E10" s="23" t="n">
        <v>0.09</v>
      </c>
      <c r="F10" s="24" t="n">
        <v>9.89</v>
      </c>
      <c r="G10" s="25" t="n">
        <f aca="false">((E10*$D$4)/100)/F10</f>
        <v>12.1609623258163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0.09</v>
      </c>
      <c r="F11" s="24" t="n">
        <v>43.47</v>
      </c>
      <c r="G11" s="25" t="n">
        <f aca="false">((E11*$D$4)/100)/F11</f>
        <v>2.76677978841323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38</v>
      </c>
      <c r="E12" s="23" t="n">
        <v>0.08</v>
      </c>
      <c r="F12" s="24" t="n">
        <v>29</v>
      </c>
      <c r="G12" s="25" t="n">
        <f aca="false">((E12*$D$4)/100)/F12</f>
        <v>3.68649555256163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23</v>
      </c>
      <c r="E13" s="23" t="n">
        <v>0.09</v>
      </c>
      <c r="F13" s="24" t="n">
        <v>18.9</v>
      </c>
      <c r="G13" s="25" t="n">
        <f aca="false">((E13*$D$4)/100)/F13</f>
        <v>6.36359351335043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39</v>
      </c>
      <c r="E14" s="23" t="n">
        <v>0.07</v>
      </c>
      <c r="F14" s="24" t="n">
        <v>10.76</v>
      </c>
      <c r="G14" s="25" t="n">
        <f aca="false">((E14*$D$4)/100)/F14</f>
        <v>8.69375693738395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40</v>
      </c>
      <c r="E15" s="23" t="n">
        <v>0.07</v>
      </c>
      <c r="F15" s="24" t="n">
        <v>12.89</v>
      </c>
      <c r="G15" s="25" t="n">
        <f aca="false">((E15*$D$4)/100)/F15</f>
        <v>7.25716250164867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41</v>
      </c>
      <c r="E16" s="23" t="n">
        <v>0.07</v>
      </c>
      <c r="F16" s="24" t="n">
        <v>22.7</v>
      </c>
      <c r="G16" s="25" t="n">
        <f aca="false">((E16*$D$4)/100)/F16</f>
        <v>4.12091738529742</v>
      </c>
      <c r="H16" s="26" t="n">
        <v>3</v>
      </c>
      <c r="I16" s="27" t="n">
        <f aca="false">H16*F16*100</f>
        <v>6810</v>
      </c>
      <c r="J16" s="28" t="n">
        <f aca="false">I16/$E$4</f>
        <v>0.0815412615546721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42</v>
      </c>
      <c r="E17" s="23" t="n">
        <v>0.08</v>
      </c>
      <c r="F17" s="24" t="n">
        <v>53.94</v>
      </c>
      <c r="G17" s="25" t="n">
        <f aca="false">((E17*$D$4)/100)/F17</f>
        <v>1.98198685621593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f aca="false">D4</f>
        <v>133635.463780359</v>
      </c>
      <c r="G18" s="36"/>
      <c r="H18" s="36"/>
      <c r="I18" s="36"/>
      <c r="J18" s="35"/>
      <c r="K18" s="37" t="n">
        <f aca="false">F4</f>
        <v>138475.463780359</v>
      </c>
      <c r="L18" s="38" t="n">
        <f aca="false">(K18/F18-1)</f>
        <v>0.0362179309524824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Setembro!F4</f>
        <v>138475.463780359</v>
      </c>
      <c r="E4" s="14" t="n">
        <f aca="false">IF(SUM(I8:I17)&lt;=D4,SUM(I8:I17),"VALOR ACIMA DO DISPONÍVEL")</f>
        <v>83516</v>
      </c>
      <c r="F4" s="15" t="n">
        <f aca="false">(E4*I2)+E4+(D4-E4)</f>
        <v>143315.463780359</v>
      </c>
      <c r="G4" s="3"/>
      <c r="H4" s="3"/>
      <c r="I4" s="16" t="n">
        <f aca="false">F4/100000-1</f>
        <v>0.43315463780359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35</v>
      </c>
      <c r="E8" s="23" t="n">
        <v>0.1</v>
      </c>
      <c r="F8" s="24" t="n">
        <v>16.71</v>
      </c>
      <c r="G8" s="25" t="n">
        <f aca="false">((E8*$D$4)/100)/F8</f>
        <v>8.28698167446793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36</v>
      </c>
      <c r="E9" s="23" t="n">
        <v>0.1</v>
      </c>
      <c r="F9" s="24" t="n">
        <v>35.25</v>
      </c>
      <c r="G9" s="25" t="n">
        <f aca="false">((E9*$D$4)/100)/F9</f>
        <v>3.92838195121586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37</v>
      </c>
      <c r="E10" s="23" t="n">
        <v>0.09</v>
      </c>
      <c r="F10" s="24" t="n">
        <v>9.89</v>
      </c>
      <c r="G10" s="25" t="n">
        <f aca="false">((E10*$D$4)/100)/F10</f>
        <v>12.6014072196484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0.09</v>
      </c>
      <c r="F11" s="24" t="n">
        <v>43.47</v>
      </c>
      <c r="G11" s="25" t="n">
        <f aca="false">((E11*$D$4)/100)/F11</f>
        <v>2.8669868277507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38</v>
      </c>
      <c r="E12" s="23" t="n">
        <v>0.08</v>
      </c>
      <c r="F12" s="24" t="n">
        <v>29</v>
      </c>
      <c r="G12" s="25" t="n">
        <f aca="false">((E12*$D$4)/100)/F12</f>
        <v>3.82001279394094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23</v>
      </c>
      <c r="E13" s="23" t="n">
        <v>0.09</v>
      </c>
      <c r="F13" s="24" t="n">
        <v>18.9</v>
      </c>
      <c r="G13" s="25" t="n">
        <f aca="false">((E13*$D$4)/100)/F13</f>
        <v>6.59406970382662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39</v>
      </c>
      <c r="E14" s="23" t="n">
        <v>0.07</v>
      </c>
      <c r="F14" s="24" t="n">
        <v>10.76</v>
      </c>
      <c r="G14" s="25" t="n">
        <f aca="false">((E14*$D$4)/100)/F14</f>
        <v>9.00862682585979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40</v>
      </c>
      <c r="E15" s="23" t="n">
        <v>0.07</v>
      </c>
      <c r="F15" s="24" t="n">
        <v>12.89</v>
      </c>
      <c r="G15" s="25" t="n">
        <f aca="false">((E15*$D$4)/100)/F15</f>
        <v>7.52000191204432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41</v>
      </c>
      <c r="E16" s="23" t="n">
        <v>0.07</v>
      </c>
      <c r="F16" s="24" t="n">
        <v>22.7</v>
      </c>
      <c r="G16" s="25" t="n">
        <f aca="false">((E16*$D$4)/100)/F16</f>
        <v>4.270168486619</v>
      </c>
      <c r="H16" s="26" t="n">
        <v>3</v>
      </c>
      <c r="I16" s="27" t="n">
        <f aca="false">H16*F16*100</f>
        <v>6810</v>
      </c>
      <c r="J16" s="28" t="n">
        <f aca="false">I16/$E$4</f>
        <v>0.0815412615546721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42</v>
      </c>
      <c r="E17" s="23" t="n">
        <v>0.08</v>
      </c>
      <c r="F17" s="24" t="n">
        <v>53.94</v>
      </c>
      <c r="G17" s="25" t="n">
        <f aca="false">((E17*$D$4)/100)/F17</f>
        <v>2.05377031932309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f aca="false">D4</f>
        <v>138475.463780359</v>
      </c>
      <c r="G18" s="36"/>
      <c r="H18" s="36"/>
      <c r="I18" s="36"/>
      <c r="J18" s="35"/>
      <c r="K18" s="37" t="n">
        <f aca="false">F4</f>
        <v>143315.463780359</v>
      </c>
      <c r="L18" s="38" t="n">
        <f aca="false">(K18/F18-1)</f>
        <v>0.0349520403677932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Outubro!F4</f>
        <v>143315.463780359</v>
      </c>
      <c r="E4" s="14" t="n">
        <f aca="false">IF(SUM(I8:I17)&lt;=D4,SUM(I8:I17),"VALOR ACIMA DO DISPONÍVEL")</f>
        <v>83516</v>
      </c>
      <c r="F4" s="15" t="n">
        <f aca="false">(E4*I2)+E4+(D4-E4)</f>
        <v>148155.463780359</v>
      </c>
      <c r="G4" s="3"/>
      <c r="H4" s="3"/>
      <c r="I4" s="16" t="n">
        <f aca="false">F4/100000-1</f>
        <v>0.48155463780359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35</v>
      </c>
      <c r="E8" s="23" t="n">
        <v>0.1</v>
      </c>
      <c r="F8" s="24" t="n">
        <v>16.71</v>
      </c>
      <c r="G8" s="25" t="n">
        <f aca="false">((E8*$D$4)/100)/F8</f>
        <v>8.57662859248109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36</v>
      </c>
      <c r="E9" s="23" t="n">
        <v>0.1</v>
      </c>
      <c r="F9" s="24" t="n">
        <v>35.25</v>
      </c>
      <c r="G9" s="25" t="n">
        <f aca="false">((E9*$D$4)/100)/F9</f>
        <v>4.06568691575487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37</v>
      </c>
      <c r="E10" s="23" t="n">
        <v>0.1</v>
      </c>
      <c r="F10" s="24" t="n">
        <v>9.89</v>
      </c>
      <c r="G10" s="25" t="n">
        <f aca="false">((E10*$D$4)/100)/F10</f>
        <v>14.4909467927562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0.1</v>
      </c>
      <c r="F11" s="24" t="n">
        <v>43.47</v>
      </c>
      <c r="G11" s="25" t="n">
        <f aca="false">((E11*$D$4)/100)/F11</f>
        <v>3.29688207454242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38</v>
      </c>
      <c r="E12" s="23" t="n">
        <v>0.1</v>
      </c>
      <c r="F12" s="24" t="n">
        <v>29</v>
      </c>
      <c r="G12" s="25" t="n">
        <f aca="false">((E12*$D$4)/100)/F12</f>
        <v>4.94191254415031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23</v>
      </c>
      <c r="E13" s="23" t="n">
        <v>0.1</v>
      </c>
      <c r="F13" s="24" t="n">
        <v>18.9</v>
      </c>
      <c r="G13" s="25" t="n">
        <f aca="false">((E13*$D$4)/100)/F13</f>
        <v>7.58282877144757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39</v>
      </c>
      <c r="E14" s="23" t="n">
        <v>0.1</v>
      </c>
      <c r="F14" s="24" t="n">
        <v>10.76</v>
      </c>
      <c r="G14" s="25" t="n">
        <f aca="false">((E14*$D$4)/100)/F14</f>
        <v>13.3192810204795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40</v>
      </c>
      <c r="E15" s="23" t="n">
        <v>0.1</v>
      </c>
      <c r="F15" s="24" t="n">
        <v>12.89</v>
      </c>
      <c r="G15" s="25" t="n">
        <f aca="false">((E15*$D$4)/100)/F15</f>
        <v>11.1183447463428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41</v>
      </c>
      <c r="E16" s="23" t="n">
        <v>0.1</v>
      </c>
      <c r="F16" s="24" t="n">
        <v>22.7</v>
      </c>
      <c r="G16" s="25" t="n">
        <f aca="false">((E16*$D$4)/100)/F16</f>
        <v>6.31345655420084</v>
      </c>
      <c r="H16" s="26" t="n">
        <v>3</v>
      </c>
      <c r="I16" s="27" t="n">
        <f aca="false">H16*F16*100</f>
        <v>6810</v>
      </c>
      <c r="J16" s="28" t="n">
        <f aca="false">I16/$E$4</f>
        <v>0.0815412615546721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42</v>
      </c>
      <c r="E17" s="23" t="n">
        <v>0.1</v>
      </c>
      <c r="F17" s="24" t="n">
        <v>53.94</v>
      </c>
      <c r="G17" s="25" t="n">
        <f aca="false">((E17*$D$4)/100)/F17</f>
        <v>2.6569422280378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f aca="false">D4</f>
        <v>143315.463780359</v>
      </c>
      <c r="G18" s="36"/>
      <c r="H18" s="36"/>
      <c r="I18" s="36"/>
      <c r="J18" s="35"/>
      <c r="K18" s="37" t="n">
        <f aca="false">F4</f>
        <v>148155.463780359</v>
      </c>
      <c r="L18" s="38" t="n">
        <f aca="false">(K18/F18-1)</f>
        <v>0.0337716522162441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0.0415199377521799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Novembro!F4</f>
        <v>148155.463780359</v>
      </c>
      <c r="E4" s="14" t="n">
        <f aca="false">IF(SUM(I8:I17)&lt;=D4,SUM(I8:I17),"VALOR ACIMA DO DISPONÍVEL")</f>
        <v>124663</v>
      </c>
      <c r="F4" s="15" t="n">
        <f aca="false">(E4*I2)+E4+(D4-E4)</f>
        <v>153331.463780359</v>
      </c>
      <c r="G4" s="3"/>
      <c r="H4" s="3"/>
      <c r="I4" s="16" t="n">
        <f aca="false">F4/100000-1</f>
        <v>0.53331463780359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35</v>
      </c>
      <c r="E8" s="23" t="n">
        <v>0.1</v>
      </c>
      <c r="F8" s="24" t="n">
        <v>16.71</v>
      </c>
      <c r="G8" s="25" t="n">
        <f aca="false">((E8*$D$4)/100)/F8</f>
        <v>8.86627551049426</v>
      </c>
      <c r="H8" s="26" t="n">
        <v>6</v>
      </c>
      <c r="I8" s="27" t="n">
        <f aca="false">H8*F8*100</f>
        <v>10026</v>
      </c>
      <c r="J8" s="28" t="n">
        <f aca="false">I8/$E$4</f>
        <v>0.0804248253290872</v>
      </c>
      <c r="K8" s="29" t="n">
        <v>15.86</v>
      </c>
      <c r="L8" s="30" t="n">
        <f aca="false">IFERROR((K8/F8-1)*J8,0)</f>
        <v>-0.00409102941530367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36</v>
      </c>
      <c r="E9" s="23" t="n">
        <v>0.1</v>
      </c>
      <c r="F9" s="24" t="n">
        <v>35.25</v>
      </c>
      <c r="G9" s="25" t="n">
        <f aca="false">((E9*$D$4)/100)/F9</f>
        <v>4.20299188029387</v>
      </c>
      <c r="H9" s="26" t="n">
        <v>3</v>
      </c>
      <c r="I9" s="27" t="n">
        <f aca="false">H9*F9*100</f>
        <v>10575</v>
      </c>
      <c r="J9" s="28" t="n">
        <f aca="false">I9/$E$4</f>
        <v>0.0848286981702671</v>
      </c>
      <c r="K9" s="29" t="n">
        <v>42.95</v>
      </c>
      <c r="L9" s="30" t="n">
        <f aca="false">IFERROR((K9/F9-1)*J9,0)</f>
        <v>0.0185299567634342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37</v>
      </c>
      <c r="E10" s="23" t="n">
        <v>0.1</v>
      </c>
      <c r="F10" s="24" t="n">
        <v>9.89</v>
      </c>
      <c r="G10" s="25" t="n">
        <f aca="false">((E10*$D$4)/100)/F10</f>
        <v>14.9803300081253</v>
      </c>
      <c r="H10" s="26" t="n">
        <v>13</v>
      </c>
      <c r="I10" s="27" t="n">
        <f aca="false">H10*F10*100</f>
        <v>12857</v>
      </c>
      <c r="J10" s="28" t="n">
        <f aca="false">I10/$E$4</f>
        <v>0.103134049397175</v>
      </c>
      <c r="K10" s="29" t="n">
        <v>10.19</v>
      </c>
      <c r="L10" s="30" t="n">
        <f aca="false">IFERROR((K10/F10-1)*J10,0)</f>
        <v>0.0031284342587616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0.1</v>
      </c>
      <c r="F11" s="24" t="n">
        <v>43.47</v>
      </c>
      <c r="G11" s="25" t="n">
        <f aca="false">((E11*$D$4)/100)/F11</f>
        <v>3.40822322936184</v>
      </c>
      <c r="H11" s="26" t="n">
        <v>3</v>
      </c>
      <c r="I11" s="27" t="n">
        <f aca="false">H11*F11*100</f>
        <v>13041</v>
      </c>
      <c r="J11" s="28" t="n">
        <f aca="false">I11/$E$4</f>
        <v>0.104610028637206</v>
      </c>
      <c r="K11" s="29" t="n">
        <v>48.33</v>
      </c>
      <c r="L11" s="30" t="n">
        <f aca="false">IFERROR((K11/F11-1)*J11,0)</f>
        <v>0.0116955311519858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38</v>
      </c>
      <c r="E12" s="23" t="n">
        <v>0.1</v>
      </c>
      <c r="F12" s="24" t="n">
        <v>29</v>
      </c>
      <c r="G12" s="25" t="n">
        <f aca="false">((E12*$D$4)/100)/F12</f>
        <v>5.10880909587445</v>
      </c>
      <c r="H12" s="26" t="n">
        <v>4</v>
      </c>
      <c r="I12" s="27" t="n">
        <f aca="false">H12*F12*100</f>
        <v>11600</v>
      </c>
      <c r="J12" s="28" t="n">
        <f aca="false">I12/$E$4</f>
        <v>0.0930508651323969</v>
      </c>
      <c r="K12" s="29" t="n">
        <v>34.66</v>
      </c>
      <c r="L12" s="30" t="n">
        <f aca="false">IFERROR((K12/F12-1)*J12,0)</f>
        <v>0.0181609619534264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23</v>
      </c>
      <c r="E13" s="23" t="n">
        <v>0.1</v>
      </c>
      <c r="F13" s="24" t="n">
        <v>18.9</v>
      </c>
      <c r="G13" s="25" t="n">
        <f aca="false">((E13*$D$4)/100)/F13</f>
        <v>7.83891342753222</v>
      </c>
      <c r="H13" s="26" t="n">
        <v>7</v>
      </c>
      <c r="I13" s="27" t="n">
        <f aca="false">H13*F13*100</f>
        <v>13230</v>
      </c>
      <c r="J13" s="28" t="n">
        <f aca="false">I13/$E$4</f>
        <v>0.10612611600876</v>
      </c>
      <c r="K13" s="29" t="n">
        <v>19.85</v>
      </c>
      <c r="L13" s="30" t="n">
        <f aca="false">IFERROR((K13/F13-1)*J13,0)</f>
        <v>0.00533438149250381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39</v>
      </c>
      <c r="E14" s="23" t="n">
        <v>0.1</v>
      </c>
      <c r="F14" s="24" t="n">
        <v>10.76</v>
      </c>
      <c r="G14" s="25" t="n">
        <f aca="false">((E14*$D$4)/100)/F14</f>
        <v>13.7690951468735</v>
      </c>
      <c r="H14" s="26" t="n">
        <v>12</v>
      </c>
      <c r="I14" s="27" t="n">
        <f aca="false">H14*F14*100</f>
        <v>12912</v>
      </c>
      <c r="J14" s="28" t="n">
        <f aca="false">I14/$E$4</f>
        <v>0.103575238843923</v>
      </c>
      <c r="K14" s="29" t="n">
        <v>11.85</v>
      </c>
      <c r="L14" s="30" t="n">
        <f aca="false">IFERROR((K14/F14-1)*J14,0)</f>
        <v>0.0104922872063082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40</v>
      </c>
      <c r="E15" s="23" t="n">
        <v>0.1</v>
      </c>
      <c r="F15" s="24" t="n">
        <v>12.89</v>
      </c>
      <c r="G15" s="25" t="n">
        <f aca="false">((E15*$D$4)/100)/F15</f>
        <v>11.4938296183366</v>
      </c>
      <c r="H15" s="26" t="n">
        <v>10</v>
      </c>
      <c r="I15" s="27" t="n">
        <f aca="false">H15*F15*100</f>
        <v>12890</v>
      </c>
      <c r="J15" s="28" t="n">
        <f aca="false">I15/$E$4</f>
        <v>0.103398763065224</v>
      </c>
      <c r="K15" s="29" t="n">
        <v>12.46</v>
      </c>
      <c r="L15" s="30" t="n">
        <f aca="false">IFERROR((K15/F15-1)*J15,0)</f>
        <v>-0.0034492993109423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41</v>
      </c>
      <c r="E16" s="23" t="n">
        <v>0.1</v>
      </c>
      <c r="F16" s="24" t="n">
        <v>22.7</v>
      </c>
      <c r="G16" s="25" t="n">
        <f aca="false">((E16*$D$4)/100)/F16</f>
        <v>6.52667241323168</v>
      </c>
      <c r="H16" s="26" t="n">
        <v>5</v>
      </c>
      <c r="I16" s="27" t="n">
        <f aca="false">H16*F16*100</f>
        <v>11350</v>
      </c>
      <c r="J16" s="28" t="n">
        <f aca="false">I16/$E$4</f>
        <v>0.0910454585562677</v>
      </c>
      <c r="K16" s="29" t="n">
        <v>21.25</v>
      </c>
      <c r="L16" s="30" t="n">
        <f aca="false">IFERROR((K16/F16-1)*J16,0)</f>
        <v>-0.0058156790707748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42</v>
      </c>
      <c r="E17" s="23" t="n">
        <v>0.1</v>
      </c>
      <c r="F17" s="24" t="n">
        <v>53.94</v>
      </c>
      <c r="G17" s="25" t="n">
        <f aca="false">((E17*$D$4)/100)/F17</f>
        <v>2.74667155692175</v>
      </c>
      <c r="H17" s="26" t="n">
        <v>3</v>
      </c>
      <c r="I17" s="27" t="n">
        <f aca="false">H17*F17*100</f>
        <v>16182</v>
      </c>
      <c r="J17" s="28" t="n">
        <f aca="false">I17/$E$4</f>
        <v>0.129805956859694</v>
      </c>
      <c r="K17" s="29" t="n">
        <v>48.76</v>
      </c>
      <c r="L17" s="30" t="n">
        <f aca="false">IFERROR((K17/F17-1)*J17,0)</f>
        <v>-0.0124656072772194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f aca="false">D4</f>
        <v>148155.463780359</v>
      </c>
      <c r="G18" s="36"/>
      <c r="H18" s="36"/>
      <c r="I18" s="36"/>
      <c r="J18" s="35"/>
      <c r="K18" s="37" t="n">
        <f aca="false">F4</f>
        <v>153331.463780359</v>
      </c>
      <c r="L18" s="38" t="n">
        <f aca="false">(K18/F18-1)</f>
        <v>0.0349362748286721</v>
      </c>
      <c r="M18" s="3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2020-06-30T21:13:07Z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