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ID#AAAAGrpCa00
tc={B55C2367-528D-4841-BB23-C4066130E4D0}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ID#AAAAGrpCa1E
tc={16BBAD93-6F81-4B63-B7F8-B3EDE63739A7}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ID#AAAAGrpCa08
tc={587B0042-734E-4D5A-89CA-26F70A0C34ED}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ID#AAAAGrpCaw4
tc={749CF765-772F-4A49-86DF-6CD58BEC07AE}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ID#AAAAGrpCazA
tc={509F176C-E747-444B-B622-6D5BC47982A7}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ID#AAAAGrpCazk
tc={71A6F7B1-09F9-4675-BF05-E30B4492E21B}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ID#AAAAGrpCayo
tc={181D55B0-6909-4319-AA6A-982016F7CD70}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ID#AAAAGrpCazE
tc={C9AA2DF0-78A2-4909-8ABE-26446F791401}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ID#AAAAGrpCa0U
tc={07356645-3094-4733-BF9D-DA662AAC262A}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ID#AAAAGrpCa1Y
tc={88DD79DF-B6BB-43F6-A8FA-CFB206597B3F}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ID#AAAAGrpCaww
tc={688FEA80-25FE-4B75-801E-3CA19B3D65FC}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ID#AAAAGrpCa0A
tc={CEEFC563-CA86-4D43-8A28-44C59565EF4E}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ID#AAAAGrpCaxk
tc={67270B89-2037-4C96-98AE-5AC1319F80E0}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ID#AAAAGrpCayw
tc={61D265A0-D3CE-448D-8970-3F6F8B2C2890}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ID#AAAAGrpCazs
tc={A67FB370-0C52-49A8-A768-D7E315EF6814}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ID#AAAAGrpCaws
tc={3539FD91-F263-4EEF-A963-3C45A456AB66}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ID#AAAAGrpCazg
tc={911F194A-5361-48A6-BB68-1ADA0719DA33}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ID#AAAAGrpCa1A
tc={8A368ABE-FCEC-42C2-ABA5-0C33242F0033}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ID#AAAAGrpCawg
tc={9B3A2961-CCBE-4C8B-9D39-B4D400A339C0}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ID#AAAAGrpCa1U
tc={40CE3917-303A-4788-A324-9259519F025E}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ID#AAAAGrpCawk
tc={D3C70F70-EF06-4993-8D58-DA19E78162EF}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ID#AAAAGrpCax8
tc={482EA452-15E1-4C06-9E5B-1E2B1E779CD8}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ID#AAAAGrpCa0w
tc={9A534764-84B7-4D11-ACAE-E5B0C927D501}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ID#AAAAGrpCazo
tc={2B760078-2817-46A2-84E7-B32BDF66B513}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ID#AAAAGrpCawo
tc={1042266D-BD10-4E7A-A27E-E54248919544}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ID#AAAAGrpCazM
tc={6AB3508A-F023-47E0-8758-9E254731109F}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ID#AAAAGrpCayc
tc={E467A9D0-3AC5-48AA-AB4B-0596D221D80B}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ID#AAAAGrpCaxA
tc={F12B247E-BCA5-477C-B996-9CCAB97EBC73}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ID#AAAAGrpCayY
tc={A19E2F08-15C5-4CCF-9AE6-B026D0393041}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ID#AAAAGrpCaxo
tc={8BD41DE3-2870-4F87-8E2D-1ADC8683C45E}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ID#AAAAGrpCaxw
tc={607E85AC-9A32-429A-8573-60CAA2E2CBE1}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ID#AAAAGrpCayA
tc={B581FA51-5EBA-4EF3-8253-BC5F13F97ACB}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ID#AAAAGrpCa0s
tc={1D50B807-28CB-43F3-B1A8-D846F0D413B9}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ID#AAAAGrpCaxE
tc={0D9DA082-B953-4C29-8054-D9D1AB2A5627}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ID#AAAAGrpCayk
tc={97E5CDF9-55D6-498D-81F0-2259C41ABB07}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ID#AAAAGrpCa1I
tc={654B4EFE-0B9A-43F7-914D-757CF1F3E8C9}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ID#AAAAGrpCaz4
tc={AD8998AF-BD4D-4740-8218-D5E48EA496FB}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ID#AAAAGrpCay8
tc={A206ADB7-07A0-447C-B4E8-C4759AA390F9}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ID#AAAAGrpCazc
tc={7A93F0BE-01CD-45D5-AD9B-AFF63BCD89AF}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ID#AAAAGrpCazY
tc={745D8065-1CCB-4A4A-8DA3-9C0464129F3C}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ID#AAAAGrpCay4
tc={1E98A9A8-8A31-4E85-A1E4-8D2B0D046D33}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ID#AAAAGrpCa0Q
tc={635F5587-80CB-4175-82EB-8696C6EB688A}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ID#AAAAGrpCaw0
tc={2F5A09F0-B440-4069-A8B9-8C72BF0DD6C4}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ID#AAAAGrpCa0Y
tc={8DE47843-3F50-4C53-84E8-E181295C736A}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ID#AAAAGrpCaxg
tc={38FC7AD3-3124-4A5E-BDE8-58C6037BC265}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ID#AAAAGrpCax0
tc={731A9A4C-0552-4189-9240-15D17773F725}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ID#AAAAGrpCa0E
tc={A5087398-BF86-4E43-8F71-48466C1D45B9}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ID#AAAAGrpCaxY
tc={D90697C3-E758-437E-B73C-4FF449A2E749}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ID#AAAAGrpCa1M
tc={D4C375FA-6293-45BD-833F-7360BA536125}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ID#AAAAGrpCawc
tc={7BFADBC6-9362-469E-8D5C-202A68C2FE77}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ID#AAAAGrpCayQ
tc={67964B61-810C-4DF8-91B9-EDB3014B5FE5}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ID#AAAAGrpCaz8
tc={C0C54AC5-B3BD-4CAE-A8E0-0DAA5C3199C0}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ID#AAAAGrpCa0k
tc={1BBFF5F6-B6EA-4BE6-A0FB-3C74693184DC}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ID#AAAAGrpCay0
tc={C14A0E4E-BBB4-4492-9C97-EE12FDD28DA8}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ID#AAAAGrpCayE
tc={AA5F370C-5DB6-4664-BFF2-2631DD80AF21}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ID#AAAAGrpCays
tc={421E120E-2047-4EB4-9508-9F38F8186301}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ID#AAAAGrpCa0I
tc={4AAA708A-8571-4DFC-A79E-3756C2F92E2B}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ID#AAAAGrpCaxs
tc={BC8B0F31-23E3-4FDA-A976-62F7687EBFAE}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ID#AAAAGrpCazQ
tc={FEF8E825-B3A9-4C57-9CA5-C61A739C92A8}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ID#AAAAGrpCa0c
tc={16BEA4CA-31A5-4087-8E14-71966A7E5387}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ID#AAAAGrpCazw
tc={A0C285BA-F422-4DD9-9B84-EB210939840E}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ID#AAAAGrpCaz0
tc={40E5B91B-B676-455F-9368-D0A1AC144889}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ID#AAAAGrpCa0g
tc={B2A3DBD5-0D5C-42F5-9263-DB1694B43BC1}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ID#AAAAGrpCa0o
tc={4052D1C2-B057-4DFE-AC2F-480A005CDCAB}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ID#AAAAGrpCaxI
tc={4166CF13-92FA-4D1D-B5BD-0739D160D423}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ID#AAAAGrpCa04
tc={7893E8D5-DE99-4C03-AE57-0DD7A8B8D782}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ID#AAAAGrpCaxM
tc={66B7981D-AD7C-43E2-BC9C-A617DEC2C203}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ID#AAAAGrpCa1Q
tc={00A22400-096C-466C-A7E7-B4FBAD053C23}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ID#AAAAGrpCaw8
tc={F8C20322-B2AB-4522-BF40-B2ACA39B5C31}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ID#AAAAGrpCax4
tc={A422C7BC-6ED1-4B5C-813A-9C0FDF863B37}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ID#AAAAGrpCayg
tc={E83EB81F-37DE-4374-934A-DB95FAA4247E}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ID#AAAAGrpCaxU
tc={16EC303E-53C4-4F53-99A3-0F155DE169CF}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ID#AAAAGrpCayI
tc={A782504A-B6F7-498C-B6FA-F9529EE00516}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ID#AAAAGrpCa0M
tc={ED257713-68C3-4210-BCF1-B68356BB7592}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ID#AAAAGrpCazI
tc={B7F0E5A7-B09A-480D-8E54-2447CB993BB1}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ID#AAAAGrpCaxQ
tc={5EA5737E-F53A-4530-BB43-1AAB510DEECE}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ID#AAAAGrpCaxc
tc={1D77E804-465B-4171-9176-39CB82D428CB}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ID#AAAAGrpCazU
tc={DEC0A3F1-5812-4030-ABD7-59988F89926F}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ID#AAAAGrpCayM
tc={BB1F67A7-0656-4DEE-A61F-B9F0AD903AB7}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ID#AAAAGrpCayU
tc={D6DAED45-4578-4201-93C8-19F06DA3B647}    (2020-07-01 01:11:41)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<sst xmlns="http://schemas.openxmlformats.org/spreadsheetml/2006/main" count="239" uniqueCount="36">
  <si>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</si>
  <si>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</si>
  <si>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</si>
  <si>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</si>
  <si>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</si>
  <si>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</si>
  <si>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</si>
  <si>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</si>
  <si>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</si>
  <si>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</si>
  <si>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</si>
  <si>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</si>
  <si>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</si>
  <si>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</si>
  <si>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</si>
  <si>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</si>
  <si>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</si>
  <si>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SLCE3</t>
  </si>
  <si>
    <t xml:space="preserve">KLBN11</t>
  </si>
  <si>
    <t xml:space="preserve">HAPV3</t>
  </si>
  <si>
    <t xml:space="preserve">MRFG3</t>
  </si>
  <si>
    <t xml:space="preserve">BBDC4</t>
  </si>
  <si>
    <t xml:space="preserve">ENBR3</t>
  </si>
  <si>
    <t xml:space="preserve">CARTEIRA</t>
  </si>
  <si>
    <t xml:space="preserve">      -&gt; Rentabilidade mensal da carteira</t>
  </si>
  <si>
    <t xml:space="preserve">IBOVESPA</t>
  </si>
  <si>
    <t xml:space="preserve">Junho de 2020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</si>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</sst>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0.0385884729625667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IF(SUM(I8:I13)&lt;=D4,SUM(I8:I13),"VALOR ACIMA DO DISPONÍVEL")</f>
        <v>99991</v>
      </c>
      <c r="F4" s="11" t="n">
        <f aca="false">(E4*I2)+E4+(D4-E4)</f>
        <v>103858.5</v>
      </c>
      <c r="G4" s="2"/>
      <c r="H4" s="2"/>
      <c r="I4" s="12" t="n">
        <f aca="false">F4/D4-1</f>
        <v>0.0385850000000001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1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17</v>
      </c>
      <c r="E8" s="19" t="n">
        <v>0.2</v>
      </c>
      <c r="F8" s="20" t="n">
        <v>24</v>
      </c>
      <c r="G8" s="21" t="n">
        <f aca="false">((E8*$D$4)/100)/F8</f>
        <v>8.33333333333333</v>
      </c>
      <c r="H8" s="22" t="n">
        <v>8</v>
      </c>
      <c r="I8" s="23" t="n">
        <f aca="false">H8*F8*100</f>
        <v>19200</v>
      </c>
      <c r="J8" s="19" t="n">
        <f aca="false">I8/$E$4</f>
        <v>0.19201728155534</v>
      </c>
      <c r="K8" s="24" t="n">
        <v>24.91</v>
      </c>
      <c r="L8" s="25" t="n">
        <f aca="false">IFERROR((K8/F8-1)*J8,0)</f>
        <v>0.0072806552589733</v>
      </c>
      <c r="M8" s="26" t="n">
        <f aca="false">IFERROR(L8/J8,0)</f>
        <v>0.0379166666666666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9" t="n">
        <v>0.15</v>
      </c>
      <c r="F9" s="20" t="n">
        <v>17.81</v>
      </c>
      <c r="G9" s="21" t="n">
        <f aca="false">((E9*$D$4)/100)/F9</f>
        <v>8.42223469960696</v>
      </c>
      <c r="H9" s="22" t="n">
        <v>9</v>
      </c>
      <c r="I9" s="23" t="n">
        <f aca="false">H9*F9*100</f>
        <v>16029</v>
      </c>
      <c r="J9" s="29" t="n">
        <f aca="false">I9/$E$4</f>
        <v>0.160304427398466</v>
      </c>
      <c r="K9" s="24" t="n">
        <v>19.71</v>
      </c>
      <c r="L9" s="25" t="n">
        <f aca="false">IFERROR((K9/F9-1)*J9,0)</f>
        <v>0.0171015391385225</v>
      </c>
      <c r="M9" s="26" t="n">
        <f aca="false">IFERROR(L9/J9,0)</f>
        <v>0.106681639528355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9" t="n">
        <v>0.15</v>
      </c>
      <c r="F10" s="20" t="n">
        <v>52.44</v>
      </c>
      <c r="G10" s="21" t="n">
        <f aca="false">((E10*$D$4)/100)/F10</f>
        <v>2.8604118993135</v>
      </c>
      <c r="H10" s="22" t="n">
        <v>3</v>
      </c>
      <c r="I10" s="23" t="n">
        <f aca="false">H10*F10*100</f>
        <v>15732</v>
      </c>
      <c r="J10" s="29" t="n">
        <f aca="false">I10/$E$4</f>
        <v>0.157334160074407</v>
      </c>
      <c r="K10" s="24" t="n">
        <v>54.86</v>
      </c>
      <c r="L10" s="25" t="n">
        <f aca="false">IFERROR((K10/F10-1)*J10,0)</f>
        <v>0.0072606534588113</v>
      </c>
      <c r="M10" s="26" t="n">
        <f aca="false">IFERROR(L10/J10,0)</f>
        <v>0.0461479786422578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9" t="n">
        <v>0.2</v>
      </c>
      <c r="F11" s="20" t="n">
        <v>12.84</v>
      </c>
      <c r="G11" s="21" t="n">
        <f aca="false">((E11*$D$4)/100)/F11</f>
        <v>15.5763239875389</v>
      </c>
      <c r="H11" s="22" t="n">
        <v>15</v>
      </c>
      <c r="I11" s="23" t="n">
        <f aca="false">H11*F11*100</f>
        <v>19260</v>
      </c>
      <c r="J11" s="29" t="n">
        <f aca="false">I11/$E$4</f>
        <v>0.1926173355602</v>
      </c>
      <c r="K11" s="24" t="n">
        <v>13.03</v>
      </c>
      <c r="L11" s="25" t="n">
        <f aca="false">IFERROR((K11/F11-1)*J11,0)</f>
        <v>0.00285025652308706</v>
      </c>
      <c r="M11" s="26" t="n">
        <f aca="false">IFERROR(L11/J11,0)</f>
        <v>0.0147975077881619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9" t="n">
        <v>0.15</v>
      </c>
      <c r="F12" s="20" t="n">
        <v>19.15</v>
      </c>
      <c r="G12" s="21" t="n">
        <f aca="false">((E12*$D$4)/100)/F12</f>
        <v>7.83289817232376</v>
      </c>
      <c r="H12" s="22" t="n">
        <v>8</v>
      </c>
      <c r="I12" s="23" t="n">
        <f aca="false">H12*F12*100</f>
        <v>15320</v>
      </c>
      <c r="J12" s="29" t="n">
        <f aca="false">I12/$E$4</f>
        <v>0.153213789241032</v>
      </c>
      <c r="K12" s="24" t="n">
        <v>18.95</v>
      </c>
      <c r="L12" s="25" t="n">
        <f aca="false">IFERROR((K12/F12-1)*J12,0)</f>
        <v>-0.00160014401296116</v>
      </c>
      <c r="M12" s="26" t="n">
        <f aca="false">IFERROR(L12/J12,0)</f>
        <v>-0.010443864229765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9" t="n">
        <v>0.15</v>
      </c>
      <c r="F13" s="20" t="n">
        <v>17</v>
      </c>
      <c r="G13" s="21" t="n">
        <f aca="false">((E13*$D$4)/100)/F13</f>
        <v>8.82352941176471</v>
      </c>
      <c r="H13" s="22" t="n">
        <v>8.5</v>
      </c>
      <c r="I13" s="23" t="n">
        <f aca="false">H13*F13*100</f>
        <v>14450</v>
      </c>
      <c r="J13" s="29" t="n">
        <f aca="false">I13/$E$4</f>
        <v>0.144513006170555</v>
      </c>
      <c r="K13" s="24" t="n">
        <v>17.67</v>
      </c>
      <c r="L13" s="25" t="n">
        <f aca="false">IFERROR((K13/F13-1)*J13,0)</f>
        <v>0.00569551259613367</v>
      </c>
      <c r="M13" s="26" t="n">
        <f aca="false">IFERROR(L13/J13,0)</f>
        <v>0.0394117647058825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17" t="n">
        <v>7</v>
      </c>
      <c r="D14" s="28"/>
      <c r="E14" s="19"/>
      <c r="F14" s="20"/>
      <c r="G14" s="21"/>
      <c r="H14" s="22"/>
      <c r="I14" s="23"/>
      <c r="J14" s="29"/>
      <c r="K14" s="30"/>
      <c r="L14" s="25" t="n">
        <f aca="false">IFERROR((K14/F14-1)*J14,0)</f>
        <v>0</v>
      </c>
      <c r="M14" s="26" t="n">
        <f aca="false">IFERROR(L14/J14,0)</f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/>
      <c r="E15" s="19"/>
      <c r="F15" s="20"/>
      <c r="G15" s="21"/>
      <c r="H15" s="22"/>
      <c r="I15" s="23"/>
      <c r="J15" s="29"/>
      <c r="K15" s="30"/>
      <c r="L15" s="25" t="n">
        <f aca="false">IFERROR((K15/F15-1)*J15,0)</f>
        <v>0</v>
      </c>
      <c r="M15" s="26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/>
      <c r="E16" s="19"/>
      <c r="F16" s="20"/>
      <c r="G16" s="21"/>
      <c r="H16" s="22"/>
      <c r="I16" s="23"/>
      <c r="J16" s="29"/>
      <c r="K16" s="30"/>
      <c r="L16" s="25" t="n">
        <f aca="false">IFERROR((K16/F16-1)*J16,0)</f>
        <v>0</v>
      </c>
      <c r="M16" s="26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/>
      <c r="E17" s="19"/>
      <c r="F17" s="20"/>
      <c r="G17" s="21"/>
      <c r="H17" s="22"/>
      <c r="I17" s="23"/>
      <c r="J17" s="29"/>
      <c r="K17" s="30"/>
      <c r="L17" s="25" t="n">
        <f aca="false">IFERROR((K17/F17-1)*J17,0)</f>
        <v>0</v>
      </c>
      <c r="M17" s="26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v>100000</v>
      </c>
      <c r="G18" s="33"/>
      <c r="H18" s="33"/>
      <c r="I18" s="33"/>
      <c r="J18" s="32"/>
      <c r="K18" s="34" t="n">
        <f aca="false">F4</f>
        <v>103858.5</v>
      </c>
      <c r="L18" s="35" t="n">
        <f aca="false">(K18/F18-1)</f>
        <v>0.0385850000000001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E4">
    <cfRule type="cellIs" priority="2" operator="equal" aboveAverage="0" equalAverage="0" bottom="0" percent="0" rank="0" text="" dxfId="0">
      <formula>"VALOR ACIMA DO DISPONÍVEL"</formula>
    </cfRule>
  </conditionalFormatting>
  <conditionalFormatting sqref="M14:M17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8:M13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L25" activeCellId="0" sqref="L2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0.0754784573264963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103858.5</v>
      </c>
      <c r="E4" s="10" t="n">
        <f aca="false">IF(SUM(I8:I13)&lt;=D4,SUM(I8:I13),"VALOR ACIMA DO DISPONÍVEL")</f>
        <v>99431.02</v>
      </c>
      <c r="F4" s="11" t="n">
        <f aca="false">(E4*I2)+E4+(D4-E4)</f>
        <v>111363.4</v>
      </c>
      <c r="G4" s="2"/>
      <c r="H4" s="2"/>
      <c r="I4" s="12" t="n">
        <f aca="false">F4/100000-1</f>
        <v>0.113634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26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17</v>
      </c>
      <c r="E8" s="19" t="n">
        <v>0.1</v>
      </c>
      <c r="F8" s="24" t="n">
        <v>24.91</v>
      </c>
      <c r="G8" s="21" t="n">
        <f aca="false">((E8*$D$4)/100)/F8</f>
        <v>4.16934965877158</v>
      </c>
      <c r="H8" s="22" t="n">
        <v>6.27</v>
      </c>
      <c r="I8" s="23" t="n">
        <f aca="false">H8*F8*100</f>
        <v>15618.57</v>
      </c>
      <c r="J8" s="29" t="n">
        <f aca="false">I8/$E$4</f>
        <v>0.157079450658356</v>
      </c>
      <c r="K8" s="24" t="n">
        <f aca="false">IFERROR(__xludf.dummyfunction("GOOGLEFINANCE(D8)"),23.6)</f>
        <v>23.6</v>
      </c>
      <c r="L8" s="25" t="n">
        <f aca="false">IFERROR((K8/F8-1)*J8,0)</f>
        <v>-0.00826070174076459</v>
      </c>
      <c r="M8" s="26" t="n">
        <f aca="false">IFERROR(L8/J8,0)</f>
        <v>-0.0525893215576073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18</v>
      </c>
      <c r="E9" s="19" t="n">
        <v>0.1</v>
      </c>
      <c r="F9" s="24" t="n">
        <v>19.71</v>
      </c>
      <c r="G9" s="21" t="n">
        <f aca="false">((E9*$D$4)/100)/F9</f>
        <v>5.2693302891933</v>
      </c>
      <c r="H9" s="22" t="n">
        <v>2.97</v>
      </c>
      <c r="I9" s="23" t="n">
        <f aca="false">H9*F9*100</f>
        <v>5853.87</v>
      </c>
      <c r="J9" s="29" t="n">
        <f aca="false">I9/$E$4</f>
        <v>0.0588736794613995</v>
      </c>
      <c r="K9" s="24" t="n">
        <f aca="false">IFERROR(__xludf.dummyfunction("GOOGLEFINANCE(D9)"),20.33)</f>
        <v>20.33</v>
      </c>
      <c r="L9" s="25" t="n">
        <f aca="false">IFERROR((K9/F9-1)*J9,0)</f>
        <v>0.00185193715200749</v>
      </c>
      <c r="M9" s="26" t="n">
        <f aca="false">IFERROR(L9/J9,0)</f>
        <v>0.0314561136478944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19</v>
      </c>
      <c r="E10" s="19" t="n">
        <v>0.1</v>
      </c>
      <c r="F10" s="24" t="n">
        <v>54.86</v>
      </c>
      <c r="G10" s="21" t="n">
        <f aca="false">((E10*$D$4)/100)/F10</f>
        <v>1.89315530441123</v>
      </c>
      <c r="H10" s="22" t="n">
        <v>10.6</v>
      </c>
      <c r="I10" s="23" t="n">
        <f aca="false">H10*F10*100</f>
        <v>58151.6</v>
      </c>
      <c r="J10" s="29" t="n">
        <f aca="false">I10/$E$4</f>
        <v>0.584843643362001</v>
      </c>
      <c r="K10" s="24" t="n">
        <f aca="false">IFERROR(__xludf.dummyfunction("GOOGLEFINANCE(D10)"),62.17)</f>
        <v>62.17</v>
      </c>
      <c r="L10" s="25" t="n">
        <f aca="false">IFERROR((K10/F10-1)*J10,0)</f>
        <v>0.077929402715571</v>
      </c>
      <c r="M10" s="26" t="n">
        <f aca="false">IFERROR(L10/J10,0)</f>
        <v>0.133248268319358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20</v>
      </c>
      <c r="E11" s="19" t="n">
        <v>0.1</v>
      </c>
      <c r="F11" s="24" t="n">
        <v>13.03</v>
      </c>
      <c r="G11" s="21" t="n">
        <f aca="false">((E11*$D$4)/100)/F11</f>
        <v>7.97072141212586</v>
      </c>
      <c r="H11" s="22" t="n">
        <v>2.41</v>
      </c>
      <c r="I11" s="23" t="n">
        <f aca="false">H11*F11*100</f>
        <v>3140.23</v>
      </c>
      <c r="J11" s="29" t="n">
        <f aca="false">I11/$E$4</f>
        <v>0.0315819952364966</v>
      </c>
      <c r="K11" s="24" t="n">
        <f aca="false">IFERROR(__xludf.dummyfunction("GOOGLEFINANCE(D11)"),12.61)</f>
        <v>12.61</v>
      </c>
      <c r="L11" s="25" t="n">
        <f aca="false">IFERROR((K11/F11-1)*J11,0)</f>
        <v>-0.00101799217185945</v>
      </c>
      <c r="M11" s="26" t="n">
        <f aca="false">IFERROR(L11/J11,0)</f>
        <v>-0.032233307751343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21</v>
      </c>
      <c r="E12" s="19" t="n">
        <v>0.1</v>
      </c>
      <c r="F12" s="24" t="n">
        <v>18.95</v>
      </c>
      <c r="G12" s="21" t="n">
        <f aca="false">((E12*$D$4)/100)/F12</f>
        <v>5.48065963060686</v>
      </c>
      <c r="H12" s="22" t="n">
        <v>3.62</v>
      </c>
      <c r="I12" s="23" t="n">
        <f aca="false">H12*F12*100</f>
        <v>6859.9</v>
      </c>
      <c r="J12" s="29" t="n">
        <f aca="false">I12/$E$4</f>
        <v>0.0689915481104388</v>
      </c>
      <c r="K12" s="24" t="n">
        <f aca="false">IFERROR(__xludf.dummyfunction("GOOGLEFINANCE(D12)"),20.7)</f>
        <v>20.7</v>
      </c>
      <c r="L12" s="25" t="n">
        <f aca="false">IFERROR((K12/F12-1)*J12,0)</f>
        <v>0.00637125114476348</v>
      </c>
      <c r="M12" s="26" t="n">
        <f aca="false">IFERROR(L12/J12,0)</f>
        <v>0.0923482849604222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9" t="n">
        <v>0.1</v>
      </c>
      <c r="F13" s="24" t="n">
        <v>17.67</v>
      </c>
      <c r="G13" s="21" t="n">
        <f aca="false">((E13*$D$4)/100)/F13</f>
        <v>5.8776740237691</v>
      </c>
      <c r="H13" s="22" t="n">
        <v>5.55</v>
      </c>
      <c r="I13" s="23" t="n">
        <f aca="false">H13*F13*100</f>
        <v>9806.85</v>
      </c>
      <c r="J13" s="29" t="n">
        <f aca="false">I13/$E$4</f>
        <v>0.0986296831713081</v>
      </c>
      <c r="K13" s="24" t="n">
        <f aca="false">IFERROR(__xludf.dummyfunction("GOOGLEFINANCE(D13)"),17.42)</f>
        <v>17.42</v>
      </c>
      <c r="L13" s="25" t="n">
        <f aca="false">IFERROR((K13/F13-1)*J13,0)</f>
        <v>-0.00139543977322168</v>
      </c>
      <c r="M13" s="26" t="n">
        <f aca="false">IFERROR(L13/J13,0)</f>
        <v>-0.0141482739105829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17" t="n">
        <v>7</v>
      </c>
      <c r="D14" s="28"/>
      <c r="E14" s="19"/>
      <c r="F14" s="20"/>
      <c r="G14" s="21"/>
      <c r="H14" s="22"/>
      <c r="I14" s="23"/>
      <c r="J14" s="29"/>
      <c r="K14" s="30"/>
      <c r="L14" s="25" t="n">
        <f aca="false">IFERROR((K14/F14-1)*J14,0)</f>
        <v>0</v>
      </c>
      <c r="M14" s="26" t="n">
        <f aca="false">IFERROR(L14/J14,0)</f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/>
      <c r="E15" s="19"/>
      <c r="F15" s="20"/>
      <c r="G15" s="21"/>
      <c r="H15" s="22"/>
      <c r="I15" s="23"/>
      <c r="J15" s="29"/>
      <c r="K15" s="30"/>
      <c r="L15" s="25" t="n">
        <f aca="false">IFERROR((K15/F15-1)*J15,0)</f>
        <v>0</v>
      </c>
      <c r="M15" s="26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/>
      <c r="E16" s="19"/>
      <c r="F16" s="20"/>
      <c r="G16" s="21"/>
      <c r="H16" s="22"/>
      <c r="I16" s="23"/>
      <c r="J16" s="29"/>
      <c r="K16" s="30"/>
      <c r="L16" s="25" t="n">
        <f aca="false">IFERROR((K16/F16-1)*J16,0)</f>
        <v>0</v>
      </c>
      <c r="M16" s="26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/>
      <c r="E17" s="19"/>
      <c r="F17" s="20"/>
      <c r="G17" s="21"/>
      <c r="H17" s="22"/>
      <c r="I17" s="23"/>
      <c r="J17" s="29"/>
      <c r="K17" s="30"/>
      <c r="L17" s="25" t="n">
        <f aca="false">IFERROR((K17/F17-1)*J17,0)</f>
        <v>0</v>
      </c>
      <c r="M17" s="26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103858.5</v>
      </c>
      <c r="G18" s="33"/>
      <c r="H18" s="33"/>
      <c r="I18" s="33"/>
      <c r="J18" s="32"/>
      <c r="K18" s="34" t="n">
        <f aca="false">F4</f>
        <v>111363.4</v>
      </c>
      <c r="L18" s="35" t="n">
        <f aca="false">(K18/F18-1)</f>
        <v>0.0722608163992355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E4">
    <cfRule type="cellIs" priority="2" operator="equal" aboveAverage="0" equalAverage="0" bottom="0" percent="0" rank="0" text="" dxfId="0">
      <formula>"VALOR ACIMA DO DISPONÍVEL"</formula>
    </cfRule>
  </conditionalFormatting>
  <conditionalFormatting sqref="M8:M13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14:M17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111363.4</v>
      </c>
      <c r="E4" s="10" t="n">
        <f aca="false">IF(SUM(I8:I17)&lt;=D4,SUM(I8:I17),"VALOR ACIMA DO DISPONÍVEL")</f>
        <v>83516</v>
      </c>
      <c r="F4" s="11" t="n">
        <f aca="false">(E4*I2)+E4+(D4-E4)</f>
        <v>116203.4</v>
      </c>
      <c r="G4" s="2"/>
      <c r="H4" s="2"/>
      <c r="I4" s="12" t="n">
        <f aca="false">F4/100000-1</f>
        <v>0.162034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27</v>
      </c>
      <c r="E8" s="19" t="n">
        <v>0.1</v>
      </c>
      <c r="F8" s="20" t="n">
        <v>16.71</v>
      </c>
      <c r="G8" s="21" t="n">
        <f aca="false">((E8*$D$4)/100)/F8</f>
        <v>6.6644763614602</v>
      </c>
      <c r="H8" s="22" t="n">
        <v>6</v>
      </c>
      <c r="I8" s="23" t="n">
        <f aca="false">H8*F8*100</f>
        <v>10026</v>
      </c>
      <c r="J8" s="29" t="n">
        <f aca="false">I8/$E$4</f>
        <v>0.120048852914412</v>
      </c>
      <c r="K8" s="30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28</v>
      </c>
      <c r="E9" s="19" t="n">
        <v>0.1</v>
      </c>
      <c r="F9" s="20" t="n">
        <v>35.25</v>
      </c>
      <c r="G9" s="21" t="n">
        <f aca="false">((E9*$D$4)/100)/F9</f>
        <v>3.15924539007092</v>
      </c>
      <c r="H9" s="22" t="n">
        <v>3</v>
      </c>
      <c r="I9" s="23" t="n">
        <f aca="false">H9*F9*100</f>
        <v>10575</v>
      </c>
      <c r="J9" s="29" t="n">
        <f aca="false">I9/$E$4</f>
        <v>0.126622443603621</v>
      </c>
      <c r="K9" s="30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29</v>
      </c>
      <c r="E10" s="19" t="n">
        <v>0.1</v>
      </c>
      <c r="F10" s="20" t="n">
        <v>9.89</v>
      </c>
      <c r="G10" s="21" t="n">
        <f aca="false">((E10*$D$4)/100)/F10</f>
        <v>11.2602022244692</v>
      </c>
      <c r="H10" s="22" t="n">
        <v>10</v>
      </c>
      <c r="I10" s="23" t="n">
        <f aca="false">H10*F10*100</f>
        <v>9890</v>
      </c>
      <c r="J10" s="29" t="n">
        <f aca="false">I10/$E$4</f>
        <v>0.118420422434025</v>
      </c>
      <c r="K10" s="30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30</v>
      </c>
      <c r="E11" s="19" t="n">
        <v>0.1</v>
      </c>
      <c r="F11" s="20" t="n">
        <v>43.47</v>
      </c>
      <c r="G11" s="21" t="n">
        <f aca="false">((E11*$D$4)/100)/F11</f>
        <v>2.5618449505406</v>
      </c>
      <c r="H11" s="22" t="n">
        <v>2</v>
      </c>
      <c r="I11" s="23" t="n">
        <f aca="false">H11*F11*100</f>
        <v>8694</v>
      </c>
      <c r="J11" s="29" t="n">
        <f aca="false">I11/$E$4</f>
        <v>0.104099813209445</v>
      </c>
      <c r="K11" s="30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31</v>
      </c>
      <c r="E12" s="19" t="n">
        <v>0.1</v>
      </c>
      <c r="F12" s="20" t="n">
        <v>29</v>
      </c>
      <c r="G12" s="21" t="n">
        <f aca="false">((E12*$D$4)/100)/F12</f>
        <v>3.84011724137931</v>
      </c>
      <c r="H12" s="22" t="n">
        <v>3</v>
      </c>
      <c r="I12" s="23" t="n">
        <f aca="false">H12*F12*100</f>
        <v>8700</v>
      </c>
      <c r="J12" s="29" t="n">
        <f aca="false">I12/$E$4</f>
        <v>0.104171655730638</v>
      </c>
      <c r="K12" s="30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9" t="n">
        <v>0.1</v>
      </c>
      <c r="F13" s="20" t="n">
        <v>18.9</v>
      </c>
      <c r="G13" s="21" t="n">
        <f aca="false">((E13*$D$4)/100)/F13</f>
        <v>5.89224338624339</v>
      </c>
      <c r="H13" s="22" t="n">
        <v>5</v>
      </c>
      <c r="I13" s="23" t="n">
        <f aca="false">H13*F13*100</f>
        <v>9450</v>
      </c>
      <c r="J13" s="29" t="n">
        <f aca="false">I13/$E$4</f>
        <v>0.113151970879831</v>
      </c>
      <c r="K13" s="30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0.1</v>
      </c>
      <c r="F14" s="20" t="n">
        <v>10.76</v>
      </c>
      <c r="G14" s="21" t="n">
        <f aca="false">((E14*$D$4)/100)/F14</f>
        <v>10.3497583643123</v>
      </c>
      <c r="H14" s="22" t="n">
        <v>7</v>
      </c>
      <c r="I14" s="23" t="n">
        <f aca="false">H14*F14*100</f>
        <v>7532</v>
      </c>
      <c r="J14" s="29" t="n">
        <f aca="false">I14/$E$4</f>
        <v>0.0901863116049619</v>
      </c>
      <c r="K14" s="30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33</v>
      </c>
      <c r="E15" s="19" t="n">
        <v>0.1</v>
      </c>
      <c r="F15" s="20" t="n">
        <v>12.89</v>
      </c>
      <c r="G15" s="21" t="n">
        <f aca="false">((E15*$D$4)/100)/F15</f>
        <v>8.63951900698216</v>
      </c>
      <c r="H15" s="22" t="n">
        <v>5</v>
      </c>
      <c r="I15" s="23" t="n">
        <f aca="false">H15*F15*100</f>
        <v>6445</v>
      </c>
      <c r="J15" s="29" t="n">
        <f aca="false">I15/$E$4</f>
        <v>0.0771708415153982</v>
      </c>
      <c r="K15" s="30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34</v>
      </c>
      <c r="E16" s="19" t="n">
        <v>0.1</v>
      </c>
      <c r="F16" s="20" t="n">
        <v>22.7</v>
      </c>
      <c r="G16" s="21" t="n">
        <f aca="false">((E16*$D$4)/100)/F16</f>
        <v>4.90587665198238</v>
      </c>
      <c r="H16" s="22" t="n">
        <v>3</v>
      </c>
      <c r="I16" s="23" t="n">
        <f aca="false">H16*F16*100</f>
        <v>6810</v>
      </c>
      <c r="J16" s="29" t="n">
        <f aca="false">I16/$E$4</f>
        <v>0.0815412615546721</v>
      </c>
      <c r="K16" s="30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35</v>
      </c>
      <c r="E17" s="19" t="n">
        <v>0.1</v>
      </c>
      <c r="F17" s="20" t="n">
        <v>53.94</v>
      </c>
      <c r="G17" s="21" t="n">
        <f aca="false">((E17*$D$4)/100)/F17</f>
        <v>2.06457916203189</v>
      </c>
      <c r="H17" s="22" t="n">
        <v>1</v>
      </c>
      <c r="I17" s="23" t="n">
        <f aca="false">H17*F17*100</f>
        <v>5394</v>
      </c>
      <c r="J17" s="29" t="n">
        <f aca="false">I17/$E$4</f>
        <v>0.0645864265529958</v>
      </c>
      <c r="K17" s="30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111363.4</v>
      </c>
      <c r="G18" s="33"/>
      <c r="H18" s="33"/>
      <c r="I18" s="33"/>
      <c r="J18" s="32"/>
      <c r="K18" s="34" t="n">
        <f aca="false">F4</f>
        <v>116203.4</v>
      </c>
      <c r="L18" s="35" t="n">
        <f aca="false">(K18/F18-1)</f>
        <v>0.0434613167342233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116203.4</v>
      </c>
      <c r="E4" s="10" t="n">
        <f aca="false">IF(SUM(I8:I17)&lt;=D4,SUM(I8:I17),"VALOR ACIMA DO DISPONÍVEL")</f>
        <v>83516</v>
      </c>
      <c r="F4" s="11" t="n">
        <f aca="false">(E4*I2)+E4+(D4-E4)</f>
        <v>121043.4</v>
      </c>
      <c r="G4" s="2"/>
      <c r="H4" s="2"/>
      <c r="I4" s="12" t="n">
        <f aca="false">F4/100000-1</f>
        <v>0.210434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27</v>
      </c>
      <c r="E8" s="19" t="n">
        <v>0.1</v>
      </c>
      <c r="F8" s="20" t="n">
        <v>16.71</v>
      </c>
      <c r="G8" s="21" t="n">
        <f aca="false">((E8*$D$4)/100)/F8</f>
        <v>6.95412327947337</v>
      </c>
      <c r="H8" s="22" t="n">
        <v>6</v>
      </c>
      <c r="I8" s="23" t="n">
        <f aca="false">H8*F8*100</f>
        <v>10026</v>
      </c>
      <c r="J8" s="29" t="n">
        <f aca="false">I8/$E$4</f>
        <v>0.120048852914412</v>
      </c>
      <c r="K8" s="30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28</v>
      </c>
      <c r="E9" s="19" t="n">
        <v>0.1</v>
      </c>
      <c r="F9" s="20" t="n">
        <v>35.25</v>
      </c>
      <c r="G9" s="21" t="n">
        <f aca="false">((E9*$D$4)/100)/F9</f>
        <v>3.29655035460993</v>
      </c>
      <c r="H9" s="22" t="n">
        <v>3</v>
      </c>
      <c r="I9" s="23" t="n">
        <f aca="false">H9*F9*100</f>
        <v>10575</v>
      </c>
      <c r="J9" s="29" t="n">
        <f aca="false">I9/$E$4</f>
        <v>0.126622443603621</v>
      </c>
      <c r="K9" s="30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29</v>
      </c>
      <c r="E10" s="19" t="n">
        <v>0.09</v>
      </c>
      <c r="F10" s="20" t="n">
        <v>9.89</v>
      </c>
      <c r="G10" s="21" t="n">
        <f aca="false">((E10*$D$4)/100)/F10</f>
        <v>10.5746268958544</v>
      </c>
      <c r="H10" s="22" t="n">
        <v>10</v>
      </c>
      <c r="I10" s="23" t="n">
        <f aca="false">H10*F10*100</f>
        <v>9890</v>
      </c>
      <c r="J10" s="29" t="n">
        <f aca="false">I10/$E$4</f>
        <v>0.118420422434025</v>
      </c>
      <c r="K10" s="30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30</v>
      </c>
      <c r="E11" s="19" t="n">
        <v>0.09</v>
      </c>
      <c r="F11" s="20" t="n">
        <v>43.47</v>
      </c>
      <c r="G11" s="21" t="n">
        <f aca="false">((E11*$D$4)/100)/F11</f>
        <v>2.40586749482402</v>
      </c>
      <c r="H11" s="22" t="n">
        <v>2</v>
      </c>
      <c r="I11" s="23" t="n">
        <f aca="false">H11*F11*100</f>
        <v>8694</v>
      </c>
      <c r="J11" s="29" t="n">
        <f aca="false">I11/$E$4</f>
        <v>0.104099813209445</v>
      </c>
      <c r="K11" s="30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31</v>
      </c>
      <c r="E12" s="19" t="n">
        <v>0.08</v>
      </c>
      <c r="F12" s="20" t="n">
        <v>29</v>
      </c>
      <c r="G12" s="21" t="n">
        <f aca="false">((E12*$D$4)/100)/F12</f>
        <v>3.20561103448276</v>
      </c>
      <c r="H12" s="22" t="n">
        <v>3</v>
      </c>
      <c r="I12" s="23" t="n">
        <f aca="false">H12*F12*100</f>
        <v>8700</v>
      </c>
      <c r="J12" s="29" t="n">
        <f aca="false">I12/$E$4</f>
        <v>0.104171655730638</v>
      </c>
      <c r="K12" s="30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9" t="n">
        <v>0.09</v>
      </c>
      <c r="F13" s="20" t="n">
        <v>18.9</v>
      </c>
      <c r="G13" s="21" t="n">
        <f aca="false">((E13*$D$4)/100)/F13</f>
        <v>5.53349523809524</v>
      </c>
      <c r="H13" s="22" t="n">
        <v>5</v>
      </c>
      <c r="I13" s="23" t="n">
        <f aca="false">H13*F13*100</f>
        <v>9450</v>
      </c>
      <c r="J13" s="29" t="n">
        <f aca="false">I13/$E$4</f>
        <v>0.113151970879831</v>
      </c>
      <c r="K13" s="30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0.07</v>
      </c>
      <c r="F14" s="20" t="n">
        <v>10.76</v>
      </c>
      <c r="G14" s="21" t="n">
        <f aca="false">((E14*$D$4)/100)/F14</f>
        <v>7.55970074349442</v>
      </c>
      <c r="H14" s="22" t="n">
        <v>7</v>
      </c>
      <c r="I14" s="23" t="n">
        <f aca="false">H14*F14*100</f>
        <v>7532</v>
      </c>
      <c r="J14" s="29" t="n">
        <f aca="false">I14/$E$4</f>
        <v>0.0901863116049619</v>
      </c>
      <c r="K14" s="30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33</v>
      </c>
      <c r="E15" s="19" t="n">
        <v>0.07</v>
      </c>
      <c r="F15" s="20" t="n">
        <v>12.89</v>
      </c>
      <c r="G15" s="21" t="n">
        <f aca="false">((E15*$D$4)/100)/F15</f>
        <v>6.31050271528317</v>
      </c>
      <c r="H15" s="22" t="n">
        <v>5</v>
      </c>
      <c r="I15" s="23" t="n">
        <f aca="false">H15*F15*100</f>
        <v>6445</v>
      </c>
      <c r="J15" s="29" t="n">
        <f aca="false">I15/$E$4</f>
        <v>0.0771708415153982</v>
      </c>
      <c r="K15" s="30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34</v>
      </c>
      <c r="E16" s="19" t="n">
        <v>0.07</v>
      </c>
      <c r="F16" s="20" t="n">
        <v>22.7</v>
      </c>
      <c r="G16" s="21" t="n">
        <f aca="false">((E16*$D$4)/100)/F16</f>
        <v>3.58336475770925</v>
      </c>
      <c r="H16" s="22" t="n">
        <v>3</v>
      </c>
      <c r="I16" s="23" t="n">
        <f aca="false">H16*F16*100</f>
        <v>6810</v>
      </c>
      <c r="J16" s="29" t="n">
        <f aca="false">I16/$E$4</f>
        <v>0.0815412615546721</v>
      </c>
      <c r="K16" s="30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35</v>
      </c>
      <c r="E17" s="19" t="n">
        <v>0.08</v>
      </c>
      <c r="F17" s="20" t="n">
        <v>53.94</v>
      </c>
      <c r="G17" s="21" t="n">
        <f aca="false">((E17*$D$4)/100)/F17</f>
        <v>1.72344679273267</v>
      </c>
      <c r="H17" s="22" t="n">
        <v>1</v>
      </c>
      <c r="I17" s="23" t="n">
        <f aca="false">H17*F17*100</f>
        <v>5394</v>
      </c>
      <c r="J17" s="29" t="n">
        <f aca="false">I17/$E$4</f>
        <v>0.0645864265529958</v>
      </c>
      <c r="K17" s="30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116203.4</v>
      </c>
      <c r="G18" s="33"/>
      <c r="H18" s="33"/>
      <c r="I18" s="33"/>
      <c r="J18" s="32"/>
      <c r="K18" s="34" t="n">
        <f aca="false">F4</f>
        <v>121043.4</v>
      </c>
      <c r="L18" s="35" t="n">
        <f aca="false">(K18/F18-1)</f>
        <v>0.0416511048730071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121043.4</v>
      </c>
      <c r="E4" s="10" t="n">
        <f aca="false">IF(SUM(I8:I17)&lt;=D4,SUM(I8:I17),"VALOR ACIMA DO DISPONÍVEL")</f>
        <v>83516</v>
      </c>
      <c r="F4" s="11" t="n">
        <f aca="false">(E4*I2)+E4+(D4-E4)</f>
        <v>125883.4</v>
      </c>
      <c r="G4" s="2"/>
      <c r="H4" s="2"/>
      <c r="I4" s="12" t="n">
        <f aca="false">F4/100000-1</f>
        <v>0.258834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27</v>
      </c>
      <c r="E8" s="19" t="n">
        <v>0.1</v>
      </c>
      <c r="F8" s="20" t="n">
        <v>16.71</v>
      </c>
      <c r="G8" s="21" t="n">
        <f aca="false">((E8*$D$4)/100)/F8</f>
        <v>7.24377019748654</v>
      </c>
      <c r="H8" s="22" t="n">
        <v>6</v>
      </c>
      <c r="I8" s="23" t="n">
        <f aca="false">H8*F8*100</f>
        <v>10026</v>
      </c>
      <c r="J8" s="29" t="n">
        <f aca="false">I8/$E$4</f>
        <v>0.120048852914412</v>
      </c>
      <c r="K8" s="30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28</v>
      </c>
      <c r="E9" s="19" t="n">
        <v>0.1</v>
      </c>
      <c r="F9" s="20" t="n">
        <v>35.25</v>
      </c>
      <c r="G9" s="21" t="n">
        <f aca="false">((E9*$D$4)/100)/F9</f>
        <v>3.43385531914894</v>
      </c>
      <c r="H9" s="22" t="n">
        <v>3</v>
      </c>
      <c r="I9" s="23" t="n">
        <f aca="false">H9*F9*100</f>
        <v>10575</v>
      </c>
      <c r="J9" s="29" t="n">
        <f aca="false">I9/$E$4</f>
        <v>0.126622443603621</v>
      </c>
      <c r="K9" s="30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29</v>
      </c>
      <c r="E10" s="19" t="n">
        <v>0.09</v>
      </c>
      <c r="F10" s="20" t="n">
        <v>9.89</v>
      </c>
      <c r="G10" s="21" t="n">
        <f aca="false">((E10*$D$4)/100)/F10</f>
        <v>11.0150717896866</v>
      </c>
      <c r="H10" s="22" t="n">
        <v>10</v>
      </c>
      <c r="I10" s="23" t="n">
        <f aca="false">H10*F10*100</f>
        <v>9890</v>
      </c>
      <c r="J10" s="29" t="n">
        <f aca="false">I10/$E$4</f>
        <v>0.118420422434025</v>
      </c>
      <c r="K10" s="30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30</v>
      </c>
      <c r="E11" s="19" t="n">
        <v>0.09</v>
      </c>
      <c r="F11" s="20" t="n">
        <v>43.47</v>
      </c>
      <c r="G11" s="21" t="n">
        <f aca="false">((E11*$D$4)/100)/F11</f>
        <v>2.50607453416149</v>
      </c>
      <c r="H11" s="22" t="n">
        <v>2</v>
      </c>
      <c r="I11" s="23" t="n">
        <f aca="false">H11*F11*100</f>
        <v>8694</v>
      </c>
      <c r="J11" s="29" t="n">
        <f aca="false">I11/$E$4</f>
        <v>0.104099813209445</v>
      </c>
      <c r="K11" s="30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31</v>
      </c>
      <c r="E12" s="19" t="n">
        <v>0.08</v>
      </c>
      <c r="F12" s="20" t="n">
        <v>29</v>
      </c>
      <c r="G12" s="21" t="n">
        <f aca="false">((E12*$D$4)/100)/F12</f>
        <v>3.33912827586207</v>
      </c>
      <c r="H12" s="22" t="n">
        <v>3</v>
      </c>
      <c r="I12" s="23" t="n">
        <f aca="false">H12*F12*100</f>
        <v>8700</v>
      </c>
      <c r="J12" s="29" t="n">
        <f aca="false">I12/$E$4</f>
        <v>0.104171655730638</v>
      </c>
      <c r="K12" s="30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9" t="n">
        <v>0.09</v>
      </c>
      <c r="F13" s="20" t="n">
        <v>18.9</v>
      </c>
      <c r="G13" s="21" t="n">
        <f aca="false">((E13*$D$4)/100)/F13</f>
        <v>5.76397142857143</v>
      </c>
      <c r="H13" s="22" t="n">
        <v>5</v>
      </c>
      <c r="I13" s="23" t="n">
        <f aca="false">H13*F13*100</f>
        <v>9450</v>
      </c>
      <c r="J13" s="29" t="n">
        <f aca="false">I13/$E$4</f>
        <v>0.113151970879831</v>
      </c>
      <c r="K13" s="30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0.07</v>
      </c>
      <c r="F14" s="20" t="n">
        <v>10.76</v>
      </c>
      <c r="G14" s="21" t="n">
        <f aca="false">((E14*$D$4)/100)/F14</f>
        <v>7.87457063197026</v>
      </c>
      <c r="H14" s="22" t="n">
        <v>7</v>
      </c>
      <c r="I14" s="23" t="n">
        <f aca="false">H14*F14*100</f>
        <v>7532</v>
      </c>
      <c r="J14" s="29" t="n">
        <f aca="false">I14/$E$4</f>
        <v>0.0901863116049619</v>
      </c>
      <c r="K14" s="30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33</v>
      </c>
      <c r="E15" s="19" t="n">
        <v>0.07</v>
      </c>
      <c r="F15" s="20" t="n">
        <v>12.89</v>
      </c>
      <c r="G15" s="21" t="n">
        <f aca="false">((E15*$D$4)/100)/F15</f>
        <v>6.57334212567882</v>
      </c>
      <c r="H15" s="22" t="n">
        <v>5</v>
      </c>
      <c r="I15" s="23" t="n">
        <f aca="false">H15*F15*100</f>
        <v>6445</v>
      </c>
      <c r="J15" s="29" t="n">
        <f aca="false">I15/$E$4</f>
        <v>0.0771708415153982</v>
      </c>
      <c r="K15" s="30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34</v>
      </c>
      <c r="E16" s="19" t="n">
        <v>0.07</v>
      </c>
      <c r="F16" s="20" t="n">
        <v>22.7</v>
      </c>
      <c r="G16" s="21" t="n">
        <f aca="false">((E16*$D$4)/100)/F16</f>
        <v>3.73261585903084</v>
      </c>
      <c r="H16" s="22" t="n">
        <v>3</v>
      </c>
      <c r="I16" s="23" t="n">
        <f aca="false">H16*F16*100</f>
        <v>6810</v>
      </c>
      <c r="J16" s="29" t="n">
        <f aca="false">I16/$E$4</f>
        <v>0.0815412615546721</v>
      </c>
      <c r="K16" s="30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35</v>
      </c>
      <c r="E17" s="19" t="n">
        <v>0.08</v>
      </c>
      <c r="F17" s="20" t="n">
        <v>53.94</v>
      </c>
      <c r="G17" s="21" t="n">
        <f aca="false">((E17*$D$4)/100)/F17</f>
        <v>1.79523025583982</v>
      </c>
      <c r="H17" s="22" t="n">
        <v>1</v>
      </c>
      <c r="I17" s="23" t="n">
        <f aca="false">H17*F17*100</f>
        <v>5394</v>
      </c>
      <c r="J17" s="29" t="n">
        <f aca="false">I17/$E$4</f>
        <v>0.0645864265529958</v>
      </c>
      <c r="K17" s="30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121043.4</v>
      </c>
      <c r="G18" s="33"/>
      <c r="H18" s="33"/>
      <c r="I18" s="33"/>
      <c r="J18" s="32"/>
      <c r="K18" s="34" t="n">
        <f aca="false">F4</f>
        <v>125883.4</v>
      </c>
      <c r="L18" s="35" t="n">
        <f aca="false">(K18/F18-1)</f>
        <v>0.0399856580367042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125883.4</v>
      </c>
      <c r="E4" s="10" t="n">
        <f aca="false">IF(SUM(I8:I17)&lt;=D4,SUM(I8:I17),"VALOR ACIMA DO DISPONÍVEL")</f>
        <v>83516</v>
      </c>
      <c r="F4" s="11" t="n">
        <f aca="false">(E4*I2)+E4+(D4-E4)</f>
        <v>130723.4</v>
      </c>
      <c r="G4" s="2"/>
      <c r="H4" s="2"/>
      <c r="I4" s="12" t="n">
        <f aca="false">F4/100000-1</f>
        <v>0.307234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27</v>
      </c>
      <c r="E8" s="19" t="n">
        <v>0.1</v>
      </c>
      <c r="F8" s="20" t="n">
        <v>16.71</v>
      </c>
      <c r="G8" s="21" t="n">
        <f aca="false">((E8*$D$4)/100)/F8</f>
        <v>7.5334171154997</v>
      </c>
      <c r="H8" s="22" t="n">
        <v>6</v>
      </c>
      <c r="I8" s="23" t="n">
        <f aca="false">H8*F8*100</f>
        <v>10026</v>
      </c>
      <c r="J8" s="29" t="n">
        <f aca="false">I8/$E$4</f>
        <v>0.120048852914412</v>
      </c>
      <c r="K8" s="30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28</v>
      </c>
      <c r="E9" s="19" t="n">
        <v>0.1</v>
      </c>
      <c r="F9" s="20" t="n">
        <v>35.25</v>
      </c>
      <c r="G9" s="21" t="n">
        <f aca="false">((E9*$D$4)/100)/F9</f>
        <v>3.57116028368794</v>
      </c>
      <c r="H9" s="22" t="n">
        <v>3</v>
      </c>
      <c r="I9" s="23" t="n">
        <f aca="false">H9*F9*100</f>
        <v>10575</v>
      </c>
      <c r="J9" s="29" t="n">
        <f aca="false">I9/$E$4</f>
        <v>0.126622443603621</v>
      </c>
      <c r="K9" s="30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29</v>
      </c>
      <c r="E10" s="19" t="n">
        <v>0.09</v>
      </c>
      <c r="F10" s="20" t="n">
        <v>9.89</v>
      </c>
      <c r="G10" s="21" t="n">
        <f aca="false">((E10*$D$4)/100)/F10</f>
        <v>11.4555166835187</v>
      </c>
      <c r="H10" s="22" t="n">
        <v>10</v>
      </c>
      <c r="I10" s="23" t="n">
        <f aca="false">H10*F10*100</f>
        <v>9890</v>
      </c>
      <c r="J10" s="29" t="n">
        <f aca="false">I10/$E$4</f>
        <v>0.118420422434025</v>
      </c>
      <c r="K10" s="30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30</v>
      </c>
      <c r="E11" s="19" t="n">
        <v>0.09</v>
      </c>
      <c r="F11" s="20" t="n">
        <v>43.47</v>
      </c>
      <c r="G11" s="21" t="n">
        <f aca="false">((E11*$D$4)/100)/F11</f>
        <v>2.60628157349896</v>
      </c>
      <c r="H11" s="22" t="n">
        <v>2</v>
      </c>
      <c r="I11" s="23" t="n">
        <f aca="false">H11*F11*100</f>
        <v>8694</v>
      </c>
      <c r="J11" s="29" t="n">
        <f aca="false">I11/$E$4</f>
        <v>0.104099813209445</v>
      </c>
      <c r="K11" s="30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31</v>
      </c>
      <c r="E12" s="19" t="n">
        <v>0.08</v>
      </c>
      <c r="F12" s="20" t="n">
        <v>29</v>
      </c>
      <c r="G12" s="21" t="n">
        <f aca="false">((E12*$D$4)/100)/F12</f>
        <v>3.47264551724138</v>
      </c>
      <c r="H12" s="22" t="n">
        <v>3</v>
      </c>
      <c r="I12" s="23" t="n">
        <f aca="false">H12*F12*100</f>
        <v>8700</v>
      </c>
      <c r="J12" s="29" t="n">
        <f aca="false">I12/$E$4</f>
        <v>0.104171655730638</v>
      </c>
      <c r="K12" s="30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9" t="n">
        <v>0.09</v>
      </c>
      <c r="F13" s="20" t="n">
        <v>18.9</v>
      </c>
      <c r="G13" s="21" t="n">
        <f aca="false">((E13*$D$4)/100)/F13</f>
        <v>5.99444761904762</v>
      </c>
      <c r="H13" s="22" t="n">
        <v>5</v>
      </c>
      <c r="I13" s="23" t="n">
        <f aca="false">H13*F13*100</f>
        <v>9450</v>
      </c>
      <c r="J13" s="29" t="n">
        <f aca="false">I13/$E$4</f>
        <v>0.113151970879831</v>
      </c>
      <c r="K13" s="30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0.07</v>
      </c>
      <c r="F14" s="20" t="n">
        <v>10.76</v>
      </c>
      <c r="G14" s="21" t="n">
        <f aca="false">((E14*$D$4)/100)/F14</f>
        <v>8.1894405204461</v>
      </c>
      <c r="H14" s="22" t="n">
        <v>7</v>
      </c>
      <c r="I14" s="23" t="n">
        <f aca="false">H14*F14*100</f>
        <v>7532</v>
      </c>
      <c r="J14" s="29" t="n">
        <f aca="false">I14/$E$4</f>
        <v>0.0901863116049619</v>
      </c>
      <c r="K14" s="30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33</v>
      </c>
      <c r="E15" s="19" t="n">
        <v>0.07</v>
      </c>
      <c r="F15" s="20" t="n">
        <v>12.89</v>
      </c>
      <c r="G15" s="21" t="n">
        <f aca="false">((E15*$D$4)/100)/F15</f>
        <v>6.83618153607448</v>
      </c>
      <c r="H15" s="22" t="n">
        <v>5</v>
      </c>
      <c r="I15" s="23" t="n">
        <f aca="false">H15*F15*100</f>
        <v>6445</v>
      </c>
      <c r="J15" s="29" t="n">
        <f aca="false">I15/$E$4</f>
        <v>0.0771708415153982</v>
      </c>
      <c r="K15" s="30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34</v>
      </c>
      <c r="E16" s="19" t="n">
        <v>0.07</v>
      </c>
      <c r="F16" s="20" t="n">
        <v>22.7</v>
      </c>
      <c r="G16" s="21" t="n">
        <f aca="false">((E16*$D$4)/100)/F16</f>
        <v>3.88186696035242</v>
      </c>
      <c r="H16" s="22" t="n">
        <v>3</v>
      </c>
      <c r="I16" s="23" t="n">
        <f aca="false">H16*F16*100</f>
        <v>6810</v>
      </c>
      <c r="J16" s="29" t="n">
        <f aca="false">I16/$E$4</f>
        <v>0.0815412615546721</v>
      </c>
      <c r="K16" s="30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35</v>
      </c>
      <c r="E17" s="19" t="n">
        <v>0.08</v>
      </c>
      <c r="F17" s="20" t="n">
        <v>53.94</v>
      </c>
      <c r="G17" s="21" t="n">
        <f aca="false">((E17*$D$4)/100)/F17</f>
        <v>1.86701371894698</v>
      </c>
      <c r="H17" s="22" t="n">
        <v>1</v>
      </c>
      <c r="I17" s="23" t="n">
        <f aca="false">H17*F17*100</f>
        <v>5394</v>
      </c>
      <c r="J17" s="29" t="n">
        <f aca="false">I17/$E$4</f>
        <v>0.0645864265529958</v>
      </c>
      <c r="K17" s="30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125883.4</v>
      </c>
      <c r="G18" s="33"/>
      <c r="H18" s="33"/>
      <c r="I18" s="33"/>
      <c r="J18" s="32"/>
      <c r="K18" s="34" t="n">
        <f aca="false">F4</f>
        <v>130723.4</v>
      </c>
      <c r="L18" s="35" t="n">
        <f aca="false">(K18/F18-1)</f>
        <v>0.0384482783274045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130723.4</v>
      </c>
      <c r="E4" s="10" t="n">
        <f aca="false">IF(SUM(I8:I17)&lt;=D4,SUM(I8:I17),"VALOR ACIMA DO DISPONÍVEL")</f>
        <v>83516</v>
      </c>
      <c r="F4" s="11" t="n">
        <f aca="false">(E4*I2)+E4+(D4-E4)</f>
        <v>135563.4</v>
      </c>
      <c r="G4" s="2"/>
      <c r="H4" s="2"/>
      <c r="I4" s="12" t="n">
        <f aca="false">F4/100000-1</f>
        <v>0.355634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27</v>
      </c>
      <c r="E8" s="19" t="n">
        <v>0.1</v>
      </c>
      <c r="F8" s="20" t="n">
        <v>16.71</v>
      </c>
      <c r="G8" s="21" t="n">
        <f aca="false">((E8*$D$4)/100)/F8</f>
        <v>7.82306403351287</v>
      </c>
      <c r="H8" s="22" t="n">
        <v>6</v>
      </c>
      <c r="I8" s="23" t="n">
        <f aca="false">H8*F8*100</f>
        <v>10026</v>
      </c>
      <c r="J8" s="29" t="n">
        <f aca="false">I8/$E$4</f>
        <v>0.120048852914412</v>
      </c>
      <c r="K8" s="30" t="n">
        <v>15.86</v>
      </c>
      <c r="L8" s="25" t="n">
        <f aca="false">IFERROR((K8/F8-1)*J8,0)</f>
        <v>-0.00610661430145123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28</v>
      </c>
      <c r="E9" s="19" t="n">
        <v>0.1</v>
      </c>
      <c r="F9" s="20" t="n">
        <v>35.25</v>
      </c>
      <c r="G9" s="21" t="n">
        <f aca="false">((E9*$D$4)/100)/F9</f>
        <v>3.70846524822695</v>
      </c>
      <c r="H9" s="22" t="n">
        <v>3</v>
      </c>
      <c r="I9" s="23" t="n">
        <f aca="false">H9*F9*100</f>
        <v>10575</v>
      </c>
      <c r="J9" s="29" t="n">
        <f aca="false">I9/$E$4</f>
        <v>0.126622443603621</v>
      </c>
      <c r="K9" s="30" t="n">
        <v>42.95</v>
      </c>
      <c r="L9" s="25" t="n">
        <f aca="false">IFERROR((K9/F9-1)*J9,0)</f>
        <v>0.0276593706595144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29</v>
      </c>
      <c r="E10" s="19" t="n">
        <v>0.1</v>
      </c>
      <c r="F10" s="20" t="n">
        <v>9.89</v>
      </c>
      <c r="G10" s="21" t="n">
        <f aca="false">((E10*$D$4)/100)/F10</f>
        <v>13.2177350859454</v>
      </c>
      <c r="H10" s="22" t="n">
        <v>10</v>
      </c>
      <c r="I10" s="23" t="n">
        <f aca="false">H10*F10*100</f>
        <v>9890</v>
      </c>
      <c r="J10" s="29" t="n">
        <f aca="false">I10/$E$4</f>
        <v>0.118420422434025</v>
      </c>
      <c r="K10" s="30" t="n">
        <v>10.19</v>
      </c>
      <c r="L10" s="25" t="n">
        <f aca="false">IFERROR((K10/F10-1)*J10,0)</f>
        <v>0.00359212605967716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30</v>
      </c>
      <c r="E11" s="19" t="n">
        <v>0.1</v>
      </c>
      <c r="F11" s="20" t="n">
        <v>43.47</v>
      </c>
      <c r="G11" s="21" t="n">
        <f aca="false">((E11*$D$4)/100)/F11</f>
        <v>3.00720956981827</v>
      </c>
      <c r="H11" s="22" t="n">
        <v>2</v>
      </c>
      <c r="I11" s="23" t="n">
        <f aca="false">H11*F11*100</f>
        <v>8694</v>
      </c>
      <c r="J11" s="29" t="n">
        <f aca="false">I11/$E$4</f>
        <v>0.104099813209445</v>
      </c>
      <c r="K11" s="30" t="n">
        <v>48.33</v>
      </c>
      <c r="L11" s="25" t="n">
        <f aca="false">IFERROR((K11/F11-1)*J11,0)</f>
        <v>0.0116384884333541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31</v>
      </c>
      <c r="E12" s="19" t="n">
        <v>0.1</v>
      </c>
      <c r="F12" s="20" t="n">
        <v>29</v>
      </c>
      <c r="G12" s="21" t="n">
        <f aca="false">((E12*$D$4)/100)/F12</f>
        <v>4.50770344827586</v>
      </c>
      <c r="H12" s="22" t="n">
        <v>3</v>
      </c>
      <c r="I12" s="23" t="n">
        <f aca="false">H12*F12*100</f>
        <v>8700</v>
      </c>
      <c r="J12" s="29" t="n">
        <f aca="false">I12/$E$4</f>
        <v>0.104171655730638</v>
      </c>
      <c r="K12" s="30" t="n">
        <v>34.66</v>
      </c>
      <c r="L12" s="25" t="n">
        <f aca="false">IFERROR((K12/F12-1)*J12,0)</f>
        <v>0.0203314334977729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9" t="n">
        <v>0.1</v>
      </c>
      <c r="F13" s="20" t="n">
        <v>18.9</v>
      </c>
      <c r="G13" s="21" t="n">
        <f aca="false">((E13*$D$4)/100)/F13</f>
        <v>6.91658201058201</v>
      </c>
      <c r="H13" s="22" t="n">
        <v>5</v>
      </c>
      <c r="I13" s="23" t="n">
        <f aca="false">H13*F13*100</f>
        <v>9450</v>
      </c>
      <c r="J13" s="29" t="n">
        <f aca="false">I13/$E$4</f>
        <v>0.113151970879831</v>
      </c>
      <c r="K13" s="30" t="n">
        <v>19.85</v>
      </c>
      <c r="L13" s="25" t="n">
        <f aca="false">IFERROR((K13/F13-1)*J13,0)</f>
        <v>0.00568753292782224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0.1</v>
      </c>
      <c r="F14" s="20" t="n">
        <v>10.76</v>
      </c>
      <c r="G14" s="21" t="n">
        <f aca="false">((E14*$D$4)/100)/F14</f>
        <v>12.1490148698885</v>
      </c>
      <c r="H14" s="22" t="n">
        <v>7</v>
      </c>
      <c r="I14" s="23" t="n">
        <f aca="false">H14*F14*100</f>
        <v>7532</v>
      </c>
      <c r="J14" s="29" t="n">
        <f aca="false">I14/$E$4</f>
        <v>0.0901863116049619</v>
      </c>
      <c r="K14" s="30" t="n">
        <v>11.85</v>
      </c>
      <c r="L14" s="25" t="n">
        <f aca="false">IFERROR((K14/F14-1)*J14,0)</f>
        <v>0.00913597394511231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33</v>
      </c>
      <c r="E15" s="19" t="n">
        <v>0.1</v>
      </c>
      <c r="F15" s="20" t="n">
        <v>12.89</v>
      </c>
      <c r="G15" s="21" t="n">
        <f aca="false">((E15*$D$4)/100)/F15</f>
        <v>10.1414584949573</v>
      </c>
      <c r="H15" s="22" t="n">
        <v>5</v>
      </c>
      <c r="I15" s="23" t="n">
        <f aca="false">H15*F15*100</f>
        <v>6445</v>
      </c>
      <c r="J15" s="29" t="n">
        <f aca="false">I15/$E$4</f>
        <v>0.0771708415153982</v>
      </c>
      <c r="K15" s="30" t="n">
        <v>12.46</v>
      </c>
      <c r="L15" s="25" t="n">
        <f aca="false">IFERROR((K15/F15-1)*J15,0)</f>
        <v>-0.00257435700943531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34</v>
      </c>
      <c r="E16" s="19" t="n">
        <v>0.1</v>
      </c>
      <c r="F16" s="20" t="n">
        <v>22.7</v>
      </c>
      <c r="G16" s="21" t="n">
        <f aca="false">((E16*$D$4)/100)/F16</f>
        <v>5.75874008810573</v>
      </c>
      <c r="H16" s="22" t="n">
        <v>3</v>
      </c>
      <c r="I16" s="23" t="n">
        <f aca="false">H16*F16*100</f>
        <v>6810</v>
      </c>
      <c r="J16" s="29" t="n">
        <f aca="false">I16/$E$4</f>
        <v>0.0815412615546721</v>
      </c>
      <c r="K16" s="30" t="n">
        <v>21.25</v>
      </c>
      <c r="L16" s="25" t="n">
        <f aca="false">IFERROR((K16/F16-1)*J16,0)</f>
        <v>-0.00520858278653192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35</v>
      </c>
      <c r="E17" s="19" t="n">
        <v>0.1</v>
      </c>
      <c r="F17" s="20" t="n">
        <v>53.94</v>
      </c>
      <c r="G17" s="21" t="n">
        <f aca="false">((E17*$D$4)/100)/F17</f>
        <v>2.42349647756767</v>
      </c>
      <c r="H17" s="22" t="n">
        <v>1</v>
      </c>
      <c r="I17" s="23" t="n">
        <f aca="false">H17*F17*100</f>
        <v>5394</v>
      </c>
      <c r="J17" s="29" t="n">
        <f aca="false">I17/$E$4</f>
        <v>0.0645864265529958</v>
      </c>
      <c r="K17" s="30" t="n">
        <v>48.76</v>
      </c>
      <c r="L17" s="25" t="n">
        <f aca="false">IFERROR((K17/F17-1)*J17,0)</f>
        <v>-0.00620240432970928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130723.4</v>
      </c>
      <c r="G18" s="33"/>
      <c r="H18" s="33"/>
      <c r="I18" s="33"/>
      <c r="J18" s="32"/>
      <c r="K18" s="34" t="n">
        <f aca="false">F4</f>
        <v>135563.4</v>
      </c>
      <c r="L18" s="35" t="n">
        <f aca="false">(K18/F18-1)</f>
        <v>0.0370247407885658</v>
      </c>
      <c r="M18" s="35"/>
      <c r="N18" s="1" t="s">
        <v>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135563.4</v>
      </c>
      <c r="E4" s="10" t="n">
        <f aca="false">IF(SUM(I8:I17)&lt;=D4,SUM(I8:I17),"VALOR ACIMA DO DISPONÍVEL")</f>
        <v>124663</v>
      </c>
      <c r="F4" s="11" t="n">
        <f aca="false">(E4*I2)+E4+(D4-E4)</f>
        <v>140739.4</v>
      </c>
      <c r="G4" s="2"/>
      <c r="H4" s="2"/>
      <c r="I4" s="12" t="n">
        <f aca="false">F4/100000-1</f>
        <v>0.407394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27</v>
      </c>
      <c r="E8" s="19" t="n">
        <v>0.1</v>
      </c>
      <c r="F8" s="20" t="n">
        <v>16.71</v>
      </c>
      <c r="G8" s="21" t="n">
        <f aca="false">((E8*$D$4)/100)/F8</f>
        <v>8.11271095152603</v>
      </c>
      <c r="H8" s="22" t="n">
        <v>6</v>
      </c>
      <c r="I8" s="23" t="n">
        <f aca="false">H8*F8*100</f>
        <v>10026</v>
      </c>
      <c r="J8" s="29" t="n">
        <f aca="false">I8/$E$4</f>
        <v>0.0804248253290872</v>
      </c>
      <c r="K8" s="30" t="n">
        <v>15.86</v>
      </c>
      <c r="L8" s="25" t="n">
        <f aca="false">IFERROR((K8/F8-1)*J8,0)</f>
        <v>-0.00409102941530367</v>
      </c>
      <c r="M8" s="26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7" t="n">
        <v>2</v>
      </c>
      <c r="D9" s="28" t="s">
        <v>28</v>
      </c>
      <c r="E9" s="19" t="n">
        <v>0.1</v>
      </c>
      <c r="F9" s="20" t="n">
        <v>35.25</v>
      </c>
      <c r="G9" s="21" t="n">
        <f aca="false">((E9*$D$4)/100)/F9</f>
        <v>3.84577021276596</v>
      </c>
      <c r="H9" s="22" t="n">
        <v>3</v>
      </c>
      <c r="I9" s="23" t="n">
        <f aca="false">H9*F9*100</f>
        <v>10575</v>
      </c>
      <c r="J9" s="29" t="n">
        <f aca="false">I9/$E$4</f>
        <v>0.0848286981702671</v>
      </c>
      <c r="K9" s="30" t="n">
        <v>42.95</v>
      </c>
      <c r="L9" s="25" t="n">
        <f aca="false">IFERROR((K9/F9-1)*J9,0)</f>
        <v>0.0185299567634342</v>
      </c>
      <c r="M9" s="26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7" t="n">
        <v>3</v>
      </c>
      <c r="D10" s="28" t="s">
        <v>29</v>
      </c>
      <c r="E10" s="19" t="n">
        <v>0.1</v>
      </c>
      <c r="F10" s="20" t="n">
        <v>9.89</v>
      </c>
      <c r="G10" s="21" t="n">
        <f aca="false">((E10*$D$4)/100)/F10</f>
        <v>13.7071183013145</v>
      </c>
      <c r="H10" s="22" t="n">
        <v>13</v>
      </c>
      <c r="I10" s="23" t="n">
        <f aca="false">H10*F10*100</f>
        <v>12857</v>
      </c>
      <c r="J10" s="29" t="n">
        <f aca="false">I10/$E$4</f>
        <v>0.103134049397175</v>
      </c>
      <c r="K10" s="30" t="n">
        <v>10.19</v>
      </c>
      <c r="L10" s="25" t="n">
        <f aca="false">IFERROR((K10/F10-1)*J10,0)</f>
        <v>0.0031284342587616</v>
      </c>
      <c r="M10" s="26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7" t="n">
        <v>4</v>
      </c>
      <c r="D11" s="28" t="s">
        <v>30</v>
      </c>
      <c r="E11" s="19" t="n">
        <v>0.1</v>
      </c>
      <c r="F11" s="20" t="n">
        <v>43.47</v>
      </c>
      <c r="G11" s="21" t="n">
        <f aca="false">((E11*$D$4)/100)/F11</f>
        <v>3.11855072463768</v>
      </c>
      <c r="H11" s="22" t="n">
        <v>3</v>
      </c>
      <c r="I11" s="23" t="n">
        <f aca="false">H11*F11*100</f>
        <v>13041</v>
      </c>
      <c r="J11" s="29" t="n">
        <f aca="false">I11/$E$4</f>
        <v>0.104610028637206</v>
      </c>
      <c r="K11" s="30" t="n">
        <v>48.33</v>
      </c>
      <c r="L11" s="25" t="n">
        <f aca="false">IFERROR((K11/F11-1)*J11,0)</f>
        <v>0.0116955311519858</v>
      </c>
      <c r="M11" s="26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7" t="n">
        <v>5</v>
      </c>
      <c r="D12" s="28" t="s">
        <v>31</v>
      </c>
      <c r="E12" s="19" t="n">
        <v>0.1</v>
      </c>
      <c r="F12" s="20" t="n">
        <v>29</v>
      </c>
      <c r="G12" s="21" t="n">
        <f aca="false">((E12*$D$4)/100)/F12</f>
        <v>4.6746</v>
      </c>
      <c r="H12" s="22" t="n">
        <v>4</v>
      </c>
      <c r="I12" s="23" t="n">
        <f aca="false">H12*F12*100</f>
        <v>11600</v>
      </c>
      <c r="J12" s="29" t="n">
        <f aca="false">I12/$E$4</f>
        <v>0.0930508651323969</v>
      </c>
      <c r="K12" s="30" t="n">
        <v>34.66</v>
      </c>
      <c r="L12" s="25" t="n">
        <f aca="false">IFERROR((K12/F12-1)*J12,0)</f>
        <v>0.0181609619534264</v>
      </c>
      <c r="M12" s="26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7" t="n">
        <v>6</v>
      </c>
      <c r="D13" s="28" t="s">
        <v>22</v>
      </c>
      <c r="E13" s="19" t="n">
        <v>0.1</v>
      </c>
      <c r="F13" s="20" t="n">
        <v>18.9</v>
      </c>
      <c r="G13" s="21" t="n">
        <f aca="false">((E13*$D$4)/100)/F13</f>
        <v>7.17266666666667</v>
      </c>
      <c r="H13" s="22" t="n">
        <v>7</v>
      </c>
      <c r="I13" s="23" t="n">
        <f aca="false">H13*F13*100</f>
        <v>13230</v>
      </c>
      <c r="J13" s="29" t="n">
        <f aca="false">I13/$E$4</f>
        <v>0.10612611600876</v>
      </c>
      <c r="K13" s="30" t="n">
        <v>19.85</v>
      </c>
      <c r="L13" s="25" t="n">
        <f aca="false">IFERROR((K13/F13-1)*J13,0)</f>
        <v>0.00533438149250381</v>
      </c>
      <c r="M13" s="26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7" t="n">
        <v>7</v>
      </c>
      <c r="D14" s="28" t="s">
        <v>32</v>
      </c>
      <c r="E14" s="19" t="n">
        <v>0.1</v>
      </c>
      <c r="F14" s="20" t="n">
        <v>10.76</v>
      </c>
      <c r="G14" s="21" t="n">
        <f aca="false">((E14*$D$4)/100)/F14</f>
        <v>12.5988289962825</v>
      </c>
      <c r="H14" s="22" t="n">
        <v>12</v>
      </c>
      <c r="I14" s="23" t="n">
        <f aca="false">H14*F14*100</f>
        <v>12912</v>
      </c>
      <c r="J14" s="29" t="n">
        <f aca="false">I14/$E$4</f>
        <v>0.103575238843923</v>
      </c>
      <c r="K14" s="30" t="n">
        <v>11.85</v>
      </c>
      <c r="L14" s="25" t="n">
        <f aca="false">IFERROR((K14/F14-1)*J14,0)</f>
        <v>0.0104922872063082</v>
      </c>
      <c r="M14" s="26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7" t="n">
        <v>8</v>
      </c>
      <c r="D15" s="28" t="s">
        <v>33</v>
      </c>
      <c r="E15" s="19" t="n">
        <v>0.1</v>
      </c>
      <c r="F15" s="20" t="n">
        <v>12.89</v>
      </c>
      <c r="G15" s="21" t="n">
        <f aca="false">((E15*$D$4)/100)/F15</f>
        <v>10.5169433669511</v>
      </c>
      <c r="H15" s="22" t="n">
        <v>10</v>
      </c>
      <c r="I15" s="23" t="n">
        <f aca="false">H15*F15*100</f>
        <v>12890</v>
      </c>
      <c r="J15" s="29" t="n">
        <f aca="false">I15/$E$4</f>
        <v>0.103398763065224</v>
      </c>
      <c r="K15" s="30" t="n">
        <v>12.46</v>
      </c>
      <c r="L15" s="25" t="n">
        <f aca="false">IFERROR((K15/F15-1)*J15,0)</f>
        <v>-0.0034492993109423</v>
      </c>
      <c r="M15" s="26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7" t="n">
        <v>9</v>
      </c>
      <c r="D16" s="28" t="s">
        <v>34</v>
      </c>
      <c r="E16" s="19" t="n">
        <v>0.1</v>
      </c>
      <c r="F16" s="20" t="n">
        <v>22.7</v>
      </c>
      <c r="G16" s="21" t="n">
        <f aca="false">((E16*$D$4)/100)/F16</f>
        <v>5.97195594713656</v>
      </c>
      <c r="H16" s="22" t="n">
        <v>5</v>
      </c>
      <c r="I16" s="23" t="n">
        <f aca="false">H16*F16*100</f>
        <v>11350</v>
      </c>
      <c r="J16" s="29" t="n">
        <f aca="false">I16/$E$4</f>
        <v>0.0910454585562677</v>
      </c>
      <c r="K16" s="30" t="n">
        <v>21.25</v>
      </c>
      <c r="L16" s="25" t="n">
        <f aca="false">IFERROR((K16/F16-1)*J16,0)</f>
        <v>-0.0058156790707748</v>
      </c>
      <c r="M16" s="26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7" t="n">
        <v>10</v>
      </c>
      <c r="D17" s="28" t="s">
        <v>35</v>
      </c>
      <c r="E17" s="19" t="n">
        <v>0.1</v>
      </c>
      <c r="F17" s="20" t="n">
        <v>53.94</v>
      </c>
      <c r="G17" s="21" t="n">
        <f aca="false">((E17*$D$4)/100)/F17</f>
        <v>2.51322580645161</v>
      </c>
      <c r="H17" s="22" t="n">
        <v>3</v>
      </c>
      <c r="I17" s="23" t="n">
        <f aca="false">H17*F17*100</f>
        <v>16182</v>
      </c>
      <c r="J17" s="29" t="n">
        <f aca="false">I17/$E$4</f>
        <v>0.129805956859694</v>
      </c>
      <c r="K17" s="30" t="n">
        <v>48.76</v>
      </c>
      <c r="L17" s="25" t="n">
        <f aca="false">IFERROR((K17/F17-1)*J17,0)</f>
        <v>-0.0124656072772194</v>
      </c>
      <c r="M17" s="26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31" t="s">
        <v>23</v>
      </c>
      <c r="D18" s="31"/>
      <c r="E18" s="31"/>
      <c r="F18" s="32" t="n">
        <f aca="false">D4</f>
        <v>135563.4</v>
      </c>
      <c r="G18" s="33"/>
      <c r="H18" s="33"/>
      <c r="I18" s="33"/>
      <c r="J18" s="32"/>
      <c r="K18" s="34" t="n">
        <f aca="false">F4</f>
        <v>140739.4</v>
      </c>
      <c r="L18" s="35" t="n">
        <f aca="false">(K18/F18-1)</f>
        <v>0.0381813970437448</v>
      </c>
      <c r="M18" s="3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31" t="s">
        <v>25</v>
      </c>
      <c r="D19" s="31"/>
      <c r="E19" s="31"/>
      <c r="F19" s="36" t="n">
        <v>100967.2</v>
      </c>
      <c r="G19" s="37"/>
      <c r="H19" s="37"/>
      <c r="I19" s="37"/>
      <c r="J19" s="38"/>
      <c r="K19" s="39" t="n">
        <v>102673.28</v>
      </c>
      <c r="L19" s="35" t="n">
        <f aca="false">(K19/F19-1)</f>
        <v>0.0168973686504132</v>
      </c>
      <c r="M19" s="3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2020-05-02T15:24:19Z</dcterms:created>
  <dc:creator>Gabriel Just</dc:creator>
  <dc:description/>
  <dc:language>en-US</dc:language>
  <cp:lastModifiedBy>Késsia Santana</cp:lastModifiedBy>
  <dcterms:modified xsi:type="dcterms:W3CDTF">2020-07-01T01:15:32Z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