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ID#AAAAGeCP-nA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ID#AAAAGeCP-nM
    (2020-05-02 22:17:14)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ID#AAAAGeCP-nE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ID#AAAAGeCP-nI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ID#AAAAGeCP-lg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ID#AAAAGeCP-jw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ID#AAAAGeCP-ik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ID#AAAAGeCP-mU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ID#AAAAGeCP-kE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<sst xmlns="http://schemas.openxmlformats.org/spreadsheetml/2006/main" count="243" uniqueCount="40">
  <si>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</si>
  <si>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</si>
  <si>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</si>
  <si>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</si>
  <si>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</si>
  <si>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</si>
  <si>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</si>
  <si>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</si>
  <si>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</si>
  <si>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</si>
  <si>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</si>
  <si>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</si>
  <si>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</si>
  <si>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</si>
  <si>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</si>
  <si>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</si>
  <si>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</si>
  <si>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LREN3</t>
  </si>
  <si>
    <t xml:space="preserve">VIVA3</t>
  </si>
  <si>
    <t xml:space="preserve">MDIA3</t>
  </si>
  <si>
    <t xml:space="preserve">OMGE3</t>
  </si>
  <si>
    <t xml:space="preserve">TAEE11</t>
  </si>
  <si>
    <t xml:space="preserve">JSLG3</t>
  </si>
  <si>
    <t xml:space="preserve">GGBR4</t>
  </si>
  <si>
    <t xml:space="preserve">BPAC11</t>
  </si>
  <si>
    <t xml:space="preserve">CARTEIRA</t>
  </si>
  <si>
    <t xml:space="preserve">      -&gt; Rentabilidade mensal da carteira</t>
  </si>
  <si>
    <t xml:space="preserve">IBOVESPA</t>
  </si>
  <si>
    <t xml:space="preserve">BBAS3</t>
  </si>
  <si>
    <t xml:space="preserve">CSAN3</t>
  </si>
  <si>
    <t xml:space="preserve">LCAM3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</si>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</sst>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SUM(L8:L15)</f>
        <v>0.09199608571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IF(SUM(I8:I15)&lt;=D4,SUM(I8:I15),"VALOR ACIMA DO DISPONÍVEL")</f>
        <v>98102</v>
      </c>
      <c r="F4" s="11" t="n">
        <f aca="false">(E4*I2)+E4+(D4-E4)</f>
        <v>109025</v>
      </c>
      <c r="G4" s="2"/>
      <c r="H4" s="2"/>
      <c r="I4" s="12" t="n">
        <f aca="false">F4/D4-1</f>
        <v>0.09025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38.39</v>
      </c>
      <c r="G8" s="20" t="n">
        <f aca="false">((E8*$D$4)/100)/F8</f>
        <v>2.6048450117218</v>
      </c>
      <c r="H8" s="21" t="n">
        <v>2.5</v>
      </c>
      <c r="I8" s="22" t="n">
        <f aca="false">H8*F8*100</f>
        <v>9597.5</v>
      </c>
      <c r="J8" s="23" t="n">
        <f aca="false">I8/$E$4</f>
        <v>0.0978318484842307</v>
      </c>
      <c r="K8" s="19" t="n">
        <f aca="false">IFERROR(__xludf.dummyfunction("GOOGLEFINANCE(D8)"),38.55)</f>
        <v>38.55</v>
      </c>
      <c r="L8" s="24" t="n">
        <f aca="false">IFERROR((K8/F8-1)*J8,0)</f>
        <v>0.000407738884018672</v>
      </c>
      <c r="M8" s="25" t="n">
        <f aca="false">IFERROR(L8/J8,0)</f>
        <v>0.00416775201875486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0.08</v>
      </c>
      <c r="F9" s="19" t="n">
        <v>18.53</v>
      </c>
      <c r="G9" s="20" t="n">
        <f aca="false">((E9*$D$4)/100)/F9</f>
        <v>4.31732325957906</v>
      </c>
      <c r="H9" s="21" t="n">
        <v>4.5</v>
      </c>
      <c r="I9" s="22" t="n">
        <f aca="false">H9*F9*100</f>
        <v>8338.5</v>
      </c>
      <c r="J9" s="23" t="n">
        <f aca="false">I9/$E$4</f>
        <v>0.0849982671097429</v>
      </c>
      <c r="K9" s="19" t="n">
        <f aca="false">IFERROR(__xludf.dummyfunction("GOOGLEFINANCE(D9)"),19.18)</f>
        <v>19.18</v>
      </c>
      <c r="L9" s="25" t="n">
        <f aca="false">IFERROR((K9/F9-1)*J9,0)</f>
        <v>0.00298159058938654</v>
      </c>
      <c r="M9" s="25" t="n">
        <f aca="false">IFERROR(L9/J9,0)</f>
        <v>0.0350782514840797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0.12</v>
      </c>
      <c r="F10" s="19" t="n">
        <v>32</v>
      </c>
      <c r="G10" s="20" t="n">
        <f aca="false">((E10*$D$4)/100)/F10</f>
        <v>3.75</v>
      </c>
      <c r="H10" s="21" t="n">
        <v>4</v>
      </c>
      <c r="I10" s="22" t="n">
        <f aca="false">H10*F10*100</f>
        <v>12800</v>
      </c>
      <c r="J10" s="23" t="n">
        <f aca="false">I10/$E$4</f>
        <v>0.130476442885976</v>
      </c>
      <c r="K10" s="19" t="n">
        <v>36.2</v>
      </c>
      <c r="L10" s="25" t="n">
        <f aca="false">IFERROR((K10/F10-1)*J10,0)</f>
        <v>0.0171250331287843</v>
      </c>
      <c r="M10" s="25" t="n">
        <f aca="false">IFERROR(L10/J10,0)</f>
        <v>0.13125</v>
      </c>
      <c r="N10" s="28"/>
      <c r="O10" s="28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0.125</v>
      </c>
      <c r="F11" s="19" t="n">
        <v>29.99</v>
      </c>
      <c r="G11" s="20" t="n">
        <f aca="false">((E11*$D$4)/100)/F11</f>
        <v>4.16805601867289</v>
      </c>
      <c r="H11" s="21" t="n">
        <v>4</v>
      </c>
      <c r="I11" s="22" t="n">
        <f aca="false">H11*F11*100</f>
        <v>11996</v>
      </c>
      <c r="J11" s="23" t="n">
        <f aca="false">I11/$E$4</f>
        <v>0.1222808913172</v>
      </c>
      <c r="K11" s="19" t="n">
        <f aca="false">IFERROR(__xludf.dummyfunction("GOOGLEFINANCE(D11)"),32.02)</f>
        <v>32.02</v>
      </c>
      <c r="L11" s="25" t="n">
        <f aca="false">IFERROR((K11/F11-1)*J11,0)</f>
        <v>0.00827709934557911</v>
      </c>
      <c r="M11" s="25" t="n">
        <f aca="false">IFERROR(L11/J11,0)</f>
        <v>0.0676892297432479</v>
      </c>
      <c r="N11" s="28"/>
      <c r="O11" s="28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0.125</v>
      </c>
      <c r="F12" s="19" t="n">
        <v>27.5</v>
      </c>
      <c r="G12" s="20" t="n">
        <f aca="false">((E12*$D$4)/100)/F12</f>
        <v>4.54545454545455</v>
      </c>
      <c r="H12" s="21" t="n">
        <v>4.5</v>
      </c>
      <c r="I12" s="22" t="n">
        <f aca="false">H12*F12*100</f>
        <v>12375</v>
      </c>
      <c r="J12" s="23" t="n">
        <f aca="false">I12/$E$4</f>
        <v>0.126144217243277</v>
      </c>
      <c r="K12" s="19" t="n">
        <v>28.67</v>
      </c>
      <c r="L12" s="25" t="n">
        <f aca="false">IFERROR((K12/F12-1)*J12,0)</f>
        <v>0.00536686306089582</v>
      </c>
      <c r="M12" s="25" t="n">
        <f aca="false">IFERROR(L12/J12,0)</f>
        <v>0.0425454545454547</v>
      </c>
      <c r="N12" s="2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0.125</v>
      </c>
      <c r="F13" s="19" t="n">
        <v>18.8</v>
      </c>
      <c r="G13" s="20" t="n">
        <f aca="false">((E13*$D$4)/100)/F13</f>
        <v>6.64893617021277</v>
      </c>
      <c r="H13" s="21" t="n">
        <v>6.5</v>
      </c>
      <c r="I13" s="22" t="n">
        <f aca="false">H13*F13*100</f>
        <v>12220</v>
      </c>
      <c r="J13" s="23" t="n">
        <f aca="false">I13/$E$4</f>
        <v>0.124564229067705</v>
      </c>
      <c r="K13" s="19" t="n">
        <v>20.34</v>
      </c>
      <c r="L13" s="25" t="n">
        <f aca="false">IFERROR((K13/F13-1)*J13,0)</f>
        <v>0.0102036655725673</v>
      </c>
      <c r="M13" s="25" t="n">
        <f aca="false">IFERROR(L13/J13,0)</f>
        <v>0.0819148936170213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0.125</v>
      </c>
      <c r="F14" s="19" t="n">
        <v>11.74</v>
      </c>
      <c r="G14" s="20" t="n">
        <f aca="false">((E14*$D$4)/100)/F14</f>
        <v>10.6473594548552</v>
      </c>
      <c r="H14" s="21" t="n">
        <v>10</v>
      </c>
      <c r="I14" s="22" t="n">
        <f aca="false">H14*F14*100</f>
        <v>11740</v>
      </c>
      <c r="J14" s="23" t="n">
        <f aca="false">I14/$E$4</f>
        <v>0.119671362459481</v>
      </c>
      <c r="K14" s="19" t="n">
        <v>13.47</v>
      </c>
      <c r="L14" s="25" t="n">
        <f aca="false">IFERROR((K14/F14-1)*J14,0)</f>
        <v>0.0176347067338077</v>
      </c>
      <c r="M14" s="25" t="n">
        <f aca="false">IFERROR(L14/J14,0)</f>
        <v>0.147359454855196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24</v>
      </c>
      <c r="E15" s="29" t="n">
        <v>0.2</v>
      </c>
      <c r="F15" s="19" t="n">
        <v>42.3</v>
      </c>
      <c r="G15" s="20" t="n">
        <f aca="false">((E15*$D$4)/100)/F15</f>
        <v>4.72813238770686</v>
      </c>
      <c r="H15" s="21" t="n">
        <v>4.5</v>
      </c>
      <c r="I15" s="22" t="n">
        <f aca="false">H15*F15*100</f>
        <v>19035</v>
      </c>
      <c r="J15" s="23" t="n">
        <f aca="false">I15/$E$4</f>
        <v>0.194032741432387</v>
      </c>
      <c r="K15" s="19" t="n">
        <v>48.84</v>
      </c>
      <c r="L15" s="30" t="n">
        <f aca="false">IFERROR((K15/F15-1)*J15,0)</f>
        <v>0.029999388391674</v>
      </c>
      <c r="M15" s="25" t="n">
        <f aca="false">IFERROR(L15/J15,0)</f>
        <v>0.154609929078014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1" t="s">
        <v>25</v>
      </c>
      <c r="D16" s="31"/>
      <c r="E16" s="31"/>
      <c r="F16" s="32" t="n">
        <v>100000</v>
      </c>
      <c r="G16" s="33"/>
      <c r="H16" s="33"/>
      <c r="I16" s="33"/>
      <c r="J16" s="32"/>
      <c r="K16" s="34" t="n">
        <f aca="false">F4</f>
        <v>109025</v>
      </c>
      <c r="L16" s="35" t="n">
        <f aca="false">(K16/F16-1)</f>
        <v>0.0902499999999999</v>
      </c>
      <c r="M16" s="35"/>
      <c r="N16" s="1" t="s">
        <v>26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.75" hidden="false" customHeight="true" outlineLevel="0" collapsed="false">
      <c r="A17" s="1"/>
      <c r="B17" s="1"/>
      <c r="C17" s="31" t="s">
        <v>27</v>
      </c>
      <c r="D17" s="31"/>
      <c r="E17" s="31"/>
      <c r="F17" s="36" t="n">
        <v>80505.89</v>
      </c>
      <c r="G17" s="37"/>
      <c r="H17" s="37"/>
      <c r="I17" s="37"/>
      <c r="J17" s="38"/>
      <c r="K17" s="39" t="n">
        <f aca="false">IFERROR(__xludf.dummyfunction("GOOGLEFINANCE(""IBOV"")"),87402.59)</f>
        <v>87402.59</v>
      </c>
      <c r="L17" s="35" t="n">
        <f aca="false">(K17/F17-1)</f>
        <v>0.0856670238662041</v>
      </c>
      <c r="M17" s="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6:E16"/>
    <mergeCell ref="L16:M16"/>
    <mergeCell ref="C17:E17"/>
    <mergeCell ref="L17:M17"/>
  </mergeCells>
  <conditionalFormatting sqref="M8:M1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2" colorId="64" zoomScale="100" zoomScaleNormal="100" zoomScalePageLayoutView="100" workbookViewId="0">
      <selection pane="topLeft" activeCell="K16" activeCellId="0" sqref="K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0.178248191941224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109025</v>
      </c>
      <c r="E4" s="10" t="n">
        <f aca="false">IF(SUM(I8:I17)&lt;=D4,SUM(I8:I17),"VALOR ACIMA DO DISPONÍVEL")</f>
        <v>108887.5</v>
      </c>
      <c r="F4" s="11" t="n">
        <f aca="false">(E4*I2)+E4+(D4-E4)</f>
        <v>128434</v>
      </c>
      <c r="G4" s="2"/>
      <c r="H4" s="2"/>
      <c r="I4" s="12" t="n">
        <f aca="false">F4/100000-1</f>
        <v>0.28434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40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24</v>
      </c>
      <c r="E8" s="29" t="n">
        <v>0.15</v>
      </c>
      <c r="F8" s="19" t="n">
        <f aca="false">48.84</f>
        <v>48.84</v>
      </c>
      <c r="G8" s="20" t="n">
        <f aca="false">((E8*$D$4)/100)/F8</f>
        <v>3.34843366093366</v>
      </c>
      <c r="H8" s="21" t="n">
        <v>3.5</v>
      </c>
      <c r="I8" s="22" t="n">
        <f aca="false">H8*F8*100</f>
        <v>17094</v>
      </c>
      <c r="J8" s="29" t="n">
        <f aca="false">I8/$E$4</f>
        <v>0.15698771668006</v>
      </c>
      <c r="K8" s="41" t="n">
        <v>76.5</v>
      </c>
      <c r="L8" s="18" t="n">
        <f aca="false">IFERROR((K8/F8-1)*J8,0)</f>
        <v>0.088908276891287</v>
      </c>
      <c r="M8" s="25" t="n">
        <f aca="false">IFERROR(L8/J8,0)</f>
        <v>0.566339066339066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23</v>
      </c>
      <c r="E9" s="29" t="n">
        <v>0.15</v>
      </c>
      <c r="F9" s="19" t="n">
        <v>13.43</v>
      </c>
      <c r="G9" s="20" t="n">
        <f aca="false">((E9*$D$4)/100)/F9</f>
        <v>12.1770290394639</v>
      </c>
      <c r="H9" s="21" t="n">
        <v>12</v>
      </c>
      <c r="I9" s="22" t="n">
        <f aca="false">H9*F9*100</f>
        <v>16116</v>
      </c>
      <c r="J9" s="29" t="n">
        <f aca="false">I9/$E$4</f>
        <v>0.148005969463896</v>
      </c>
      <c r="K9" s="42" t="n">
        <v>16.01</v>
      </c>
      <c r="L9" s="18" t="n">
        <f aca="false">IFERROR((K9/F9-1)*J9,0)</f>
        <v>0.0284330157272414</v>
      </c>
      <c r="M9" s="25" t="n">
        <f aca="false">IFERROR(L9/J9,0)</f>
        <v>0.19210722263589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21</v>
      </c>
      <c r="E10" s="29" t="n">
        <v>0.1</v>
      </c>
      <c r="F10" s="19" t="n">
        <v>28.75</v>
      </c>
      <c r="G10" s="20" t="n">
        <f aca="false">((E10*$D$4)/100)/F10</f>
        <v>3.79217391304348</v>
      </c>
      <c r="H10" s="21" t="n">
        <v>4</v>
      </c>
      <c r="I10" s="22" t="n">
        <f aca="false">H10*F10*100</f>
        <v>11500</v>
      </c>
      <c r="J10" s="29" t="n">
        <f aca="false">I10/$E$4</f>
        <v>0.105613592010102</v>
      </c>
      <c r="K10" s="42" t="n">
        <v>28.1</v>
      </c>
      <c r="L10" s="18" t="n">
        <f aca="false">IFERROR((K10/F10-1)*J10,0)</f>
        <v>-0.00238778555848925</v>
      </c>
      <c r="M10" s="25" t="n">
        <f aca="false">IFERROR(L10/J10,0)</f>
        <v>-0.0226086956521738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19</v>
      </c>
      <c r="E11" s="29" t="n">
        <v>0.1</v>
      </c>
      <c r="F11" s="19" t="n">
        <v>36.13</v>
      </c>
      <c r="G11" s="20" t="n">
        <f aca="false">((E11*$D$4)/100)/F11</f>
        <v>3.01757542208691</v>
      </c>
      <c r="H11" s="21" t="n">
        <v>3</v>
      </c>
      <c r="I11" s="22" t="n">
        <f aca="false">H11*F11*100</f>
        <v>10839</v>
      </c>
      <c r="J11" s="29" t="n">
        <f aca="false">I11/$E$4</f>
        <v>0.0995431064171737</v>
      </c>
      <c r="K11" s="42" t="n">
        <v>40.61</v>
      </c>
      <c r="L11" s="18" t="n">
        <f aca="false">IFERROR((K11/F11-1)*J11,0)</f>
        <v>0.0123430145792676</v>
      </c>
      <c r="M11" s="25" t="n">
        <f aca="false">IFERROR(L11/J11,0)</f>
        <v>0.123996678660393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28</v>
      </c>
      <c r="E12" s="29" t="n">
        <v>0.125</v>
      </c>
      <c r="F12" s="19" t="n">
        <v>30.84</v>
      </c>
      <c r="G12" s="20" t="n">
        <f aca="false">((E12*$D$4)/100)/F12</f>
        <v>4.41897697795071</v>
      </c>
      <c r="H12" s="21" t="n">
        <v>4.5</v>
      </c>
      <c r="I12" s="22" t="n">
        <f aca="false">H12*F12*100</f>
        <v>13878</v>
      </c>
      <c r="J12" s="29" t="n">
        <f aca="false">I12/$E$4</f>
        <v>0.127452646079669</v>
      </c>
      <c r="K12" s="42" t="n">
        <v>32.15</v>
      </c>
      <c r="L12" s="18" t="n">
        <f aca="false">IFERROR((K12/F12-1)*J12,0)</f>
        <v>0.0054138445643439</v>
      </c>
      <c r="M12" s="25" t="n">
        <f aca="false">IFERROR(L12/J12,0)</f>
        <v>0.0424773022049285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29" t="n">
        <v>0.15</v>
      </c>
      <c r="F13" s="19" t="n">
        <v>20.34</v>
      </c>
      <c r="G13" s="20" t="n">
        <f aca="false">((E13*$D$4)/100)/F13</f>
        <v>8.04019174041298</v>
      </c>
      <c r="H13" s="21" t="n">
        <v>8</v>
      </c>
      <c r="I13" s="22" t="n">
        <f aca="false">H13*F13*100</f>
        <v>16272</v>
      </c>
      <c r="J13" s="29" t="n">
        <f aca="false">I13/$E$4</f>
        <v>0.14943864079899</v>
      </c>
      <c r="K13" s="42" t="n">
        <v>23.18</v>
      </c>
      <c r="L13" s="18" t="n">
        <f aca="false">IFERROR((K13/F13-1)*J13,0)</f>
        <v>0.0208655722649524</v>
      </c>
      <c r="M13" s="25" t="n">
        <f aca="false">IFERROR(L13/J13,0)</f>
        <v>0.139626352015733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29</v>
      </c>
      <c r="E14" s="29" t="n">
        <v>0.1</v>
      </c>
      <c r="F14" s="19" t="n">
        <v>65.85</v>
      </c>
      <c r="G14" s="20" t="n">
        <f aca="false">((E14*$D$4)/100)/F14</f>
        <v>1.65565679574791</v>
      </c>
      <c r="H14" s="21" t="n">
        <v>1.5</v>
      </c>
      <c r="I14" s="22" t="n">
        <f aca="false">H14*F14*100</f>
        <v>9877.5</v>
      </c>
      <c r="J14" s="29" t="n">
        <f aca="false">I14/$E$4</f>
        <v>0.0907128917460682</v>
      </c>
      <c r="K14" s="42" t="n">
        <v>70.92</v>
      </c>
      <c r="L14" s="18" t="n">
        <f aca="false">IFERROR((K14/F14-1)*J14,0)</f>
        <v>0.00698427275858111</v>
      </c>
      <c r="M14" s="25" t="n">
        <f aca="false">IFERROR(L14/J14,0)</f>
        <v>0.076993166287016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30</v>
      </c>
      <c r="E15" s="29" t="n">
        <v>0.125</v>
      </c>
      <c r="F15" s="19" t="n">
        <v>14.79</v>
      </c>
      <c r="G15" s="20" t="n">
        <f aca="false">((E15*$D$4)/100)/F15</f>
        <v>9.2144185260311</v>
      </c>
      <c r="H15" s="21" t="n">
        <v>9</v>
      </c>
      <c r="I15" s="22" t="n">
        <f aca="false">H15*F15*100</f>
        <v>13311</v>
      </c>
      <c r="J15" s="29" t="n">
        <f aca="false">I15/$E$4</f>
        <v>0.122245436804041</v>
      </c>
      <c r="K15" s="42" t="n">
        <v>16.93</v>
      </c>
      <c r="L15" s="18" t="n">
        <f aca="false">IFERROR((K15/F15-1)*J15,0)</f>
        <v>0.0176879807140398</v>
      </c>
      <c r="M15" s="25" t="n">
        <f aca="false">IFERROR(L15/J15,0)</f>
        <v>0.144692359702502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29"/>
      <c r="F16" s="19"/>
      <c r="G16" s="20" t="e">
        <f aca="false">((E16*$D$4)/100)/F16</f>
        <v>#DIV/0!</v>
      </c>
      <c r="H16" s="21" t="n">
        <v>0</v>
      </c>
      <c r="I16" s="22" t="n">
        <f aca="false">H16*F16*100</f>
        <v>0</v>
      </c>
      <c r="J16" s="29" t="n">
        <f aca="false">I16/$E$4</f>
        <v>0</v>
      </c>
      <c r="K16" s="42"/>
      <c r="L16" s="18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29"/>
      <c r="F17" s="19"/>
      <c r="G17" s="20" t="e">
        <f aca="false">((E17*$D$4)/100)/F17</f>
        <v>#DIV/0!</v>
      </c>
      <c r="H17" s="21" t="n">
        <v>0</v>
      </c>
      <c r="I17" s="22" t="n">
        <f aca="false">H17*F17*100</f>
        <v>0</v>
      </c>
      <c r="J17" s="29" t="n">
        <f aca="false">I17/$E$4</f>
        <v>0</v>
      </c>
      <c r="K17" s="43"/>
      <c r="L17" s="18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109025</v>
      </c>
      <c r="G18" s="33"/>
      <c r="H18" s="33"/>
      <c r="I18" s="33"/>
      <c r="J18" s="32"/>
      <c r="K18" s="44" t="n">
        <f aca="false">F4</f>
        <v>128434</v>
      </c>
      <c r="L18" s="35" t="n">
        <f aca="false">(K18/F18-1)</f>
        <v>0.178023389130934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128434</v>
      </c>
      <c r="E4" s="10" t="n">
        <f aca="false">IF(SUM(I8:I17)&lt;=D4,SUM(I8:I17),"VALOR ACIMA DO DISPONÍVEL")</f>
        <v>83516</v>
      </c>
      <c r="F4" s="11" t="n">
        <f aca="false">(E4*I2)+E4+(D4-E4)</f>
        <v>133274</v>
      </c>
      <c r="G4" s="2"/>
      <c r="H4" s="2"/>
      <c r="I4" s="12" t="n">
        <f aca="false">F4/100000-1</f>
        <v>0.33274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7.68605625374028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41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3.64351773049645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41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0.1</v>
      </c>
      <c r="F10" s="19" t="n">
        <v>9.89</v>
      </c>
      <c r="G10" s="20" t="n">
        <f aca="false">((E10*$D$4)/100)/F10</f>
        <v>12.9862487360971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41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0.1</v>
      </c>
      <c r="F11" s="19" t="n">
        <v>43.47</v>
      </c>
      <c r="G11" s="20" t="n">
        <f aca="false">((E11*$D$4)/100)/F11</f>
        <v>2.95454336323902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41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0.1</v>
      </c>
      <c r="F12" s="19" t="n">
        <v>29</v>
      </c>
      <c r="G12" s="20" t="n">
        <f aca="false">((E12*$D$4)/100)/F12</f>
        <v>4.42875862068966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41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0.1</v>
      </c>
      <c r="F13" s="19" t="n">
        <v>18.9</v>
      </c>
      <c r="G13" s="20" t="n">
        <f aca="false">((E13*$D$4)/100)/F13</f>
        <v>6.79544973544974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41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0.1</v>
      </c>
      <c r="F14" s="19" t="n">
        <v>10.76</v>
      </c>
      <c r="G14" s="20" t="n">
        <f aca="false">((E14*$D$4)/100)/F14</f>
        <v>11.9362453531599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41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0.1</v>
      </c>
      <c r="F15" s="19" t="n">
        <v>12.89</v>
      </c>
      <c r="G15" s="20" t="n">
        <f aca="false">((E15*$D$4)/100)/F15</f>
        <v>9.96384794414275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41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0.1</v>
      </c>
      <c r="F16" s="19" t="n">
        <v>22.7</v>
      </c>
      <c r="G16" s="20" t="n">
        <f aca="false">((E16*$D$4)/100)/F16</f>
        <v>5.65788546255507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41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0.1</v>
      </c>
      <c r="F17" s="19" t="n">
        <v>53.94</v>
      </c>
      <c r="G17" s="20" t="n">
        <f aca="false">((E17*$D$4)/100)/F17</f>
        <v>2.38105302187616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41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128434</v>
      </c>
      <c r="G18" s="33"/>
      <c r="H18" s="33"/>
      <c r="I18" s="33"/>
      <c r="J18" s="32"/>
      <c r="K18" s="34" t="n">
        <f aca="false">F4</f>
        <v>133274</v>
      </c>
      <c r="L18" s="35" t="n">
        <f aca="false">(K18/F18-1)</f>
        <v>0.037684725228522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133274</v>
      </c>
      <c r="E4" s="10" t="n">
        <f aca="false">IF(SUM(I8:I17)&lt;=D4,SUM(I8:I17),"VALOR ACIMA DO DISPONÍVEL")</f>
        <v>83516</v>
      </c>
      <c r="F4" s="11" t="n">
        <f aca="false">(E4*I2)+E4+(D4-E4)</f>
        <v>138114</v>
      </c>
      <c r="G4" s="2"/>
      <c r="H4" s="2"/>
      <c r="I4" s="12" t="n">
        <f aca="false">F4/100000-1</f>
        <v>0.38114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7.97570317175344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41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3.78082269503546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41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0.09</v>
      </c>
      <c r="F10" s="19" t="n">
        <v>9.89</v>
      </c>
      <c r="G10" s="20" t="n">
        <f aca="false">((E10*$D$4)/100)/F10</f>
        <v>12.1280687563195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41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0.09</v>
      </c>
      <c r="F11" s="19" t="n">
        <v>43.47</v>
      </c>
      <c r="G11" s="20" t="n">
        <f aca="false">((E11*$D$4)/100)/F11</f>
        <v>2.75929606625259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41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0.08</v>
      </c>
      <c r="F12" s="19" t="n">
        <v>29</v>
      </c>
      <c r="G12" s="20" t="n">
        <f aca="false">((E12*$D$4)/100)/F12</f>
        <v>3.67652413793104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41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0.09</v>
      </c>
      <c r="F13" s="19" t="n">
        <v>18.9</v>
      </c>
      <c r="G13" s="20" t="n">
        <f aca="false">((E13*$D$4)/100)/F13</f>
        <v>6.34638095238095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41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0.07</v>
      </c>
      <c r="F14" s="19" t="n">
        <v>10.76</v>
      </c>
      <c r="G14" s="20" t="n">
        <f aca="false">((E14*$D$4)/100)/F14</f>
        <v>8.67024163568773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41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0.07</v>
      </c>
      <c r="F15" s="19" t="n">
        <v>12.89</v>
      </c>
      <c r="G15" s="20" t="n">
        <f aca="false">((E15*$D$4)/100)/F15</f>
        <v>7.23753297129558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41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0.07</v>
      </c>
      <c r="F16" s="19" t="n">
        <v>22.7</v>
      </c>
      <c r="G16" s="20" t="n">
        <f aca="false">((E16*$D$4)/100)/F16</f>
        <v>4.10977092511013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41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0.08</v>
      </c>
      <c r="F17" s="19" t="n">
        <v>53.94</v>
      </c>
      <c r="G17" s="20" t="n">
        <f aca="false">((E17*$D$4)/100)/F17</f>
        <v>1.97662588060808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41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133274</v>
      </c>
      <c r="G18" s="33"/>
      <c r="H18" s="33"/>
      <c r="I18" s="33"/>
      <c r="J18" s="32"/>
      <c r="K18" s="34" t="n">
        <f aca="false">F4</f>
        <v>138114</v>
      </c>
      <c r="L18" s="35" t="n">
        <f aca="false">(K18/F18-1)</f>
        <v>0.0363161606915077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138114</v>
      </c>
      <c r="E4" s="10" t="n">
        <f aca="false">IF(SUM(I8:I17)&lt;=D4,SUM(I8:I17),"VALOR ACIMA DO DISPONÍVEL")</f>
        <v>83516</v>
      </c>
      <c r="F4" s="11" t="n">
        <f aca="false">(E4*I2)+E4+(D4-E4)</f>
        <v>142954</v>
      </c>
      <c r="G4" s="2"/>
      <c r="H4" s="2"/>
      <c r="I4" s="12" t="n">
        <f aca="false">F4/100000-1</f>
        <v>0.42954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8.26535008976661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41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3.91812765957447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41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0.09</v>
      </c>
      <c r="F10" s="19" t="n">
        <v>9.89</v>
      </c>
      <c r="G10" s="20" t="n">
        <f aca="false">((E10*$D$4)/100)/F10</f>
        <v>12.5685136501517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41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0.09</v>
      </c>
      <c r="F11" s="19" t="n">
        <v>43.47</v>
      </c>
      <c r="G11" s="20" t="n">
        <f aca="false">((E11*$D$4)/100)/F11</f>
        <v>2.85950310559006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41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0.08</v>
      </c>
      <c r="F12" s="19" t="n">
        <v>29</v>
      </c>
      <c r="G12" s="20" t="n">
        <f aca="false">((E12*$D$4)/100)/F12</f>
        <v>3.81004137931035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41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0.09</v>
      </c>
      <c r="F13" s="19" t="n">
        <v>18.9</v>
      </c>
      <c r="G13" s="20" t="n">
        <f aca="false">((E13*$D$4)/100)/F13</f>
        <v>6.57685714285715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41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0.07</v>
      </c>
      <c r="F14" s="19" t="n">
        <v>10.76</v>
      </c>
      <c r="G14" s="20" t="n">
        <f aca="false">((E14*$D$4)/100)/F14</f>
        <v>8.98511152416357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41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0.07</v>
      </c>
      <c r="F15" s="19" t="n">
        <v>12.89</v>
      </c>
      <c r="G15" s="20" t="n">
        <f aca="false">((E15*$D$4)/100)/F15</f>
        <v>7.50037238169124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41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0.07</v>
      </c>
      <c r="F16" s="19" t="n">
        <v>22.7</v>
      </c>
      <c r="G16" s="20" t="n">
        <f aca="false">((E16*$D$4)/100)/F16</f>
        <v>4.25902202643172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41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0.08</v>
      </c>
      <c r="F17" s="19" t="n">
        <v>53.94</v>
      </c>
      <c r="G17" s="20" t="n">
        <f aca="false">((E17*$D$4)/100)/F17</f>
        <v>2.04840934371524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41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138114</v>
      </c>
      <c r="G18" s="33"/>
      <c r="H18" s="33"/>
      <c r="I18" s="33"/>
      <c r="J18" s="32"/>
      <c r="K18" s="34" t="n">
        <f aca="false">F4</f>
        <v>142954</v>
      </c>
      <c r="L18" s="35" t="n">
        <f aca="false">(K18/F18-1)</f>
        <v>0.0350435147776473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142954</v>
      </c>
      <c r="E4" s="10" t="n">
        <f aca="false">IF(SUM(I8:I17)&lt;=D4,SUM(I8:I17),"VALOR ACIMA DO DISPONÍVEL")</f>
        <v>83516</v>
      </c>
      <c r="F4" s="11" t="n">
        <f aca="false">(E4*I2)+E4+(D4-E4)</f>
        <v>147794</v>
      </c>
      <c r="G4" s="2"/>
      <c r="H4" s="2"/>
      <c r="I4" s="12" t="n">
        <f aca="false">F4/100000-1</f>
        <v>0.47794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8.55499700777977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41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4.05543262411348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41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0.09</v>
      </c>
      <c r="F10" s="19" t="n">
        <v>9.89</v>
      </c>
      <c r="G10" s="20" t="n">
        <f aca="false">((E10*$D$4)/100)/F10</f>
        <v>13.0089585439838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41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0.09</v>
      </c>
      <c r="F11" s="19" t="n">
        <v>43.47</v>
      </c>
      <c r="G11" s="20" t="n">
        <f aca="false">((E11*$D$4)/100)/F11</f>
        <v>2.95971014492754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41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0.08</v>
      </c>
      <c r="F12" s="19" t="n">
        <v>29</v>
      </c>
      <c r="G12" s="20" t="n">
        <f aca="false">((E12*$D$4)/100)/F12</f>
        <v>3.94355862068966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41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0.09</v>
      </c>
      <c r="F13" s="19" t="n">
        <v>18.9</v>
      </c>
      <c r="G13" s="20" t="n">
        <f aca="false">((E13*$D$4)/100)/F13</f>
        <v>6.80733333333334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41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0.07</v>
      </c>
      <c r="F14" s="19" t="n">
        <v>10.76</v>
      </c>
      <c r="G14" s="20" t="n">
        <f aca="false">((E14*$D$4)/100)/F14</f>
        <v>9.29998141263941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41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0.07</v>
      </c>
      <c r="F15" s="19" t="n">
        <v>12.89</v>
      </c>
      <c r="G15" s="20" t="n">
        <f aca="false">((E15*$D$4)/100)/F15</f>
        <v>7.76321179208689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41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0.07</v>
      </c>
      <c r="F16" s="19" t="n">
        <v>22.7</v>
      </c>
      <c r="G16" s="20" t="n">
        <f aca="false">((E16*$D$4)/100)/F16</f>
        <v>4.40827312775331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41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0.08</v>
      </c>
      <c r="F17" s="19" t="n">
        <v>53.94</v>
      </c>
      <c r="G17" s="20" t="n">
        <f aca="false">((E17*$D$4)/100)/F17</f>
        <v>2.1201928068224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41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142954</v>
      </c>
      <c r="G18" s="33"/>
      <c r="H18" s="33"/>
      <c r="I18" s="33"/>
      <c r="J18" s="32"/>
      <c r="K18" s="34" t="n">
        <f aca="false">F4</f>
        <v>147794</v>
      </c>
      <c r="L18" s="35" t="n">
        <f aca="false">(K18/F18-1)</f>
        <v>0.0338570449235418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147794</v>
      </c>
      <c r="E4" s="10" t="n">
        <f aca="false">IF(SUM(I8:I17)&lt;=D4,SUM(I8:I17),"VALOR ACIMA DO DISPONÍVEL")</f>
        <v>83516</v>
      </c>
      <c r="F4" s="11" t="n">
        <f aca="false">(E4*I2)+E4+(D4-E4)</f>
        <v>152634</v>
      </c>
      <c r="G4" s="2"/>
      <c r="H4" s="2"/>
      <c r="I4" s="12" t="n">
        <f aca="false">F4/100000-1</f>
        <v>0.52634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8.84464392579294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41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4.19273758865248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41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0.1</v>
      </c>
      <c r="F10" s="19" t="n">
        <v>9.89</v>
      </c>
      <c r="G10" s="20" t="n">
        <f aca="false">((E10*$D$4)/100)/F10</f>
        <v>14.9437815975733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41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0.1</v>
      </c>
      <c r="F11" s="19" t="n">
        <v>43.47</v>
      </c>
      <c r="G11" s="20" t="n">
        <f aca="false">((E11*$D$4)/100)/F11</f>
        <v>3.39990798251668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41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0.1</v>
      </c>
      <c r="F12" s="19" t="n">
        <v>29</v>
      </c>
      <c r="G12" s="20" t="n">
        <f aca="false">((E12*$D$4)/100)/F12</f>
        <v>5.09634482758621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41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0.1</v>
      </c>
      <c r="F13" s="19" t="n">
        <v>18.9</v>
      </c>
      <c r="G13" s="20" t="n">
        <f aca="false">((E13*$D$4)/100)/F13</f>
        <v>7.81978835978836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41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0.1</v>
      </c>
      <c r="F14" s="19" t="n">
        <v>10.76</v>
      </c>
      <c r="G14" s="20" t="n">
        <f aca="false">((E14*$D$4)/100)/F14</f>
        <v>13.7355018587361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41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0.1</v>
      </c>
      <c r="F15" s="19" t="n">
        <v>12.89</v>
      </c>
      <c r="G15" s="20" t="n">
        <f aca="false">((E15*$D$4)/100)/F15</f>
        <v>11.4657874321179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41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0.1</v>
      </c>
      <c r="F16" s="19" t="n">
        <v>22.7</v>
      </c>
      <c r="G16" s="20" t="n">
        <f aca="false">((E16*$D$4)/100)/F16</f>
        <v>6.51074889867842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41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0.1</v>
      </c>
      <c r="F17" s="19" t="n">
        <v>53.94</v>
      </c>
      <c r="G17" s="20" t="n">
        <f aca="false">((E17*$D$4)/100)/F17</f>
        <v>2.73997033741194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41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147794</v>
      </c>
      <c r="G18" s="33"/>
      <c r="H18" s="33"/>
      <c r="I18" s="33"/>
      <c r="J18" s="32"/>
      <c r="K18" s="34" t="n">
        <f aca="false">F4</f>
        <v>152634</v>
      </c>
      <c r="L18" s="35" t="n">
        <f aca="false">(K18/F18-1)</f>
        <v>0.032748284774754</v>
      </c>
      <c r="M18" s="35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152634</v>
      </c>
      <c r="E4" s="10" t="n">
        <f aca="false">IF(SUM(I8:I17)&lt;=D4,SUM(I8:I17),"VALOR ACIMA DO DISPONÍVEL")</f>
        <v>124663</v>
      </c>
      <c r="F4" s="11" t="n">
        <f aca="false">(E4*I2)+E4+(D4-E4)</f>
        <v>157810</v>
      </c>
      <c r="G4" s="2"/>
      <c r="H4" s="2"/>
      <c r="I4" s="12" t="n">
        <f aca="false">F4/100000-1</f>
        <v>0.5781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31</v>
      </c>
      <c r="E8" s="29" t="n">
        <v>0.1</v>
      </c>
      <c r="F8" s="19" t="n">
        <v>16.71</v>
      </c>
      <c r="G8" s="20" t="n">
        <f aca="false">((E8*$D$4)/100)/F8</f>
        <v>9.13429084380611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41" t="n">
        <v>15.86</v>
      </c>
      <c r="L8" s="18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32</v>
      </c>
      <c r="E9" s="29" t="n">
        <v>0.1</v>
      </c>
      <c r="F9" s="19" t="n">
        <v>35.25</v>
      </c>
      <c r="G9" s="20" t="n">
        <f aca="false">((E9*$D$4)/100)/F9</f>
        <v>4.33004255319149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41" t="n">
        <v>42.95</v>
      </c>
      <c r="L9" s="18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33</v>
      </c>
      <c r="E10" s="29" t="n">
        <v>0.1</v>
      </c>
      <c r="F10" s="19" t="n">
        <v>9.89</v>
      </c>
      <c r="G10" s="20" t="n">
        <f aca="false">((E10*$D$4)/100)/F10</f>
        <v>15.4331648129424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41" t="n">
        <v>10.19</v>
      </c>
      <c r="L10" s="18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34</v>
      </c>
      <c r="E11" s="29" t="n">
        <v>0.1</v>
      </c>
      <c r="F11" s="19" t="n">
        <v>43.47</v>
      </c>
      <c r="G11" s="20" t="n">
        <f aca="false">((E11*$D$4)/100)/F11</f>
        <v>3.51124913733609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41" t="n">
        <v>48.33</v>
      </c>
      <c r="L11" s="18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29" t="n">
        <v>0.1</v>
      </c>
      <c r="F12" s="19" t="n">
        <v>29</v>
      </c>
      <c r="G12" s="20" t="n">
        <f aca="false">((E12*$D$4)/100)/F12</f>
        <v>5.26324137931035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41" t="n">
        <v>34.66</v>
      </c>
      <c r="L12" s="18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29" t="n">
        <v>0.1</v>
      </c>
      <c r="F13" s="19" t="n">
        <v>18.9</v>
      </c>
      <c r="G13" s="20" t="n">
        <f aca="false">((E13*$D$4)/100)/F13</f>
        <v>8.07587301587302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41" t="n">
        <v>19.85</v>
      </c>
      <c r="L13" s="18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37</v>
      </c>
      <c r="E14" s="29" t="n">
        <v>0.1</v>
      </c>
      <c r="F14" s="19" t="n">
        <v>10.76</v>
      </c>
      <c r="G14" s="20" t="n">
        <f aca="false">((E14*$D$4)/100)/F14</f>
        <v>14.1853159851301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41" t="n">
        <v>11.85</v>
      </c>
      <c r="L14" s="18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38</v>
      </c>
      <c r="E15" s="29" t="n">
        <v>0.1</v>
      </c>
      <c r="F15" s="19" t="n">
        <v>12.89</v>
      </c>
      <c r="G15" s="20" t="n">
        <f aca="false">((E15*$D$4)/100)/F15</f>
        <v>11.8412723041117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41" t="n">
        <v>12.46</v>
      </c>
      <c r="L15" s="18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39</v>
      </c>
      <c r="E16" s="29" t="n">
        <v>0.1</v>
      </c>
      <c r="F16" s="19" t="n">
        <v>22.7</v>
      </c>
      <c r="G16" s="20" t="n">
        <f aca="false">((E16*$D$4)/100)/F16</f>
        <v>6.72396475770925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41" t="n">
        <v>21.25</v>
      </c>
      <c r="L16" s="18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28</v>
      </c>
      <c r="E17" s="29" t="n">
        <v>0.1</v>
      </c>
      <c r="F17" s="19" t="n">
        <v>53.94</v>
      </c>
      <c r="G17" s="20" t="n">
        <f aca="false">((E17*$D$4)/100)/F17</f>
        <v>2.82969966629589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41" t="n">
        <v>48.76</v>
      </c>
      <c r="L17" s="18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25</v>
      </c>
      <c r="D18" s="31"/>
      <c r="E18" s="31"/>
      <c r="F18" s="32" t="n">
        <f aca="false">D4</f>
        <v>152634</v>
      </c>
      <c r="G18" s="33"/>
      <c r="H18" s="33"/>
      <c r="I18" s="33"/>
      <c r="J18" s="32"/>
      <c r="K18" s="34" t="n">
        <f aca="false">F4</f>
        <v>157810</v>
      </c>
      <c r="L18" s="35" t="n">
        <f aca="false">(K18/F18-1)</f>
        <v>0.0339111862363561</v>
      </c>
      <c r="M18" s="3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27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2020-06-30T21:14:29Z</dcterms:modified>
  <cp:revision>2</cp:revision>
  <dc:subject/>
  <dc:title/>
</cp:coreProperties>
</file>