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8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o" sheetId="1" state="visible" r:id="rId2"/>
    <sheet name="Junho" sheetId="2" state="visible" r:id="rId3"/>
    <sheet name="Julho" sheetId="3" state="visible" r:id="rId4"/>
    <sheet name="Agosto" sheetId="4" state="visible" r:id="rId5"/>
    <sheet name="Setembro" sheetId="5" state="visible" r:id="rId6"/>
    <sheet name="Outubro" sheetId="6" state="visible" r:id="rId7"/>
    <sheet name="Novembro" sheetId="7" state="visible" r:id="rId8"/>
    <sheet name="Dezembro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Pontuação de fechamento do Ibovespa no mês correspondente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sharedStrings.xml><?xml version="1.0" encoding="utf-8"?>
<sst xmlns="http://schemas.openxmlformats.org/spreadsheetml/2006/main" count="247" uniqueCount="42">
  <si>
    <t xml:space="preserve">CAPITAL</t>
  </si>
  <si>
    <t xml:space="preserve">-&gt;</t>
  </si>
  <si>
    <t xml:space="preserve">Rentabilidade Mensal dos Ativos (sem caixa)</t>
  </si>
  <si>
    <t xml:space="preserve">INICIAL</t>
  </si>
  <si>
    <t xml:space="preserve">INVESTIDO</t>
  </si>
  <si>
    <t xml:space="preserve">ATUAL</t>
  </si>
  <si>
    <t xml:space="preserve">Rentabilidade Acumulada</t>
  </si>
  <si>
    <t xml:space="preserve">Maio de 2020</t>
  </si>
  <si>
    <t xml:space="preserve">Ativos</t>
  </si>
  <si>
    <t xml:space="preserve">Composição</t>
  </si>
  <si>
    <t xml:space="preserve">Preço Compra</t>
  </si>
  <si>
    <t xml:space="preserve">Qnt 1</t>
  </si>
  <si>
    <t xml:space="preserve">Qnt 2</t>
  </si>
  <si>
    <t xml:space="preserve">Montante</t>
  </si>
  <si>
    <t xml:space="preserve">Comp2</t>
  </si>
  <si>
    <t xml:space="preserve">Preço Atual</t>
  </si>
  <si>
    <t xml:space="preserve">Retorno</t>
  </si>
  <si>
    <t xml:space="preserve">MGLU3</t>
  </si>
  <si>
    <t xml:space="preserve">LREN3</t>
  </si>
  <si>
    <t xml:space="preserve">MDIA3</t>
  </si>
  <si>
    <t xml:space="preserve">MRFG3</t>
  </si>
  <si>
    <t xml:space="preserve">BBAS3</t>
  </si>
  <si>
    <t xml:space="preserve">ITUB4</t>
  </si>
  <si>
    <t xml:space="preserve">B3SA3</t>
  </si>
  <si>
    <t xml:space="preserve">VALE3</t>
  </si>
  <si>
    <t xml:space="preserve">KLBN11</t>
  </si>
  <si>
    <t xml:space="preserve">GGBR4</t>
  </si>
  <si>
    <t xml:space="preserve">CARTEIRA</t>
  </si>
  <si>
    <t xml:space="preserve">      -&gt; Rentabilidade mensal da carteira</t>
  </si>
  <si>
    <t xml:space="preserve">IBOVESPA</t>
  </si>
  <si>
    <t xml:space="preserve">GRND3</t>
  </si>
  <si>
    <t xml:space="preserve">HAPV3</t>
  </si>
  <si>
    <t xml:space="preserve">PETR4</t>
  </si>
  <si>
    <t xml:space="preserve">CSNA3</t>
  </si>
  <si>
    <t xml:space="preserve">ELET3</t>
  </si>
  <si>
    <t xml:space="preserve">TAEE3</t>
  </si>
  <si>
    <t xml:space="preserve">EGIE3</t>
  </si>
  <si>
    <t xml:space="preserve">yduq3</t>
  </si>
  <si>
    <t xml:space="preserve">ENBR3</t>
  </si>
  <si>
    <t xml:space="preserve">ECOR3</t>
  </si>
  <si>
    <t xml:space="preserve">ITSA4</t>
  </si>
  <si>
    <t xml:space="preserve">SANB4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</si>
</sst>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%"/>
    <numFmt numFmtId="166" formatCode="_-&quot;R$ &quot;* #,##0.00_-;&quot;-R$ &quot;* #,##0.00_-;_-&quot;R$ &quot;* \-??_-;_-@"/>
    <numFmt numFmtId="167" formatCode="_-* #,##0_-;\-* #,##0_-;_-* \-??_-;_-@"/>
    <numFmt numFmtId="168" formatCode="_-* #,##0.00_-;\-* #,##0.00_-;_-* \-??_-;_-@"/>
    <numFmt numFmtId="169" formatCode="0%"/>
    <numFmt numFmtId="170" formatCode="&quot;R$&quot;#,##0.00;[RED]&quot;-R$&quot;#,##0.00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5"/>
      <color rgb="FF000000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D966"/>
        <bgColor rgb="FFFFFF99"/>
      </patternFill>
    </fill>
    <fill>
      <patternFill patternType="solid">
        <fgColor rgb="FFE7E6E6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9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730440</xdr:colOff>
      <xdr:row>5</xdr:row>
      <xdr:rowOff>199800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85680" y="76320"/>
          <a:ext cx="145728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0.114050785060935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v>100000</v>
      </c>
      <c r="E4" s="14" t="n">
        <f aca="false">IF(SUM(I8:I17)&lt;=D4,SUM(I8:I17),"VALOR ACIMA DO DISPONÍVEL")</f>
        <v>92763.5</v>
      </c>
      <c r="F4" s="15" t="n">
        <f aca="false">(E4*I2)+E4+(D4-E4)</f>
        <v>110579.75</v>
      </c>
      <c r="G4" s="3"/>
      <c r="H4" s="3"/>
      <c r="I4" s="16" t="n">
        <f aca="false">F4/D4-1</f>
        <v>0.1057975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17</v>
      </c>
      <c r="E8" s="23" t="n">
        <v>0.1</v>
      </c>
      <c r="F8" s="24" t="n">
        <v>49.7</v>
      </c>
      <c r="G8" s="25" t="n">
        <v>2.01207243460765</v>
      </c>
      <c r="H8" s="26" t="n">
        <v>2</v>
      </c>
      <c r="I8" s="27" t="n">
        <v>9940</v>
      </c>
      <c r="J8" s="28" t="n">
        <v>0.107154214750414</v>
      </c>
      <c r="K8" s="29" t="n">
        <v>64.35</v>
      </c>
      <c r="L8" s="30" t="n">
        <v>0.0315856991165706</v>
      </c>
      <c r="M8" s="31" t="n">
        <v>0.29476861167002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18</v>
      </c>
      <c r="E9" s="23" t="n">
        <v>0.08</v>
      </c>
      <c r="F9" s="24" t="n">
        <v>38.39</v>
      </c>
      <c r="G9" s="25" t="n">
        <v>2.08387600937744</v>
      </c>
      <c r="H9" s="26" t="n">
        <v>3</v>
      </c>
      <c r="I9" s="27" t="n">
        <v>11517</v>
      </c>
      <c r="J9" s="28" t="n">
        <v>0.124154435742506</v>
      </c>
      <c r="K9" s="29" t="n">
        <v>38.55</v>
      </c>
      <c r="L9" s="30" t="n">
        <v>0.000517444900203201</v>
      </c>
      <c r="M9" s="31" t="n">
        <v>0.00416775201875486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19</v>
      </c>
      <c r="E10" s="23" t="n">
        <v>0.07</v>
      </c>
      <c r="F10" s="24" t="n">
        <v>32</v>
      </c>
      <c r="G10" s="25" t="n">
        <v>2.1875</v>
      </c>
      <c r="H10" s="26" t="n">
        <v>2.25</v>
      </c>
      <c r="I10" s="27" t="n">
        <v>7200</v>
      </c>
      <c r="J10" s="28" t="n">
        <v>0.0776167350304807</v>
      </c>
      <c r="K10" s="29" t="n">
        <v>36.13</v>
      </c>
      <c r="L10" s="30" t="n">
        <v>0.0100174098648714</v>
      </c>
      <c r="M10" s="31" t="n">
        <v>0.1290625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20</v>
      </c>
      <c r="E11" s="23" t="n">
        <v>0.08</v>
      </c>
      <c r="F11" s="24" t="n">
        <v>12.84</v>
      </c>
      <c r="G11" s="25" t="n">
        <v>6.23052959501558</v>
      </c>
      <c r="H11" s="26" t="n">
        <v>5</v>
      </c>
      <c r="I11" s="27" t="n">
        <v>6420</v>
      </c>
      <c r="J11" s="28" t="n">
        <v>0.0692082554021787</v>
      </c>
      <c r="K11" s="29" t="n">
        <v>13.03</v>
      </c>
      <c r="L11" s="30" t="n">
        <v>0.00102410969831884</v>
      </c>
      <c r="M11" s="31" t="n">
        <v>0.0147975077881619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21</v>
      </c>
      <c r="E12" s="23" t="n">
        <v>0.14</v>
      </c>
      <c r="F12" s="24" t="n">
        <v>28.5</v>
      </c>
      <c r="G12" s="25" t="n">
        <v>4.91228070175439</v>
      </c>
      <c r="H12" s="26" t="n">
        <v>5</v>
      </c>
      <c r="I12" s="27" t="n">
        <v>14250</v>
      </c>
      <c r="J12" s="28" t="n">
        <v>0.153616454747826</v>
      </c>
      <c r="K12" s="29" t="n">
        <v>30.84</v>
      </c>
      <c r="L12" s="30" t="n">
        <v>0.0126127194424531</v>
      </c>
      <c r="M12" s="31" t="n">
        <v>0.0821052631578947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22</v>
      </c>
      <c r="E13" s="23" t="n">
        <v>0.11</v>
      </c>
      <c r="F13" s="24" t="n">
        <v>22.77</v>
      </c>
      <c r="G13" s="25" t="n">
        <v>4.83091787439614</v>
      </c>
      <c r="H13" s="26" t="n">
        <v>5</v>
      </c>
      <c r="I13" s="27" t="n">
        <v>11385</v>
      </c>
      <c r="J13" s="28" t="n">
        <v>0.122731462266948</v>
      </c>
      <c r="K13" s="29" t="n">
        <v>23.04</v>
      </c>
      <c r="L13" s="30" t="n">
        <v>0.00145531378182151</v>
      </c>
      <c r="M13" s="31" t="n">
        <v>0.0118577075098814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23</v>
      </c>
      <c r="E14" s="23" t="n">
        <v>0.09</v>
      </c>
      <c r="F14" s="24" t="n">
        <v>38.42</v>
      </c>
      <c r="G14" s="25" t="n">
        <v>2.34252993232691</v>
      </c>
      <c r="H14" s="26" t="n">
        <v>2</v>
      </c>
      <c r="I14" s="27" t="n">
        <v>7684</v>
      </c>
      <c r="J14" s="28" t="n">
        <v>0.0828343044408631</v>
      </c>
      <c r="K14" s="29" t="n">
        <v>45.55</v>
      </c>
      <c r="L14" s="30" t="n">
        <v>0.0153724255768702</v>
      </c>
      <c r="M14" s="31" t="n">
        <v>0.18558042686101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24</v>
      </c>
      <c r="E15" s="23" t="n">
        <v>0.13</v>
      </c>
      <c r="F15" s="24" t="n">
        <v>44.86</v>
      </c>
      <c r="G15" s="25" t="n">
        <v>2.8979045920642</v>
      </c>
      <c r="H15" s="26" t="n">
        <v>3</v>
      </c>
      <c r="I15" s="27" t="n">
        <v>13458</v>
      </c>
      <c r="J15" s="28" t="n">
        <v>0.145078613894474</v>
      </c>
      <c r="K15" s="29" t="n">
        <v>53</v>
      </c>
      <c r="L15" s="30" t="n">
        <v>0.0263250092978381</v>
      </c>
      <c r="M15" s="31" t="n">
        <v>0.181453410610789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25</v>
      </c>
      <c r="E16" s="23" t="n">
        <v>0.09</v>
      </c>
      <c r="F16" s="24" t="n">
        <v>17.81</v>
      </c>
      <c r="G16" s="25" t="n">
        <v>5.05334081976418</v>
      </c>
      <c r="H16" s="26" t="n">
        <v>2.5</v>
      </c>
      <c r="I16" s="27" t="n">
        <v>4452.5</v>
      </c>
      <c r="J16" s="28" t="n">
        <v>0.047998404544891</v>
      </c>
      <c r="K16" s="29" t="n">
        <v>19.71</v>
      </c>
      <c r="L16" s="30" t="n">
        <v>0.00512054849159422</v>
      </c>
      <c r="M16" s="31" t="n">
        <v>0.106681639528355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26</v>
      </c>
      <c r="E17" s="23" t="n">
        <v>0.11</v>
      </c>
      <c r="F17" s="24" t="n">
        <v>11.74</v>
      </c>
      <c r="G17" s="25" t="n">
        <v>9.36967632027257</v>
      </c>
      <c r="H17" s="26" t="n">
        <v>5.5</v>
      </c>
      <c r="I17" s="27" t="n">
        <v>6457</v>
      </c>
      <c r="J17" s="28" t="n">
        <v>0.0696071191794186</v>
      </c>
      <c r="K17" s="29" t="n">
        <v>13.43</v>
      </c>
      <c r="L17" s="30" t="n">
        <v>0.0100201048903933</v>
      </c>
      <c r="M17" s="31" t="n">
        <v>0.143952299829642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27</v>
      </c>
      <c r="D18" s="34"/>
      <c r="E18" s="34"/>
      <c r="F18" s="35" t="n">
        <v>100000</v>
      </c>
      <c r="G18" s="36"/>
      <c r="H18" s="36"/>
      <c r="I18" s="36"/>
      <c r="J18" s="35"/>
      <c r="K18" s="37" t="n">
        <f aca="false">F4</f>
        <v>110579.75</v>
      </c>
      <c r="L18" s="38" t="n">
        <f aca="false">(K18/F18-1)</f>
        <v>0.1057975</v>
      </c>
      <c r="M18" s="38"/>
      <c r="N18" s="39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29</v>
      </c>
      <c r="D19" s="34"/>
      <c r="E19" s="34"/>
      <c r="F19" s="40" t="n">
        <v>80505.89</v>
      </c>
      <c r="G19" s="41"/>
      <c r="H19" s="41"/>
      <c r="I19" s="41"/>
      <c r="J19" s="42"/>
      <c r="K19" s="43" t="n">
        <v>87402.59</v>
      </c>
      <c r="L19" s="38" t="n">
        <f aca="false">(K19/F19-1)</f>
        <v>0.0856670238662041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I21" activeCellId="0" sqref="I2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0.102116128589197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Maio!F4</f>
        <v>110579.75</v>
      </c>
      <c r="E4" s="14" t="n">
        <f aca="false">IF(SUM(I8:I17)&lt;=D4,SUM(I8:I17),"VALOR ACIMA DO DISPONÍVEL")</f>
        <v>104842.4</v>
      </c>
      <c r="F4" s="15" t="n">
        <f aca="false">(E4*I2)+E4+(D4-E4)</f>
        <v>121285.85</v>
      </c>
      <c r="G4" s="3"/>
      <c r="H4" s="3"/>
      <c r="I4" s="16" t="n">
        <f aca="false">F4/100000-1</f>
        <v>0.2128585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44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17</v>
      </c>
      <c r="E8" s="45" t="n">
        <v>0.1</v>
      </c>
      <c r="F8" s="46" t="n">
        <v>64.35</v>
      </c>
      <c r="G8" s="25" t="n">
        <f aca="false">((E8*$D$4)/100)/F8</f>
        <v>1.71841103341103</v>
      </c>
      <c r="H8" s="47" t="n">
        <v>2</v>
      </c>
      <c r="I8" s="27" t="n">
        <f aca="false">H8*F8*100</f>
        <v>12870</v>
      </c>
      <c r="J8" s="23" t="n">
        <f aca="false">I8/$E$4</f>
        <v>0.122755679000099</v>
      </c>
      <c r="K8" s="48" t="n">
        <v>71.65</v>
      </c>
      <c r="L8" s="30" t="n">
        <f aca="false">IFERROR((K8/F8-1)*J8,0)</f>
        <v>0.0139256636627929</v>
      </c>
      <c r="M8" s="31" t="n">
        <f aca="false">IFERROR(L8/J8,0)</f>
        <v>0.113442113442114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30</v>
      </c>
      <c r="E9" s="45" t="n">
        <v>0.08</v>
      </c>
      <c r="F9" s="46" t="n">
        <v>7.26</v>
      </c>
      <c r="G9" s="25" t="n">
        <f aca="false">((E9*$D$4)/100)/F9</f>
        <v>12.1850964187328</v>
      </c>
      <c r="H9" s="47" t="n">
        <v>7</v>
      </c>
      <c r="I9" s="27" t="n">
        <f aca="false">H9*F9*100</f>
        <v>5082</v>
      </c>
      <c r="J9" s="23" t="n">
        <f aca="false">I9/$E$4</f>
        <v>0.0484727552974751</v>
      </c>
      <c r="K9" s="49" t="n">
        <v>7.33</v>
      </c>
      <c r="L9" s="30" t="n">
        <f aca="false">IFERROR((K9/F9-1)*J9,0)</f>
        <v>0.000467368164025238</v>
      </c>
      <c r="M9" s="31" t="n">
        <f aca="false">IFERROR(L9/J9,0)</f>
        <v>0.00964187327823685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31</v>
      </c>
      <c r="E10" s="45" t="n">
        <v>0.08</v>
      </c>
      <c r="F10" s="46" t="n">
        <v>54.86</v>
      </c>
      <c r="G10" s="25" t="n">
        <f aca="false">((E10*$D$4)/100)/F10</f>
        <v>1.61253736784543</v>
      </c>
      <c r="H10" s="47" t="n">
        <v>1.5</v>
      </c>
      <c r="I10" s="27" t="n">
        <f aca="false">H10*F10*100</f>
        <v>8229</v>
      </c>
      <c r="J10" s="23" t="n">
        <f aca="false">I10/$E$4</f>
        <v>0.0784892371788513</v>
      </c>
      <c r="K10" s="49" t="n">
        <v>62.17</v>
      </c>
      <c r="L10" s="30" t="n">
        <f aca="false">IFERROR((K10/F10-1)*J10,0)</f>
        <v>0.0104585549357893</v>
      </c>
      <c r="M10" s="31" t="n">
        <f aca="false">IFERROR(L10/J10,0)</f>
        <v>0.133248268319358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19</v>
      </c>
      <c r="E11" s="45" t="n">
        <v>0.06</v>
      </c>
      <c r="F11" s="46" t="n">
        <v>36.13</v>
      </c>
      <c r="G11" s="25" t="n">
        <f aca="false">((E11*$D$4)/100)/F11</f>
        <v>1.83636451702187</v>
      </c>
      <c r="H11" s="47" t="n">
        <v>4</v>
      </c>
      <c r="I11" s="27" t="n">
        <f aca="false">H11*F11*100</f>
        <v>14452</v>
      </c>
      <c r="J11" s="23" t="n">
        <f aca="false">I11/$E$4</f>
        <v>0.137844994010057</v>
      </c>
      <c r="K11" s="49" t="n">
        <v>40.61</v>
      </c>
      <c r="L11" s="30" t="n">
        <f aca="false">IFERROR((K11/F11-1)*J11,0)</f>
        <v>0.0170923214272088</v>
      </c>
      <c r="M11" s="31" t="n">
        <f aca="false">IFERROR(L11/J11,0)</f>
        <v>0.123996678660393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21</v>
      </c>
      <c r="E12" s="45" t="n">
        <v>0.14</v>
      </c>
      <c r="F12" s="46" t="n">
        <v>30.84</v>
      </c>
      <c r="G12" s="25" t="n">
        <f aca="false">((E12*$D$4)/100)/F12</f>
        <v>5.01983300907912</v>
      </c>
      <c r="H12" s="47" t="n">
        <v>5</v>
      </c>
      <c r="I12" s="27" t="n">
        <f aca="false">H12*F12*100</f>
        <v>15420</v>
      </c>
      <c r="J12" s="23" t="n">
        <f aca="false">I12/$E$4</f>
        <v>0.147077899781005</v>
      </c>
      <c r="K12" s="49" t="n">
        <v>32.15</v>
      </c>
      <c r="L12" s="30" t="n">
        <f aca="false">IFERROR((K12/F12-1)*J12,0)</f>
        <v>0.00624747239666392</v>
      </c>
      <c r="M12" s="31" t="n">
        <f aca="false">IFERROR(L12/J12,0)</f>
        <v>0.0424773022049285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4.9" hidden="false" customHeight="false" outlineLevel="0" collapsed="false">
      <c r="A13" s="2"/>
      <c r="B13" s="2"/>
      <c r="C13" s="32" t="n">
        <v>6</v>
      </c>
      <c r="D13" s="33" t="s">
        <v>22</v>
      </c>
      <c r="E13" s="45" t="n">
        <v>0.1</v>
      </c>
      <c r="F13" s="46" t="n">
        <v>23.04</v>
      </c>
      <c r="G13" s="25" t="n">
        <f aca="false">((E13*$D$4)/100)/F13</f>
        <v>4.79946831597222</v>
      </c>
      <c r="H13" s="47" t="n">
        <v>4</v>
      </c>
      <c r="I13" s="27" t="n">
        <f aca="false">H13*F13*100</f>
        <v>9216</v>
      </c>
      <c r="J13" s="23" t="n">
        <f aca="false">I13/$E$4</f>
        <v>0.0879033673399312</v>
      </c>
      <c r="K13" s="49" t="n">
        <v>25.45</v>
      </c>
      <c r="L13" s="30" t="n">
        <f aca="false">IFERROR((K13/F13-1)*J13,0)</f>
        <v>0.0091947532677619</v>
      </c>
      <c r="M13" s="31" t="n">
        <f aca="false">IFERROR(L13/J13,0)</f>
        <v>0.104600694444444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23</v>
      </c>
      <c r="E14" s="45" t="n">
        <v>0.1</v>
      </c>
      <c r="F14" s="46" t="n">
        <v>45.55</v>
      </c>
      <c r="G14" s="25" t="n">
        <f aca="false">((E14*$D$4)/100)/F14</f>
        <v>2.42765642151482</v>
      </c>
      <c r="H14" s="47" t="n">
        <v>3</v>
      </c>
      <c r="I14" s="27" t="n">
        <f aca="false">H14*F14*100</f>
        <v>13665</v>
      </c>
      <c r="J14" s="23" t="n">
        <f aca="false">I14/$E$4</f>
        <v>0.130338489008264</v>
      </c>
      <c r="K14" s="49" t="n">
        <v>55.09</v>
      </c>
      <c r="L14" s="30" t="n">
        <f aca="false">IFERROR((K14/F14-1)*J14,0)</f>
        <v>0.0272981160293927</v>
      </c>
      <c r="M14" s="31" t="n">
        <f aca="false">IFERROR(L14/J14,0)</f>
        <v>0.209440175631175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24</v>
      </c>
      <c r="E15" s="45" t="n">
        <v>0.13</v>
      </c>
      <c r="F15" s="46" t="n">
        <v>53</v>
      </c>
      <c r="G15" s="25" t="n">
        <f aca="false">((E15*$D$4)/100)/F15</f>
        <v>2.71233349056604</v>
      </c>
      <c r="H15" s="47" t="n">
        <v>3</v>
      </c>
      <c r="I15" s="27" t="n">
        <f aca="false">H15*F15*100</f>
        <v>15900</v>
      </c>
      <c r="J15" s="23" t="n">
        <f aca="false">I15/$E$4</f>
        <v>0.151656200163293</v>
      </c>
      <c r="K15" s="49" t="n">
        <v>55.92</v>
      </c>
      <c r="L15" s="30" t="n">
        <f aca="false">IFERROR((K15/F15-1)*J15,0)</f>
        <v>0.00835539819767576</v>
      </c>
      <c r="M15" s="31" t="n">
        <f aca="false">IFERROR(L15/J15,0)</f>
        <v>0.0550943396226416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32</v>
      </c>
      <c r="E16" s="45" t="n">
        <v>0.11</v>
      </c>
      <c r="F16" s="46" t="n">
        <v>20.34</v>
      </c>
      <c r="G16" s="25" t="n">
        <f aca="false">((E16*$D$4)/100)/F16</f>
        <v>5.98022246804327</v>
      </c>
      <c r="H16" s="47" t="n">
        <v>3.6</v>
      </c>
      <c r="I16" s="27" t="n">
        <f aca="false">H16*F16*100</f>
        <v>7322.4</v>
      </c>
      <c r="J16" s="23" t="n">
        <f aca="false">I16/$E$4</f>
        <v>0.0698419723318047</v>
      </c>
      <c r="K16" s="49" t="n">
        <v>21.55</v>
      </c>
      <c r="L16" s="30" t="n">
        <f aca="false">IFERROR((K16/F16-1)*J16,0)</f>
        <v>0.00415480759692643</v>
      </c>
      <c r="M16" s="31" t="n">
        <f aca="false">IFERROR(L16/J16,0)</f>
        <v>0.059488692232055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26</v>
      </c>
      <c r="E17" s="45" t="n">
        <v>0.1</v>
      </c>
      <c r="F17" s="46" t="n">
        <v>13.43</v>
      </c>
      <c r="G17" s="25" t="n">
        <f aca="false">((E17*$D$4)/100)/F17</f>
        <v>8.23378629932986</v>
      </c>
      <c r="H17" s="47" t="n">
        <v>2</v>
      </c>
      <c r="I17" s="27" t="n">
        <f aca="false">H17*F17*100</f>
        <v>2686</v>
      </c>
      <c r="J17" s="23" t="n">
        <f aca="false">I17/$E$4</f>
        <v>0.0256194058892204</v>
      </c>
      <c r="K17" s="50" t="n">
        <v>16.01</v>
      </c>
      <c r="L17" s="30" t="n">
        <f aca="false">IFERROR((K17/F17-1)*J17,0)</f>
        <v>0.00492167291095969</v>
      </c>
      <c r="M17" s="31" t="n">
        <f aca="false">IFERROR(L17/J17,0)</f>
        <v>0.19210722263589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27</v>
      </c>
      <c r="D18" s="34"/>
      <c r="E18" s="34"/>
      <c r="F18" s="35" t="n">
        <f aca="false">D4</f>
        <v>110579.75</v>
      </c>
      <c r="G18" s="36"/>
      <c r="H18" s="36"/>
      <c r="I18" s="36"/>
      <c r="J18" s="35"/>
      <c r="K18" s="51" t="n">
        <f aca="false">F4</f>
        <v>121285.85</v>
      </c>
      <c r="L18" s="38" t="n">
        <f aca="false">(K18/F18-1)</f>
        <v>0.0968179074378446</v>
      </c>
      <c r="M18" s="38"/>
      <c r="N18" s="39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29</v>
      </c>
      <c r="D19" s="34"/>
      <c r="E19" s="34"/>
      <c r="F19" s="43" t="n">
        <v>85468.91</v>
      </c>
      <c r="G19" s="41"/>
      <c r="H19" s="41"/>
      <c r="I19" s="41"/>
      <c r="J19" s="42"/>
      <c r="K19" s="43" t="n">
        <v>85468.91</v>
      </c>
      <c r="L19" s="38" t="n">
        <f aca="false">(K19/F19-1)</f>
        <v>0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Junho!F4</f>
        <v>121285.85</v>
      </c>
      <c r="E4" s="14" t="n">
        <f aca="false">IF(SUM(I8:I17)&lt;=D4,SUM(I8:I17),"VALOR ACIMA DO DISPONÍVEL")</f>
        <v>83516</v>
      </c>
      <c r="F4" s="15" t="n">
        <f aca="false">(E4*I2)+E4+(D4-E4)</f>
        <v>126125.85</v>
      </c>
      <c r="G4" s="3"/>
      <c r="H4" s="3"/>
      <c r="I4" s="16" t="n">
        <f aca="false">F4/100000-1</f>
        <v>0.2612585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33</v>
      </c>
      <c r="E8" s="23" t="n">
        <v>0.1</v>
      </c>
      <c r="F8" s="24" t="n">
        <v>16.71</v>
      </c>
      <c r="G8" s="25" t="n">
        <f aca="false">((E8*$D$4)/100)/F8</f>
        <v>7.25827947336924</v>
      </c>
      <c r="H8" s="26" t="n">
        <v>6</v>
      </c>
      <c r="I8" s="27" t="n">
        <f aca="false">H8*F8*100</f>
        <v>10026</v>
      </c>
      <c r="J8" s="28" t="n">
        <f aca="false">I8/$E$4</f>
        <v>0.120048852914412</v>
      </c>
      <c r="K8" s="52" t="n">
        <v>15.86</v>
      </c>
      <c r="L8" s="30" t="n">
        <f aca="false">IFERROR((K8/F8-1)*J8,0)</f>
        <v>-0.00610661430145123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34</v>
      </c>
      <c r="E9" s="23" t="n">
        <v>0.1</v>
      </c>
      <c r="F9" s="24" t="n">
        <v>35.25</v>
      </c>
      <c r="G9" s="25" t="n">
        <f aca="false">((E9*$D$4)/100)/F9</f>
        <v>3.44073333333333</v>
      </c>
      <c r="H9" s="26" t="n">
        <v>3</v>
      </c>
      <c r="I9" s="27" t="n">
        <f aca="false">H9*F9*100</f>
        <v>10575</v>
      </c>
      <c r="J9" s="28" t="n">
        <f aca="false">I9/$E$4</f>
        <v>0.126622443603621</v>
      </c>
      <c r="K9" s="52" t="n">
        <v>42.95</v>
      </c>
      <c r="L9" s="30" t="n">
        <f aca="false">IFERROR((K9/F9-1)*J9,0)</f>
        <v>0.0276593706595144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35</v>
      </c>
      <c r="E10" s="23" t="n">
        <v>0.1</v>
      </c>
      <c r="F10" s="24" t="n">
        <v>9.89</v>
      </c>
      <c r="G10" s="25" t="n">
        <f aca="false">((E10*$D$4)/100)/F10</f>
        <v>12.2634833164813</v>
      </c>
      <c r="H10" s="26" t="n">
        <v>10</v>
      </c>
      <c r="I10" s="27" t="n">
        <f aca="false">H10*F10*100</f>
        <v>9890</v>
      </c>
      <c r="J10" s="28" t="n">
        <f aca="false">I10/$E$4</f>
        <v>0.118420422434025</v>
      </c>
      <c r="K10" s="52" t="n">
        <v>10.19</v>
      </c>
      <c r="L10" s="30" t="n">
        <f aca="false">IFERROR((K10/F10-1)*J10,0)</f>
        <v>0.00359212605967716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36</v>
      </c>
      <c r="E11" s="23" t="n">
        <v>0.1</v>
      </c>
      <c r="F11" s="24" t="n">
        <v>43.47</v>
      </c>
      <c r="G11" s="25" t="n">
        <f aca="false">((E11*$D$4)/100)/F11</f>
        <v>2.79010466988728</v>
      </c>
      <c r="H11" s="26" t="n">
        <v>2</v>
      </c>
      <c r="I11" s="27" t="n">
        <f aca="false">H11*F11*100</f>
        <v>8694</v>
      </c>
      <c r="J11" s="28" t="n">
        <f aca="false">I11/$E$4</f>
        <v>0.104099813209445</v>
      </c>
      <c r="K11" s="52" t="n">
        <v>48.33</v>
      </c>
      <c r="L11" s="30" t="n">
        <f aca="false">IFERROR((K11/F11-1)*J11,0)</f>
        <v>0.0116384884333541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37</v>
      </c>
      <c r="E12" s="23" t="n">
        <v>0.1</v>
      </c>
      <c r="F12" s="24" t="n">
        <v>29</v>
      </c>
      <c r="G12" s="25" t="n">
        <f aca="false">((E12*$D$4)/100)/F12</f>
        <v>4.18227068965517</v>
      </c>
      <c r="H12" s="26" t="n">
        <v>3</v>
      </c>
      <c r="I12" s="27" t="n">
        <f aca="false">H12*F12*100</f>
        <v>8700</v>
      </c>
      <c r="J12" s="28" t="n">
        <f aca="false">I12/$E$4</f>
        <v>0.104171655730638</v>
      </c>
      <c r="K12" s="52" t="n">
        <v>34.66</v>
      </c>
      <c r="L12" s="30" t="n">
        <f aca="false">IFERROR((K12/F12-1)*J12,0)</f>
        <v>0.0203314334977729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38</v>
      </c>
      <c r="E13" s="23" t="n">
        <v>0.1</v>
      </c>
      <c r="F13" s="24" t="n">
        <v>18.9</v>
      </c>
      <c r="G13" s="25" t="n">
        <f aca="false">((E13*$D$4)/100)/F13</f>
        <v>6.41724074074074</v>
      </c>
      <c r="H13" s="26" t="n">
        <v>5</v>
      </c>
      <c r="I13" s="27" t="n">
        <f aca="false">H13*F13*100</f>
        <v>9450</v>
      </c>
      <c r="J13" s="28" t="n">
        <f aca="false">I13/$E$4</f>
        <v>0.113151970879831</v>
      </c>
      <c r="K13" s="52" t="n">
        <v>19.85</v>
      </c>
      <c r="L13" s="30" t="n">
        <f aca="false">IFERROR((K13/F13-1)*J13,0)</f>
        <v>0.00568753292782224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39</v>
      </c>
      <c r="E14" s="23" t="n">
        <v>0.1</v>
      </c>
      <c r="F14" s="24" t="n">
        <v>10.76</v>
      </c>
      <c r="G14" s="25" t="n">
        <f aca="false">((E14*$D$4)/100)/F14</f>
        <v>11.2719191449814</v>
      </c>
      <c r="H14" s="26" t="n">
        <v>7</v>
      </c>
      <c r="I14" s="27" t="n">
        <f aca="false">H14*F14*100</f>
        <v>7532</v>
      </c>
      <c r="J14" s="28" t="n">
        <f aca="false">I14/$E$4</f>
        <v>0.0901863116049619</v>
      </c>
      <c r="K14" s="52" t="n">
        <v>11.85</v>
      </c>
      <c r="L14" s="30" t="n">
        <f aca="false">IFERROR((K14/F14-1)*J14,0)</f>
        <v>0.00913597394511231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40</v>
      </c>
      <c r="E15" s="23" t="n">
        <v>0.1</v>
      </c>
      <c r="F15" s="24" t="n">
        <v>12.89</v>
      </c>
      <c r="G15" s="25" t="n">
        <f aca="false">((E15*$D$4)/100)/F15</f>
        <v>9.40929790535299</v>
      </c>
      <c r="H15" s="26" t="n">
        <v>5</v>
      </c>
      <c r="I15" s="27" t="n">
        <f aca="false">H15*F15*100</f>
        <v>6445</v>
      </c>
      <c r="J15" s="28" t="n">
        <f aca="false">I15/$E$4</f>
        <v>0.0771708415153982</v>
      </c>
      <c r="K15" s="52" t="n">
        <v>12.46</v>
      </c>
      <c r="L15" s="30" t="n">
        <f aca="false">IFERROR((K15/F15-1)*J15,0)</f>
        <v>-0.00257435700943531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41</v>
      </c>
      <c r="E16" s="23" t="n">
        <v>0.1</v>
      </c>
      <c r="F16" s="24" t="n">
        <v>22.7</v>
      </c>
      <c r="G16" s="25" t="n">
        <f aca="false">((E16*$D$4)/100)/F16</f>
        <v>5.34298898678414</v>
      </c>
      <c r="H16" s="26" t="n">
        <v>3</v>
      </c>
      <c r="I16" s="27" t="n">
        <f aca="false">H16*F16*100</f>
        <v>6810</v>
      </c>
      <c r="J16" s="28" t="n">
        <f aca="false">I16/$E$4</f>
        <v>0.0815412615546721</v>
      </c>
      <c r="K16" s="52" t="n">
        <v>21.25</v>
      </c>
      <c r="L16" s="30" t="n">
        <f aca="false">IFERROR((K16/F16-1)*J16,0)</f>
        <v>-0.00520858278653192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21</v>
      </c>
      <c r="E17" s="23" t="n">
        <v>0.1</v>
      </c>
      <c r="F17" s="24" t="n">
        <v>53.94</v>
      </c>
      <c r="G17" s="25" t="n">
        <f aca="false">((E17*$D$4)/100)/F17</f>
        <v>2.24853262884687</v>
      </c>
      <c r="H17" s="26" t="n">
        <v>1</v>
      </c>
      <c r="I17" s="27" t="n">
        <f aca="false">H17*F17*100</f>
        <v>5394</v>
      </c>
      <c r="J17" s="28" t="n">
        <f aca="false">I17/$E$4</f>
        <v>0.0645864265529958</v>
      </c>
      <c r="K17" s="52" t="n">
        <v>48.76</v>
      </c>
      <c r="L17" s="30" t="n">
        <f aca="false">IFERROR((K17/F17-1)*J17,0)</f>
        <v>-0.00620240432970928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27</v>
      </c>
      <c r="D18" s="34"/>
      <c r="E18" s="34"/>
      <c r="F18" s="35" t="n">
        <f aca="false">D4</f>
        <v>121285.85</v>
      </c>
      <c r="G18" s="36"/>
      <c r="H18" s="36"/>
      <c r="I18" s="36"/>
      <c r="J18" s="35"/>
      <c r="K18" s="37" t="n">
        <f aca="false">F4</f>
        <v>126125.85</v>
      </c>
      <c r="L18" s="38" t="n">
        <f aca="false">(K18/F18-1)</f>
        <v>0.0399057268428262</v>
      </c>
      <c r="M18" s="38"/>
      <c r="N18" s="39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29</v>
      </c>
      <c r="D19" s="34"/>
      <c r="E19" s="34"/>
      <c r="F19" s="53" t="n">
        <v>100967.2</v>
      </c>
      <c r="G19" s="41"/>
      <c r="H19" s="41"/>
      <c r="I19" s="41"/>
      <c r="J19" s="42"/>
      <c r="K19" s="54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Julho!F4</f>
        <v>126125.85</v>
      </c>
      <c r="E4" s="14" t="n">
        <f aca="false">IF(SUM(I8:I17)&lt;=D4,SUM(I8:I17),"VALOR ACIMA DO DISPONÍVEL")</f>
        <v>83516</v>
      </c>
      <c r="F4" s="15" t="n">
        <f aca="false">(E4*I2)+E4+(D4-E4)</f>
        <v>130965.85</v>
      </c>
      <c r="G4" s="3"/>
      <c r="H4" s="3"/>
      <c r="I4" s="16" t="n">
        <f aca="false">F4/100000-1</f>
        <v>0.3096585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33</v>
      </c>
      <c r="E8" s="23" t="n">
        <v>0.1</v>
      </c>
      <c r="F8" s="24" t="n">
        <v>16.71</v>
      </c>
      <c r="G8" s="25" t="n">
        <f aca="false">((E8*$D$4)/100)/F8</f>
        <v>7.54792639138241</v>
      </c>
      <c r="H8" s="26" t="n">
        <v>6</v>
      </c>
      <c r="I8" s="27" t="n">
        <f aca="false">H8*F8*100</f>
        <v>10026</v>
      </c>
      <c r="J8" s="28" t="n">
        <f aca="false">I8/$E$4</f>
        <v>0.120048852914412</v>
      </c>
      <c r="K8" s="52" t="n">
        <v>15.86</v>
      </c>
      <c r="L8" s="30" t="n">
        <f aca="false">IFERROR((K8/F8-1)*J8,0)</f>
        <v>-0.00610661430145123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34</v>
      </c>
      <c r="E9" s="23" t="n">
        <v>0.1</v>
      </c>
      <c r="F9" s="24" t="n">
        <v>35.25</v>
      </c>
      <c r="G9" s="25" t="n">
        <f aca="false">((E9*$D$4)/100)/F9</f>
        <v>3.57803829787234</v>
      </c>
      <c r="H9" s="26" t="n">
        <v>3</v>
      </c>
      <c r="I9" s="27" t="n">
        <f aca="false">H9*F9*100</f>
        <v>10575</v>
      </c>
      <c r="J9" s="28" t="n">
        <f aca="false">I9/$E$4</f>
        <v>0.126622443603621</v>
      </c>
      <c r="K9" s="52" t="n">
        <v>42.95</v>
      </c>
      <c r="L9" s="30" t="n">
        <f aca="false">IFERROR((K9/F9-1)*J9,0)</f>
        <v>0.0276593706595144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35</v>
      </c>
      <c r="E10" s="23" t="n">
        <v>0.09</v>
      </c>
      <c r="F10" s="24" t="n">
        <v>9.89</v>
      </c>
      <c r="G10" s="25" t="n">
        <f aca="false">((E10*$D$4)/100)/F10</f>
        <v>11.4775798786653</v>
      </c>
      <c r="H10" s="26" t="n">
        <v>10</v>
      </c>
      <c r="I10" s="27" t="n">
        <f aca="false">H10*F10*100</f>
        <v>9890</v>
      </c>
      <c r="J10" s="28" t="n">
        <f aca="false">I10/$E$4</f>
        <v>0.118420422434025</v>
      </c>
      <c r="K10" s="52" t="n">
        <v>10.19</v>
      </c>
      <c r="L10" s="30" t="n">
        <f aca="false">IFERROR((K10/F10-1)*J10,0)</f>
        <v>0.00359212605967716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36</v>
      </c>
      <c r="E11" s="23" t="n">
        <v>0.09</v>
      </c>
      <c r="F11" s="24" t="n">
        <v>43.47</v>
      </c>
      <c r="G11" s="25" t="n">
        <f aca="false">((E11*$D$4)/100)/F11</f>
        <v>2.61130124223602</v>
      </c>
      <c r="H11" s="26" t="n">
        <v>2</v>
      </c>
      <c r="I11" s="27" t="n">
        <f aca="false">H11*F11*100</f>
        <v>8694</v>
      </c>
      <c r="J11" s="28" t="n">
        <f aca="false">I11/$E$4</f>
        <v>0.104099813209445</v>
      </c>
      <c r="K11" s="52" t="n">
        <v>48.33</v>
      </c>
      <c r="L11" s="30" t="n">
        <f aca="false">IFERROR((K11/F11-1)*J11,0)</f>
        <v>0.0116384884333541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37</v>
      </c>
      <c r="E12" s="23" t="n">
        <v>0.08</v>
      </c>
      <c r="F12" s="24" t="n">
        <v>29</v>
      </c>
      <c r="G12" s="25" t="n">
        <f aca="false">((E12*$D$4)/100)/F12</f>
        <v>3.47933379310345</v>
      </c>
      <c r="H12" s="26" t="n">
        <v>3</v>
      </c>
      <c r="I12" s="27" t="n">
        <f aca="false">H12*F12*100</f>
        <v>8700</v>
      </c>
      <c r="J12" s="28" t="n">
        <f aca="false">I12/$E$4</f>
        <v>0.104171655730638</v>
      </c>
      <c r="K12" s="52" t="n">
        <v>34.66</v>
      </c>
      <c r="L12" s="30" t="n">
        <f aca="false">IFERROR((K12/F12-1)*J12,0)</f>
        <v>0.0203314334977729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38</v>
      </c>
      <c r="E13" s="23" t="n">
        <v>0.09</v>
      </c>
      <c r="F13" s="24" t="n">
        <v>18.9</v>
      </c>
      <c r="G13" s="25" t="n">
        <f aca="false">((E13*$D$4)/100)/F13</f>
        <v>6.00599285714286</v>
      </c>
      <c r="H13" s="26" t="n">
        <v>5</v>
      </c>
      <c r="I13" s="27" t="n">
        <f aca="false">H13*F13*100</f>
        <v>9450</v>
      </c>
      <c r="J13" s="28" t="n">
        <f aca="false">I13/$E$4</f>
        <v>0.113151970879831</v>
      </c>
      <c r="K13" s="52" t="n">
        <v>19.85</v>
      </c>
      <c r="L13" s="30" t="n">
        <f aca="false">IFERROR((K13/F13-1)*J13,0)</f>
        <v>0.00568753292782224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39</v>
      </c>
      <c r="E14" s="23" t="n">
        <v>0.07</v>
      </c>
      <c r="F14" s="24" t="n">
        <v>10.76</v>
      </c>
      <c r="G14" s="25" t="n">
        <f aca="false">((E14*$D$4)/100)/F14</f>
        <v>8.20521328996283</v>
      </c>
      <c r="H14" s="26" t="n">
        <v>7</v>
      </c>
      <c r="I14" s="27" t="n">
        <f aca="false">H14*F14*100</f>
        <v>7532</v>
      </c>
      <c r="J14" s="28" t="n">
        <f aca="false">I14/$E$4</f>
        <v>0.0901863116049619</v>
      </c>
      <c r="K14" s="52" t="n">
        <v>11.85</v>
      </c>
      <c r="L14" s="30" t="n">
        <f aca="false">IFERROR((K14/F14-1)*J14,0)</f>
        <v>0.00913597394511231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40</v>
      </c>
      <c r="E15" s="23" t="n">
        <v>0.07</v>
      </c>
      <c r="F15" s="24" t="n">
        <v>12.89</v>
      </c>
      <c r="G15" s="25" t="n">
        <f aca="false">((E15*$D$4)/100)/F15</f>
        <v>6.84934794414275</v>
      </c>
      <c r="H15" s="26" t="n">
        <v>5</v>
      </c>
      <c r="I15" s="27" t="n">
        <f aca="false">H15*F15*100</f>
        <v>6445</v>
      </c>
      <c r="J15" s="28" t="n">
        <f aca="false">I15/$E$4</f>
        <v>0.0771708415153982</v>
      </c>
      <c r="K15" s="52" t="n">
        <v>12.46</v>
      </c>
      <c r="L15" s="30" t="n">
        <f aca="false">IFERROR((K15/F15-1)*J15,0)</f>
        <v>-0.00257435700943531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41</v>
      </c>
      <c r="E16" s="23" t="n">
        <v>0.07</v>
      </c>
      <c r="F16" s="24" t="n">
        <v>22.7</v>
      </c>
      <c r="G16" s="25" t="n">
        <f aca="false">((E16*$D$4)/100)/F16</f>
        <v>3.88934339207049</v>
      </c>
      <c r="H16" s="26" t="n">
        <v>3</v>
      </c>
      <c r="I16" s="27" t="n">
        <f aca="false">H16*F16*100</f>
        <v>6810</v>
      </c>
      <c r="J16" s="28" t="n">
        <f aca="false">I16/$E$4</f>
        <v>0.0815412615546721</v>
      </c>
      <c r="K16" s="52" t="n">
        <v>21.25</v>
      </c>
      <c r="L16" s="30" t="n">
        <f aca="false">IFERROR((K16/F16-1)*J16,0)</f>
        <v>-0.00520858278653192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21</v>
      </c>
      <c r="E17" s="23" t="n">
        <v>0.08</v>
      </c>
      <c r="F17" s="24" t="n">
        <v>53.94</v>
      </c>
      <c r="G17" s="25" t="n">
        <f aca="false">((E17*$D$4)/100)/F17</f>
        <v>1.87060956618465</v>
      </c>
      <c r="H17" s="26" t="n">
        <v>1</v>
      </c>
      <c r="I17" s="27" t="n">
        <f aca="false">H17*F17*100</f>
        <v>5394</v>
      </c>
      <c r="J17" s="28" t="n">
        <f aca="false">I17/$E$4</f>
        <v>0.0645864265529958</v>
      </c>
      <c r="K17" s="52" t="n">
        <v>48.76</v>
      </c>
      <c r="L17" s="30" t="n">
        <f aca="false">IFERROR((K17/F17-1)*J17,0)</f>
        <v>-0.00620240432970928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27</v>
      </c>
      <c r="D18" s="34"/>
      <c r="E18" s="34"/>
      <c r="F18" s="35" t="n">
        <f aca="false">D4</f>
        <v>126125.85</v>
      </c>
      <c r="G18" s="36"/>
      <c r="H18" s="36"/>
      <c r="I18" s="36"/>
      <c r="J18" s="35"/>
      <c r="K18" s="37" t="n">
        <f aca="false">F4</f>
        <v>130965.85</v>
      </c>
      <c r="L18" s="38" t="n">
        <f aca="false">(K18/F18-1)</f>
        <v>0.0383743697267451</v>
      </c>
      <c r="M18" s="38"/>
      <c r="N18" s="39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29</v>
      </c>
      <c r="D19" s="34"/>
      <c r="E19" s="34"/>
      <c r="F19" s="53" t="n">
        <v>100967.2</v>
      </c>
      <c r="G19" s="41"/>
      <c r="H19" s="41"/>
      <c r="I19" s="41"/>
      <c r="J19" s="42"/>
      <c r="K19" s="54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Agosto!F4</f>
        <v>130965.85</v>
      </c>
      <c r="E4" s="14" t="n">
        <f aca="false">IF(SUM(I8:I17)&lt;=D4,SUM(I8:I17),"VALOR ACIMA DO DISPONÍVEL")</f>
        <v>83516</v>
      </c>
      <c r="F4" s="15" t="n">
        <f aca="false">(E4*I2)+E4+(D4-E4)</f>
        <v>135805.85</v>
      </c>
      <c r="G4" s="3"/>
      <c r="H4" s="3"/>
      <c r="I4" s="16" t="n">
        <f aca="false">F4/100000-1</f>
        <v>0.3580585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33</v>
      </c>
      <c r="E8" s="23" t="n">
        <v>0.1</v>
      </c>
      <c r="F8" s="24" t="n">
        <v>16.71</v>
      </c>
      <c r="G8" s="25" t="n">
        <f aca="false">((E8*$D$4)/100)/F8</f>
        <v>7.83757330939557</v>
      </c>
      <c r="H8" s="26" t="n">
        <v>6</v>
      </c>
      <c r="I8" s="27" t="n">
        <f aca="false">H8*F8*100</f>
        <v>10026</v>
      </c>
      <c r="J8" s="28" t="n">
        <f aca="false">I8/$E$4</f>
        <v>0.120048852914412</v>
      </c>
      <c r="K8" s="52" t="n">
        <v>15.86</v>
      </c>
      <c r="L8" s="30" t="n">
        <f aca="false">IFERROR((K8/F8-1)*J8,0)</f>
        <v>-0.00610661430145123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34</v>
      </c>
      <c r="E9" s="23" t="n">
        <v>0.1</v>
      </c>
      <c r="F9" s="24" t="n">
        <v>35.25</v>
      </c>
      <c r="G9" s="25" t="n">
        <f aca="false">((E9*$D$4)/100)/F9</f>
        <v>3.71534326241135</v>
      </c>
      <c r="H9" s="26" t="n">
        <v>3</v>
      </c>
      <c r="I9" s="27" t="n">
        <f aca="false">H9*F9*100</f>
        <v>10575</v>
      </c>
      <c r="J9" s="28" t="n">
        <f aca="false">I9/$E$4</f>
        <v>0.126622443603621</v>
      </c>
      <c r="K9" s="52" t="n">
        <v>42.95</v>
      </c>
      <c r="L9" s="30" t="n">
        <f aca="false">IFERROR((K9/F9-1)*J9,0)</f>
        <v>0.0276593706595144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35</v>
      </c>
      <c r="E10" s="23" t="n">
        <v>0.09</v>
      </c>
      <c r="F10" s="24" t="n">
        <v>9.89</v>
      </c>
      <c r="G10" s="25" t="n">
        <f aca="false">((E10*$D$4)/100)/F10</f>
        <v>11.9180247724975</v>
      </c>
      <c r="H10" s="26" t="n">
        <v>10</v>
      </c>
      <c r="I10" s="27" t="n">
        <f aca="false">H10*F10*100</f>
        <v>9890</v>
      </c>
      <c r="J10" s="28" t="n">
        <f aca="false">I10/$E$4</f>
        <v>0.118420422434025</v>
      </c>
      <c r="K10" s="52" t="n">
        <v>10.19</v>
      </c>
      <c r="L10" s="30" t="n">
        <f aca="false">IFERROR((K10/F10-1)*J10,0)</f>
        <v>0.00359212605967716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36</v>
      </c>
      <c r="E11" s="23" t="n">
        <v>0.09</v>
      </c>
      <c r="F11" s="24" t="n">
        <v>43.47</v>
      </c>
      <c r="G11" s="25" t="n">
        <f aca="false">((E11*$D$4)/100)/F11</f>
        <v>2.7115082815735</v>
      </c>
      <c r="H11" s="26" t="n">
        <v>2</v>
      </c>
      <c r="I11" s="27" t="n">
        <f aca="false">H11*F11*100</f>
        <v>8694</v>
      </c>
      <c r="J11" s="28" t="n">
        <f aca="false">I11/$E$4</f>
        <v>0.104099813209445</v>
      </c>
      <c r="K11" s="52" t="n">
        <v>48.33</v>
      </c>
      <c r="L11" s="30" t="n">
        <f aca="false">IFERROR((K11/F11-1)*J11,0)</f>
        <v>0.0116384884333541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37</v>
      </c>
      <c r="E12" s="23" t="n">
        <v>0.08</v>
      </c>
      <c r="F12" s="24" t="n">
        <v>29</v>
      </c>
      <c r="G12" s="25" t="n">
        <f aca="false">((E12*$D$4)/100)/F12</f>
        <v>3.61285103448276</v>
      </c>
      <c r="H12" s="26" t="n">
        <v>3</v>
      </c>
      <c r="I12" s="27" t="n">
        <f aca="false">H12*F12*100</f>
        <v>8700</v>
      </c>
      <c r="J12" s="28" t="n">
        <f aca="false">I12/$E$4</f>
        <v>0.104171655730638</v>
      </c>
      <c r="K12" s="52" t="n">
        <v>34.66</v>
      </c>
      <c r="L12" s="30" t="n">
        <f aca="false">IFERROR((K12/F12-1)*J12,0)</f>
        <v>0.0203314334977729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38</v>
      </c>
      <c r="E13" s="23" t="n">
        <v>0.09</v>
      </c>
      <c r="F13" s="24" t="n">
        <v>18.9</v>
      </c>
      <c r="G13" s="25" t="n">
        <f aca="false">((E13*$D$4)/100)/F13</f>
        <v>6.23646904761905</v>
      </c>
      <c r="H13" s="26" t="n">
        <v>5</v>
      </c>
      <c r="I13" s="27" t="n">
        <f aca="false">H13*F13*100</f>
        <v>9450</v>
      </c>
      <c r="J13" s="28" t="n">
        <f aca="false">I13/$E$4</f>
        <v>0.113151970879831</v>
      </c>
      <c r="K13" s="52" t="n">
        <v>19.85</v>
      </c>
      <c r="L13" s="30" t="n">
        <f aca="false">IFERROR((K13/F13-1)*J13,0)</f>
        <v>0.00568753292782224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39</v>
      </c>
      <c r="E14" s="23" t="n">
        <v>0.07</v>
      </c>
      <c r="F14" s="24" t="n">
        <v>10.76</v>
      </c>
      <c r="G14" s="25" t="n">
        <f aca="false">((E14*$D$4)/100)/F14</f>
        <v>8.52008317843866</v>
      </c>
      <c r="H14" s="26" t="n">
        <v>7</v>
      </c>
      <c r="I14" s="27" t="n">
        <f aca="false">H14*F14*100</f>
        <v>7532</v>
      </c>
      <c r="J14" s="28" t="n">
        <f aca="false">I14/$E$4</f>
        <v>0.0901863116049619</v>
      </c>
      <c r="K14" s="52" t="n">
        <v>11.85</v>
      </c>
      <c r="L14" s="30" t="n">
        <f aca="false">IFERROR((K14/F14-1)*J14,0)</f>
        <v>0.00913597394511231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40</v>
      </c>
      <c r="E15" s="23" t="n">
        <v>0.07</v>
      </c>
      <c r="F15" s="24" t="n">
        <v>12.89</v>
      </c>
      <c r="G15" s="25" t="n">
        <f aca="false">((E15*$D$4)/100)/F15</f>
        <v>7.1121873545384</v>
      </c>
      <c r="H15" s="26" t="n">
        <v>5</v>
      </c>
      <c r="I15" s="27" t="n">
        <f aca="false">H15*F15*100</f>
        <v>6445</v>
      </c>
      <c r="J15" s="28" t="n">
        <f aca="false">I15/$E$4</f>
        <v>0.0771708415153982</v>
      </c>
      <c r="K15" s="52" t="n">
        <v>12.46</v>
      </c>
      <c r="L15" s="30" t="n">
        <f aca="false">IFERROR((K15/F15-1)*J15,0)</f>
        <v>-0.00257435700943531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41</v>
      </c>
      <c r="E16" s="23" t="n">
        <v>0.07</v>
      </c>
      <c r="F16" s="24" t="n">
        <v>22.7</v>
      </c>
      <c r="G16" s="25" t="n">
        <f aca="false">((E16*$D$4)/100)/F16</f>
        <v>4.03859449339207</v>
      </c>
      <c r="H16" s="26" t="n">
        <v>3</v>
      </c>
      <c r="I16" s="27" t="n">
        <f aca="false">H16*F16*100</f>
        <v>6810</v>
      </c>
      <c r="J16" s="28" t="n">
        <f aca="false">I16/$E$4</f>
        <v>0.0815412615546721</v>
      </c>
      <c r="K16" s="52" t="n">
        <v>21.25</v>
      </c>
      <c r="L16" s="30" t="n">
        <f aca="false">IFERROR((K16/F16-1)*J16,0)</f>
        <v>-0.00520858278653192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21</v>
      </c>
      <c r="E17" s="23" t="n">
        <v>0.08</v>
      </c>
      <c r="F17" s="24" t="n">
        <v>53.94</v>
      </c>
      <c r="G17" s="25" t="n">
        <f aca="false">((E17*$D$4)/100)/F17</f>
        <v>1.94239302929181</v>
      </c>
      <c r="H17" s="26" t="n">
        <v>1</v>
      </c>
      <c r="I17" s="27" t="n">
        <f aca="false">H17*F17*100</f>
        <v>5394</v>
      </c>
      <c r="J17" s="28" t="n">
        <f aca="false">I17/$E$4</f>
        <v>0.0645864265529958</v>
      </c>
      <c r="K17" s="52" t="n">
        <v>48.76</v>
      </c>
      <c r="L17" s="30" t="n">
        <f aca="false">IFERROR((K17/F17-1)*J17,0)</f>
        <v>-0.00620240432970928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27</v>
      </c>
      <c r="D18" s="34"/>
      <c r="E18" s="34"/>
      <c r="F18" s="35" t="n">
        <f aca="false">D4</f>
        <v>130965.85</v>
      </c>
      <c r="G18" s="36"/>
      <c r="H18" s="36"/>
      <c r="I18" s="36"/>
      <c r="J18" s="35"/>
      <c r="K18" s="37" t="n">
        <f aca="false">F4</f>
        <v>135805.85</v>
      </c>
      <c r="L18" s="38" t="n">
        <f aca="false">(K18/F18-1)</f>
        <v>0.0369561988869618</v>
      </c>
      <c r="M18" s="38"/>
      <c r="N18" s="39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29</v>
      </c>
      <c r="D19" s="34"/>
      <c r="E19" s="34"/>
      <c r="F19" s="53" t="n">
        <v>100967.2</v>
      </c>
      <c r="G19" s="41"/>
      <c r="H19" s="41"/>
      <c r="I19" s="41"/>
      <c r="J19" s="42"/>
      <c r="K19" s="54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Setembro!F4</f>
        <v>135805.85</v>
      </c>
      <c r="E4" s="14" t="n">
        <f aca="false">IF(SUM(I8:I17)&lt;=D4,SUM(I8:I17),"VALOR ACIMA DO DISPONÍVEL")</f>
        <v>83516</v>
      </c>
      <c r="F4" s="15" t="n">
        <f aca="false">(E4*I2)+E4+(D4-E4)</f>
        <v>140645.85</v>
      </c>
      <c r="G4" s="3"/>
      <c r="H4" s="3"/>
      <c r="I4" s="16" t="n">
        <f aca="false">F4/100000-1</f>
        <v>0.4064585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33</v>
      </c>
      <c r="E8" s="23" t="n">
        <v>0.1</v>
      </c>
      <c r="F8" s="24" t="n">
        <v>16.71</v>
      </c>
      <c r="G8" s="25" t="n">
        <f aca="false">((E8*$D$4)/100)/F8</f>
        <v>8.12722022740874</v>
      </c>
      <c r="H8" s="26" t="n">
        <v>6</v>
      </c>
      <c r="I8" s="27" t="n">
        <f aca="false">H8*F8*100</f>
        <v>10026</v>
      </c>
      <c r="J8" s="28" t="n">
        <f aca="false">I8/$E$4</f>
        <v>0.120048852914412</v>
      </c>
      <c r="K8" s="52" t="n">
        <v>15.86</v>
      </c>
      <c r="L8" s="30" t="n">
        <f aca="false">IFERROR((K8/F8-1)*J8,0)</f>
        <v>-0.00610661430145123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34</v>
      </c>
      <c r="E9" s="23" t="n">
        <v>0.1</v>
      </c>
      <c r="F9" s="24" t="n">
        <v>35.25</v>
      </c>
      <c r="G9" s="25" t="n">
        <f aca="false">((E9*$D$4)/100)/F9</f>
        <v>3.85264822695036</v>
      </c>
      <c r="H9" s="26" t="n">
        <v>3</v>
      </c>
      <c r="I9" s="27" t="n">
        <f aca="false">H9*F9*100</f>
        <v>10575</v>
      </c>
      <c r="J9" s="28" t="n">
        <f aca="false">I9/$E$4</f>
        <v>0.126622443603621</v>
      </c>
      <c r="K9" s="52" t="n">
        <v>42.95</v>
      </c>
      <c r="L9" s="30" t="n">
        <f aca="false">IFERROR((K9/F9-1)*J9,0)</f>
        <v>0.0276593706595144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35</v>
      </c>
      <c r="E10" s="23" t="n">
        <v>0.09</v>
      </c>
      <c r="F10" s="24" t="n">
        <v>9.89</v>
      </c>
      <c r="G10" s="25" t="n">
        <f aca="false">((E10*$D$4)/100)/F10</f>
        <v>12.3584696663296</v>
      </c>
      <c r="H10" s="26" t="n">
        <v>10</v>
      </c>
      <c r="I10" s="27" t="n">
        <f aca="false">H10*F10*100</f>
        <v>9890</v>
      </c>
      <c r="J10" s="28" t="n">
        <f aca="false">I10/$E$4</f>
        <v>0.118420422434025</v>
      </c>
      <c r="K10" s="52" t="n">
        <v>10.19</v>
      </c>
      <c r="L10" s="30" t="n">
        <f aca="false">IFERROR((K10/F10-1)*J10,0)</f>
        <v>0.00359212605967716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36</v>
      </c>
      <c r="E11" s="23" t="n">
        <v>0.09</v>
      </c>
      <c r="F11" s="24" t="n">
        <v>43.47</v>
      </c>
      <c r="G11" s="25" t="n">
        <f aca="false">((E11*$D$4)/100)/F11</f>
        <v>2.81171532091097</v>
      </c>
      <c r="H11" s="26" t="n">
        <v>2</v>
      </c>
      <c r="I11" s="27" t="n">
        <f aca="false">H11*F11*100</f>
        <v>8694</v>
      </c>
      <c r="J11" s="28" t="n">
        <f aca="false">I11/$E$4</f>
        <v>0.104099813209445</v>
      </c>
      <c r="K11" s="52" t="n">
        <v>48.33</v>
      </c>
      <c r="L11" s="30" t="n">
        <f aca="false">IFERROR((K11/F11-1)*J11,0)</f>
        <v>0.0116384884333541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37</v>
      </c>
      <c r="E12" s="23" t="n">
        <v>0.08</v>
      </c>
      <c r="F12" s="24" t="n">
        <v>29</v>
      </c>
      <c r="G12" s="25" t="n">
        <f aca="false">((E12*$D$4)/100)/F12</f>
        <v>3.74636827586207</v>
      </c>
      <c r="H12" s="26" t="n">
        <v>3</v>
      </c>
      <c r="I12" s="27" t="n">
        <f aca="false">H12*F12*100</f>
        <v>8700</v>
      </c>
      <c r="J12" s="28" t="n">
        <f aca="false">I12/$E$4</f>
        <v>0.104171655730638</v>
      </c>
      <c r="K12" s="52" t="n">
        <v>34.66</v>
      </c>
      <c r="L12" s="30" t="n">
        <f aca="false">IFERROR((K12/F12-1)*J12,0)</f>
        <v>0.0203314334977729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38</v>
      </c>
      <c r="E13" s="23" t="n">
        <v>0.09</v>
      </c>
      <c r="F13" s="24" t="n">
        <v>18.9</v>
      </c>
      <c r="G13" s="25" t="n">
        <f aca="false">((E13*$D$4)/100)/F13</f>
        <v>6.46694523809524</v>
      </c>
      <c r="H13" s="26" t="n">
        <v>5</v>
      </c>
      <c r="I13" s="27" t="n">
        <f aca="false">H13*F13*100</f>
        <v>9450</v>
      </c>
      <c r="J13" s="28" t="n">
        <f aca="false">I13/$E$4</f>
        <v>0.113151970879831</v>
      </c>
      <c r="K13" s="52" t="n">
        <v>19.85</v>
      </c>
      <c r="L13" s="30" t="n">
        <f aca="false">IFERROR((K13/F13-1)*J13,0)</f>
        <v>0.00568753292782224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39</v>
      </c>
      <c r="E14" s="23" t="n">
        <v>0.07</v>
      </c>
      <c r="F14" s="24" t="n">
        <v>10.76</v>
      </c>
      <c r="G14" s="25" t="n">
        <f aca="false">((E14*$D$4)/100)/F14</f>
        <v>8.8349530669145</v>
      </c>
      <c r="H14" s="26" t="n">
        <v>7</v>
      </c>
      <c r="I14" s="27" t="n">
        <f aca="false">H14*F14*100</f>
        <v>7532</v>
      </c>
      <c r="J14" s="28" t="n">
        <f aca="false">I14/$E$4</f>
        <v>0.0901863116049619</v>
      </c>
      <c r="K14" s="52" t="n">
        <v>11.85</v>
      </c>
      <c r="L14" s="30" t="n">
        <f aca="false">IFERROR((K14/F14-1)*J14,0)</f>
        <v>0.00913597394511231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40</v>
      </c>
      <c r="E15" s="23" t="n">
        <v>0.07</v>
      </c>
      <c r="F15" s="24" t="n">
        <v>12.89</v>
      </c>
      <c r="G15" s="25" t="n">
        <f aca="false">((E15*$D$4)/100)/F15</f>
        <v>7.37502676493406</v>
      </c>
      <c r="H15" s="26" t="n">
        <v>5</v>
      </c>
      <c r="I15" s="27" t="n">
        <f aca="false">H15*F15*100</f>
        <v>6445</v>
      </c>
      <c r="J15" s="28" t="n">
        <f aca="false">I15/$E$4</f>
        <v>0.0771708415153982</v>
      </c>
      <c r="K15" s="52" t="n">
        <v>12.46</v>
      </c>
      <c r="L15" s="30" t="n">
        <f aca="false">IFERROR((K15/F15-1)*J15,0)</f>
        <v>-0.00257435700943531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41</v>
      </c>
      <c r="E16" s="23" t="n">
        <v>0.07</v>
      </c>
      <c r="F16" s="24" t="n">
        <v>22.7</v>
      </c>
      <c r="G16" s="25" t="n">
        <f aca="false">((E16*$D$4)/100)/F16</f>
        <v>4.18784559471366</v>
      </c>
      <c r="H16" s="26" t="n">
        <v>3</v>
      </c>
      <c r="I16" s="27" t="n">
        <f aca="false">H16*F16*100</f>
        <v>6810</v>
      </c>
      <c r="J16" s="28" t="n">
        <f aca="false">I16/$E$4</f>
        <v>0.0815412615546721</v>
      </c>
      <c r="K16" s="52" t="n">
        <v>21.25</v>
      </c>
      <c r="L16" s="30" t="n">
        <f aca="false">IFERROR((K16/F16-1)*J16,0)</f>
        <v>-0.00520858278653192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21</v>
      </c>
      <c r="E17" s="23" t="n">
        <v>0.08</v>
      </c>
      <c r="F17" s="24" t="n">
        <v>53.94</v>
      </c>
      <c r="G17" s="25" t="n">
        <f aca="false">((E17*$D$4)/100)/F17</f>
        <v>2.01417649239896</v>
      </c>
      <c r="H17" s="26" t="n">
        <v>1</v>
      </c>
      <c r="I17" s="27" t="n">
        <f aca="false">H17*F17*100</f>
        <v>5394</v>
      </c>
      <c r="J17" s="28" t="n">
        <f aca="false">I17/$E$4</f>
        <v>0.0645864265529958</v>
      </c>
      <c r="K17" s="52" t="n">
        <v>48.76</v>
      </c>
      <c r="L17" s="30" t="n">
        <f aca="false">IFERROR((K17/F17-1)*J17,0)</f>
        <v>-0.00620240432970928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27</v>
      </c>
      <c r="D18" s="34"/>
      <c r="E18" s="34"/>
      <c r="F18" s="35" t="n">
        <f aca="false">D4</f>
        <v>135805.85</v>
      </c>
      <c r="G18" s="36"/>
      <c r="H18" s="36"/>
      <c r="I18" s="36"/>
      <c r="J18" s="35"/>
      <c r="K18" s="37" t="n">
        <f aca="false">F4</f>
        <v>140645.85</v>
      </c>
      <c r="L18" s="38" t="n">
        <f aca="false">(K18/F18-1)</f>
        <v>0.0356391127480886</v>
      </c>
      <c r="M18" s="38"/>
      <c r="N18" s="39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29</v>
      </c>
      <c r="D19" s="34"/>
      <c r="E19" s="34"/>
      <c r="F19" s="53" t="n">
        <v>100967.2</v>
      </c>
      <c r="G19" s="41"/>
      <c r="H19" s="41"/>
      <c r="I19" s="41"/>
      <c r="J19" s="42"/>
      <c r="K19" s="54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Outubro!F4</f>
        <v>140645.85</v>
      </c>
      <c r="E4" s="14" t="n">
        <f aca="false">IF(SUM(I8:I17)&lt;=D4,SUM(I8:I17),"VALOR ACIMA DO DISPONÍVEL")</f>
        <v>83516</v>
      </c>
      <c r="F4" s="15" t="n">
        <f aca="false">(E4*I2)+E4+(D4-E4)</f>
        <v>145485.85</v>
      </c>
      <c r="G4" s="3"/>
      <c r="H4" s="3"/>
      <c r="I4" s="16" t="n">
        <f aca="false">F4/100000-1</f>
        <v>0.4548585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33</v>
      </c>
      <c r="E8" s="23" t="n">
        <v>0.1</v>
      </c>
      <c r="F8" s="24" t="n">
        <v>16.71</v>
      </c>
      <c r="G8" s="25" t="n">
        <f aca="false">((E8*$D$4)/100)/F8</f>
        <v>8.4168671454219</v>
      </c>
      <c r="H8" s="26" t="n">
        <v>6</v>
      </c>
      <c r="I8" s="27" t="n">
        <f aca="false">H8*F8*100</f>
        <v>10026</v>
      </c>
      <c r="J8" s="28" t="n">
        <f aca="false">I8/$E$4</f>
        <v>0.120048852914412</v>
      </c>
      <c r="K8" s="52" t="n">
        <v>15.86</v>
      </c>
      <c r="L8" s="30" t="n">
        <f aca="false">IFERROR((K8/F8-1)*J8,0)</f>
        <v>-0.00610661430145123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34</v>
      </c>
      <c r="E9" s="23" t="n">
        <v>0.1</v>
      </c>
      <c r="F9" s="24" t="n">
        <v>35.25</v>
      </c>
      <c r="G9" s="25" t="n">
        <f aca="false">((E9*$D$4)/100)/F9</f>
        <v>3.98995319148936</v>
      </c>
      <c r="H9" s="26" t="n">
        <v>3</v>
      </c>
      <c r="I9" s="27" t="n">
        <f aca="false">H9*F9*100</f>
        <v>10575</v>
      </c>
      <c r="J9" s="28" t="n">
        <f aca="false">I9/$E$4</f>
        <v>0.126622443603621</v>
      </c>
      <c r="K9" s="52" t="n">
        <v>42.95</v>
      </c>
      <c r="L9" s="30" t="n">
        <f aca="false">IFERROR((K9/F9-1)*J9,0)</f>
        <v>0.0276593706595144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35</v>
      </c>
      <c r="E10" s="23" t="n">
        <v>0.1</v>
      </c>
      <c r="F10" s="24" t="n">
        <v>9.89</v>
      </c>
      <c r="G10" s="25" t="n">
        <f aca="false">((E10*$D$4)/100)/F10</f>
        <v>14.2210161779575</v>
      </c>
      <c r="H10" s="26" t="n">
        <v>10</v>
      </c>
      <c r="I10" s="27" t="n">
        <f aca="false">H10*F10*100</f>
        <v>9890</v>
      </c>
      <c r="J10" s="28" t="n">
        <f aca="false">I10/$E$4</f>
        <v>0.118420422434025</v>
      </c>
      <c r="K10" s="52" t="n">
        <v>10.19</v>
      </c>
      <c r="L10" s="30" t="n">
        <f aca="false">IFERROR((K10/F10-1)*J10,0)</f>
        <v>0.00359212605967716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36</v>
      </c>
      <c r="E11" s="23" t="n">
        <v>0.1</v>
      </c>
      <c r="F11" s="24" t="n">
        <v>43.47</v>
      </c>
      <c r="G11" s="25" t="n">
        <f aca="false">((E11*$D$4)/100)/F11</f>
        <v>3.23546928916494</v>
      </c>
      <c r="H11" s="26" t="n">
        <v>2</v>
      </c>
      <c r="I11" s="27" t="n">
        <f aca="false">H11*F11*100</f>
        <v>8694</v>
      </c>
      <c r="J11" s="28" t="n">
        <f aca="false">I11/$E$4</f>
        <v>0.104099813209445</v>
      </c>
      <c r="K11" s="52" t="n">
        <v>48.33</v>
      </c>
      <c r="L11" s="30" t="n">
        <f aca="false">IFERROR((K11/F11-1)*J11,0)</f>
        <v>0.0116384884333541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37</v>
      </c>
      <c r="E12" s="23" t="n">
        <v>0.1</v>
      </c>
      <c r="F12" s="24" t="n">
        <v>29</v>
      </c>
      <c r="G12" s="25" t="n">
        <f aca="false">((E12*$D$4)/100)/F12</f>
        <v>4.84985689655172</v>
      </c>
      <c r="H12" s="26" t="n">
        <v>3</v>
      </c>
      <c r="I12" s="27" t="n">
        <f aca="false">H12*F12*100</f>
        <v>8700</v>
      </c>
      <c r="J12" s="28" t="n">
        <f aca="false">I12/$E$4</f>
        <v>0.104171655730638</v>
      </c>
      <c r="K12" s="52" t="n">
        <v>34.66</v>
      </c>
      <c r="L12" s="30" t="n">
        <f aca="false">IFERROR((K12/F12-1)*J12,0)</f>
        <v>0.0203314334977729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38</v>
      </c>
      <c r="E13" s="23" t="n">
        <v>0.1</v>
      </c>
      <c r="F13" s="24" t="n">
        <v>18.9</v>
      </c>
      <c r="G13" s="25" t="n">
        <f aca="false">((E13*$D$4)/100)/F13</f>
        <v>7.44157936507937</v>
      </c>
      <c r="H13" s="26" t="n">
        <v>5</v>
      </c>
      <c r="I13" s="27" t="n">
        <f aca="false">H13*F13*100</f>
        <v>9450</v>
      </c>
      <c r="J13" s="28" t="n">
        <f aca="false">I13/$E$4</f>
        <v>0.113151970879831</v>
      </c>
      <c r="K13" s="52" t="n">
        <v>19.85</v>
      </c>
      <c r="L13" s="30" t="n">
        <f aca="false">IFERROR((K13/F13-1)*J13,0)</f>
        <v>0.00568753292782224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39</v>
      </c>
      <c r="E14" s="23" t="n">
        <v>0.1</v>
      </c>
      <c r="F14" s="24" t="n">
        <v>10.76</v>
      </c>
      <c r="G14" s="25" t="n">
        <f aca="false">((E14*$D$4)/100)/F14</f>
        <v>13.0711756505576</v>
      </c>
      <c r="H14" s="26" t="n">
        <v>7</v>
      </c>
      <c r="I14" s="27" t="n">
        <f aca="false">H14*F14*100</f>
        <v>7532</v>
      </c>
      <c r="J14" s="28" t="n">
        <f aca="false">I14/$E$4</f>
        <v>0.0901863116049619</v>
      </c>
      <c r="K14" s="52" t="n">
        <v>11.85</v>
      </c>
      <c r="L14" s="30" t="n">
        <f aca="false">IFERROR((K14/F14-1)*J14,0)</f>
        <v>0.00913597394511231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40</v>
      </c>
      <c r="E15" s="23" t="n">
        <v>0.1</v>
      </c>
      <c r="F15" s="24" t="n">
        <v>12.89</v>
      </c>
      <c r="G15" s="25" t="n">
        <f aca="false">((E15*$D$4)/100)/F15</f>
        <v>10.9112373933282</v>
      </c>
      <c r="H15" s="26" t="n">
        <v>5</v>
      </c>
      <c r="I15" s="27" t="n">
        <f aca="false">H15*F15*100</f>
        <v>6445</v>
      </c>
      <c r="J15" s="28" t="n">
        <f aca="false">I15/$E$4</f>
        <v>0.0771708415153982</v>
      </c>
      <c r="K15" s="52" t="n">
        <v>12.46</v>
      </c>
      <c r="L15" s="30" t="n">
        <f aca="false">IFERROR((K15/F15-1)*J15,0)</f>
        <v>-0.00257435700943531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41</v>
      </c>
      <c r="E16" s="23" t="n">
        <v>0.1</v>
      </c>
      <c r="F16" s="24" t="n">
        <v>22.7</v>
      </c>
      <c r="G16" s="25" t="n">
        <f aca="false">((E16*$D$4)/100)/F16</f>
        <v>6.19585242290749</v>
      </c>
      <c r="H16" s="26" t="n">
        <v>3</v>
      </c>
      <c r="I16" s="27" t="n">
        <f aca="false">H16*F16*100</f>
        <v>6810</v>
      </c>
      <c r="J16" s="28" t="n">
        <f aca="false">I16/$E$4</f>
        <v>0.0815412615546721</v>
      </c>
      <c r="K16" s="52" t="n">
        <v>21.25</v>
      </c>
      <c r="L16" s="30" t="n">
        <f aca="false">IFERROR((K16/F16-1)*J16,0)</f>
        <v>-0.00520858278653192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21</v>
      </c>
      <c r="E17" s="23" t="n">
        <v>0.1</v>
      </c>
      <c r="F17" s="24" t="n">
        <v>53.94</v>
      </c>
      <c r="G17" s="25" t="n">
        <f aca="false">((E17*$D$4)/100)/F17</f>
        <v>2.60744994438265</v>
      </c>
      <c r="H17" s="26" t="n">
        <v>1</v>
      </c>
      <c r="I17" s="27" t="n">
        <f aca="false">H17*F17*100</f>
        <v>5394</v>
      </c>
      <c r="J17" s="28" t="n">
        <f aca="false">I17/$E$4</f>
        <v>0.0645864265529958</v>
      </c>
      <c r="K17" s="52" t="n">
        <v>48.76</v>
      </c>
      <c r="L17" s="30" t="n">
        <f aca="false">IFERROR((K17/F17-1)*J17,0)</f>
        <v>-0.00620240432970928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27</v>
      </c>
      <c r="D18" s="34"/>
      <c r="E18" s="34"/>
      <c r="F18" s="35" t="n">
        <f aca="false">D4</f>
        <v>140645.85</v>
      </c>
      <c r="G18" s="36"/>
      <c r="H18" s="36"/>
      <c r="I18" s="36"/>
      <c r="J18" s="35"/>
      <c r="K18" s="37" t="n">
        <f aca="false">F4</f>
        <v>145485.85</v>
      </c>
      <c r="L18" s="38" t="n">
        <f aca="false">(K18/F18-1)</f>
        <v>0.0344126755250866</v>
      </c>
      <c r="M18" s="38"/>
      <c r="N18" s="39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29</v>
      </c>
      <c r="D19" s="34"/>
      <c r="E19" s="34"/>
      <c r="F19" s="53" t="n">
        <v>100967.2</v>
      </c>
      <c r="G19" s="41"/>
      <c r="H19" s="41"/>
      <c r="I19" s="41"/>
      <c r="J19" s="42"/>
      <c r="K19" s="54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0.0415199377521799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Novembro!F4</f>
        <v>145485.85</v>
      </c>
      <c r="E4" s="14" t="n">
        <f aca="false">IF(SUM(I8:I17)&lt;=D4,SUM(I8:I17),"VALOR ACIMA DO DISPONÍVEL")</f>
        <v>124663</v>
      </c>
      <c r="F4" s="15" t="n">
        <f aca="false">(E4*I2)+E4+(D4-E4)</f>
        <v>150661.85</v>
      </c>
      <c r="G4" s="3"/>
      <c r="H4" s="3"/>
      <c r="I4" s="16" t="n">
        <f aca="false">F4/100000-1</f>
        <v>0.5066185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1" t="n">
        <v>1</v>
      </c>
      <c r="D8" s="22" t="s">
        <v>33</v>
      </c>
      <c r="E8" s="23" t="n">
        <v>0.1</v>
      </c>
      <c r="F8" s="24" t="n">
        <v>16.71</v>
      </c>
      <c r="G8" s="25" t="n">
        <f aca="false">((E8*$D$4)/100)/F8</f>
        <v>8.70651406343507</v>
      </c>
      <c r="H8" s="26" t="n">
        <v>6</v>
      </c>
      <c r="I8" s="27" t="n">
        <f aca="false">H8*F8*100</f>
        <v>10026</v>
      </c>
      <c r="J8" s="28" t="n">
        <f aca="false">I8/$E$4</f>
        <v>0.0804248253290872</v>
      </c>
      <c r="K8" s="52" t="n">
        <v>15.86</v>
      </c>
      <c r="L8" s="30" t="n">
        <f aca="false">IFERROR((K8/F8-1)*J8,0)</f>
        <v>-0.00409102941530367</v>
      </c>
      <c r="M8" s="31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34</v>
      </c>
      <c r="E9" s="23" t="n">
        <v>0.1</v>
      </c>
      <c r="F9" s="24" t="n">
        <v>35.25</v>
      </c>
      <c r="G9" s="25" t="n">
        <f aca="false">((E9*$D$4)/100)/F9</f>
        <v>4.12725815602837</v>
      </c>
      <c r="H9" s="26" t="n">
        <v>3</v>
      </c>
      <c r="I9" s="27" t="n">
        <f aca="false">H9*F9*100</f>
        <v>10575</v>
      </c>
      <c r="J9" s="28" t="n">
        <f aca="false">I9/$E$4</f>
        <v>0.0848286981702671</v>
      </c>
      <c r="K9" s="52" t="n">
        <v>42.95</v>
      </c>
      <c r="L9" s="30" t="n">
        <f aca="false">IFERROR((K9/F9-1)*J9,0)</f>
        <v>0.0185299567634342</v>
      </c>
      <c r="M9" s="31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35</v>
      </c>
      <c r="E10" s="23" t="n">
        <v>0.1</v>
      </c>
      <c r="F10" s="24" t="n">
        <v>9.89</v>
      </c>
      <c r="G10" s="25" t="n">
        <f aca="false">((E10*$D$4)/100)/F10</f>
        <v>14.7103993933266</v>
      </c>
      <c r="H10" s="26" t="n">
        <v>13</v>
      </c>
      <c r="I10" s="27" t="n">
        <f aca="false">H10*F10*100</f>
        <v>12857</v>
      </c>
      <c r="J10" s="28" t="n">
        <f aca="false">I10/$E$4</f>
        <v>0.103134049397175</v>
      </c>
      <c r="K10" s="52" t="n">
        <v>10.19</v>
      </c>
      <c r="L10" s="30" t="n">
        <f aca="false">IFERROR((K10/F10-1)*J10,0)</f>
        <v>0.0031284342587616</v>
      </c>
      <c r="M10" s="31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36</v>
      </c>
      <c r="E11" s="23" t="n">
        <v>0.1</v>
      </c>
      <c r="F11" s="24" t="n">
        <v>43.47</v>
      </c>
      <c r="G11" s="25" t="n">
        <f aca="false">((E11*$D$4)/100)/F11</f>
        <v>3.34681044398436</v>
      </c>
      <c r="H11" s="26" t="n">
        <v>3</v>
      </c>
      <c r="I11" s="27" t="n">
        <f aca="false">H11*F11*100</f>
        <v>13041</v>
      </c>
      <c r="J11" s="28" t="n">
        <f aca="false">I11/$E$4</f>
        <v>0.104610028637206</v>
      </c>
      <c r="K11" s="52" t="n">
        <v>48.33</v>
      </c>
      <c r="L11" s="30" t="n">
        <f aca="false">IFERROR((K11/F11-1)*J11,0)</f>
        <v>0.0116955311519858</v>
      </c>
      <c r="M11" s="31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37</v>
      </c>
      <c r="E12" s="23" t="n">
        <v>0.1</v>
      </c>
      <c r="F12" s="24" t="n">
        <v>29</v>
      </c>
      <c r="G12" s="25" t="n">
        <f aca="false">((E12*$D$4)/100)/F12</f>
        <v>5.01675344827586</v>
      </c>
      <c r="H12" s="26" t="n">
        <v>4</v>
      </c>
      <c r="I12" s="27" t="n">
        <f aca="false">H12*F12*100</f>
        <v>11600</v>
      </c>
      <c r="J12" s="28" t="n">
        <f aca="false">I12/$E$4</f>
        <v>0.0930508651323969</v>
      </c>
      <c r="K12" s="52" t="n">
        <v>34.66</v>
      </c>
      <c r="L12" s="30" t="n">
        <f aca="false">IFERROR((K12/F12-1)*J12,0)</f>
        <v>0.0181609619534264</v>
      </c>
      <c r="M12" s="31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38</v>
      </c>
      <c r="E13" s="23" t="n">
        <v>0.1</v>
      </c>
      <c r="F13" s="24" t="n">
        <v>18.9</v>
      </c>
      <c r="G13" s="25" t="n">
        <f aca="false">((E13*$D$4)/100)/F13</f>
        <v>7.69766402116402</v>
      </c>
      <c r="H13" s="26" t="n">
        <v>7</v>
      </c>
      <c r="I13" s="27" t="n">
        <f aca="false">H13*F13*100</f>
        <v>13230</v>
      </c>
      <c r="J13" s="28" t="n">
        <f aca="false">I13/$E$4</f>
        <v>0.10612611600876</v>
      </c>
      <c r="K13" s="52" t="n">
        <v>19.85</v>
      </c>
      <c r="L13" s="30" t="n">
        <f aca="false">IFERROR((K13/F13-1)*J13,0)</f>
        <v>0.00533438149250381</v>
      </c>
      <c r="M13" s="31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39</v>
      </c>
      <c r="E14" s="23" t="n">
        <v>0.1</v>
      </c>
      <c r="F14" s="24" t="n">
        <v>10.76</v>
      </c>
      <c r="G14" s="25" t="n">
        <f aca="false">((E14*$D$4)/100)/F14</f>
        <v>13.5209897769517</v>
      </c>
      <c r="H14" s="26" t="n">
        <v>12</v>
      </c>
      <c r="I14" s="27" t="n">
        <f aca="false">H14*F14*100</f>
        <v>12912</v>
      </c>
      <c r="J14" s="28" t="n">
        <f aca="false">I14/$E$4</f>
        <v>0.103575238843923</v>
      </c>
      <c r="K14" s="52" t="n">
        <v>11.85</v>
      </c>
      <c r="L14" s="30" t="n">
        <f aca="false">IFERROR((K14/F14-1)*J14,0)</f>
        <v>0.0104922872063082</v>
      </c>
      <c r="M14" s="31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40</v>
      </c>
      <c r="E15" s="23" t="n">
        <v>0.1</v>
      </c>
      <c r="F15" s="24" t="n">
        <v>12.89</v>
      </c>
      <c r="G15" s="25" t="n">
        <f aca="false">((E15*$D$4)/100)/F15</f>
        <v>11.286722265322</v>
      </c>
      <c r="H15" s="26" t="n">
        <v>10</v>
      </c>
      <c r="I15" s="27" t="n">
        <f aca="false">H15*F15*100</f>
        <v>12890</v>
      </c>
      <c r="J15" s="28" t="n">
        <f aca="false">I15/$E$4</f>
        <v>0.103398763065224</v>
      </c>
      <c r="K15" s="52" t="n">
        <v>12.46</v>
      </c>
      <c r="L15" s="30" t="n">
        <f aca="false">IFERROR((K15/F15-1)*J15,0)</f>
        <v>-0.0034492993109423</v>
      </c>
      <c r="M15" s="31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41</v>
      </c>
      <c r="E16" s="23" t="n">
        <v>0.1</v>
      </c>
      <c r="F16" s="24" t="n">
        <v>22.7</v>
      </c>
      <c r="G16" s="25" t="n">
        <f aca="false">((E16*$D$4)/100)/F16</f>
        <v>6.40906828193833</v>
      </c>
      <c r="H16" s="26" t="n">
        <v>5</v>
      </c>
      <c r="I16" s="27" t="n">
        <f aca="false">H16*F16*100</f>
        <v>11350</v>
      </c>
      <c r="J16" s="28" t="n">
        <f aca="false">I16/$E$4</f>
        <v>0.0910454585562677</v>
      </c>
      <c r="K16" s="52" t="n">
        <v>21.25</v>
      </c>
      <c r="L16" s="30" t="n">
        <f aca="false">IFERROR((K16/F16-1)*J16,0)</f>
        <v>-0.0058156790707748</v>
      </c>
      <c r="M16" s="31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21</v>
      </c>
      <c r="E17" s="23" t="n">
        <v>0.1</v>
      </c>
      <c r="F17" s="24" t="n">
        <v>53.94</v>
      </c>
      <c r="G17" s="25" t="n">
        <f aca="false">((E17*$D$4)/100)/F17</f>
        <v>2.69717927326659</v>
      </c>
      <c r="H17" s="26" t="n">
        <v>3</v>
      </c>
      <c r="I17" s="27" t="n">
        <f aca="false">H17*F17*100</f>
        <v>16182</v>
      </c>
      <c r="J17" s="28" t="n">
        <f aca="false">I17/$E$4</f>
        <v>0.129805956859694</v>
      </c>
      <c r="K17" s="52" t="n">
        <v>48.76</v>
      </c>
      <c r="L17" s="30" t="n">
        <f aca="false">IFERROR((K17/F17-1)*J17,0)</f>
        <v>-0.0124656072772194</v>
      </c>
      <c r="M17" s="31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4" t="s">
        <v>27</v>
      </c>
      <c r="D18" s="34"/>
      <c r="E18" s="34"/>
      <c r="F18" s="35" t="n">
        <f aca="false">D4</f>
        <v>145485.85</v>
      </c>
      <c r="G18" s="36"/>
      <c r="H18" s="36"/>
      <c r="I18" s="36"/>
      <c r="J18" s="35"/>
      <c r="K18" s="37" t="n">
        <f aca="false">F4</f>
        <v>150661.85</v>
      </c>
      <c r="L18" s="38" t="n">
        <f aca="false">(K18/F18-1)</f>
        <v>0.0355773430886921</v>
      </c>
      <c r="M18" s="38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29</v>
      </c>
      <c r="D19" s="34"/>
      <c r="E19" s="34"/>
      <c r="F19" s="53" t="n">
        <v>100967.2</v>
      </c>
      <c r="G19" s="41"/>
      <c r="H19" s="41"/>
      <c r="I19" s="41"/>
      <c r="J19" s="42"/>
      <c r="K19" s="54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2020-06-30T21:21:06Z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