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ID#AAAAGdpvuNw
tc={B55C2367-528D-4841-BB23-C4066130E4D0}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ID#AAAAGdpvuNE
tc={16BBAD93-6F81-4B63-B7F8-B3EDE63739A7}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ID#AAAAGdpvuNg
tc={587B0042-734E-4D5A-89CA-26F70A0C34ED}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ID#AAAAGdpvuOA
tc={749CF765-772F-4A49-86DF-6CD58BEC07AE}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ID#AAAAGdpvuKo
tc={509F176C-E747-444B-B622-6D5BC47982A7}    (2020-04-30 22:43:23)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ID#AAAAGdpvuOM
tc={71A6F7B1-09F9-4675-BF05-E30B4492E21B}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ID#AAAAGdpvuOU
tc={181D55B0-6909-4319-AA6A-982016F7CD70}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ID#AAAAGdpvuME
tc={C9AA2DF0-78A2-4909-8ABE-26446F791401}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ID#AAAAGdpvuLI
tc={07356645-3094-4733-BF9D-DA662AAC262A}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ID#AAAAGdpvuL0
tc={88DD79DF-B6BB-43F6-A8FA-CFB206597B3F}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ID#AAAAGdpvuMw
tc={688FEA80-25FE-4B75-801E-3CA19B3D65FC}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ID#AAAAGdpvuM0
tc={CEEFC563-CA86-4D43-8A28-44C59565EF4E}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ID#AAAAGdpvuLQ
tc={67270B89-2037-4C96-98AE-5AC1319F80E0}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ID#AAAAGdpvuKQ
tc={61D265A0-D3CE-448D-8970-3F6F8B2C2890}    (2020-04-30 22:43:23)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ID#AAAAGdpvuL8
tc={A67FB370-0C52-49A8-A768-D7E315EF6814}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ID#AAAAGdpvuKg
tc={3539FD91-F263-4EEF-A963-3C45A456AB66}    (2020-04-30 22:43:23)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ID#AAAAGdpvuKI
tc={911F194A-5361-48A6-BB68-1ADA0719DA33}    (2020-04-30 22:43:23)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ID#AAAAGdpvuNA
tc={8A368ABE-FCEC-42C2-ABA5-0C33242F0033}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ID#AAAAGdpvuLU
tc={9B3A2961-CCBE-4C8B-9D39-B4D400A339C0}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ID#AAAAGdpvuM4
tc={40CE3917-303A-4788-A324-9259519F025E}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ID#AAAAGdpvuKY
tc={D3C70F70-EF06-4993-8D58-DA19E78162EF}    (2020-04-30 22:43:23)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ID#AAAAGdpvuOk
tc={482EA452-15E1-4C06-9E5B-1E2B1E779CD8}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ID#AAAAGdpvuMs
tc={9A534764-84B7-4D11-ACAE-E5B0C927D501}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ID#AAAAGdpvuO4
tc={2B760078-2817-46A2-84E7-B32BDF66B513}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ID#AAAAGdpvuLw
tc={1042266D-BD10-4E7A-A27E-E54248919544}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ID#AAAAGdpvuMY
tc={6AB3508A-F023-47E0-8758-9E254731109F}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ID#AAAAGdpvuMI
tc={E467A9D0-3AC5-48AA-AB4B-0596D221D80B}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ID#AAAAGdpvuM8
tc={F12B247E-BCA5-477C-B996-9CCAB97EBC73}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ID#AAAAGdpvuOc
tc={A19E2F08-15C5-4CCF-9AE6-B026D0393041}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ID#AAAAGdpvuLY
tc={8BD41DE3-2870-4F87-8E2D-1ADC8683C45E}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ID#AAAAGdpvuL4
tc={607E85AC-9A32-429A-8573-60CAA2E2CBE1}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ID#AAAAGdpvuNU
tc={B581FA51-5EBA-4EF3-8253-BC5F13F97ACB}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ID#AAAAGdpvuLg
tc={1D50B807-28CB-43F3-B1A8-D846F0D413B9}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ID#AAAAGdpvuPE
tc={0D9DA082-B953-4C29-8054-D9D1AB2A5627}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ID#AAAAGdpvuNI
tc={97E5CDF9-55D6-498D-81F0-2259C41ABB07}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ID#AAAAGdpvuN4
tc={654B4EFE-0B9A-43F7-914D-757CF1F3E8C9}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ID#AAAAGdpvuNQ
tc={AD8998AF-BD4D-4740-8218-D5E48EA496FB}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ID#AAAAGdpvuOE
tc={A206ADB7-07A0-447C-B4E8-C4759AA390F9}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ID#AAAAGdpvuLE
tc={7A93F0BE-01CD-45D5-AD9B-AFF63BCD89AF}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ID#AAAAGdpvuNk
tc={745D8065-1CCB-4A4A-8DA3-9C0464129F3C}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ID#AAAAGdpvuLc
tc={1E98A9A8-8A31-4E85-A1E4-8D2B0D046D33}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ID#AAAAGdpvuK0
tc={635F5587-80CB-4175-82EB-8696C6EB688A}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ID#AAAAGdpvuOw
tc={2F5A09F0-B440-4069-A8B9-8C72BF0DD6C4}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ID#AAAAGdpvuKk
tc={8DE47843-3F50-4C53-84E8-E181295C736A}    (2020-04-30 22:43:23)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ID#AAAAGdpvuLM
tc={38FC7AD3-3124-4A5E-BDE8-58C6037BC265}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ID#AAAAGdpvuMA
tc={731A9A4C-0552-4189-9240-15D17773F725}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ID#AAAAGdpvuKs
tc={A5087398-BF86-4E43-8F71-48466C1D45B9}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ID#AAAAGdpvuO0
tc={D90697C3-E758-437E-B73C-4FF449A2E749}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ID#AAAAGdpvuMM
tc={D4C375FA-6293-45BD-833F-7360BA536125}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ID#AAAAGdpvuMg
tc={7BFADBC6-9362-469E-8D5C-202A68C2FE77}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ID#AAAAGdpvuK4
tc={67964B61-810C-4DF8-91B9-EDB3014B5FE5}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ID#AAAAGdpvuLs
tc={C0C54AC5-B3BD-4CAE-A8E0-0DAA5C3199C0}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ID#AAAAGdpvuMc
tc={1BBFF5F6-B6EA-4BE6-A0FB-3C74693184DC}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ID#AAAAGdpvuLo
tc={C14A0E4E-BBB4-4492-9C97-EE12FDD28DA8}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ID#AAAAGdpvuK8
tc={AA5F370C-5DB6-4664-BFF2-2631DD80AF21}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ID#AAAAGdpvuOY
tc={421E120E-2047-4EB4-9508-9F38F8186301}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ID#AAAAGdpvuMQ
tc={4AAA708A-8571-4DFC-A79E-3756C2F92E2B}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ID#AAAAGdpvuKw
tc={BC8B0F31-23E3-4FDA-A976-62F7687EBFAE}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ID#AAAAGdpvuNs
tc={FEF8E825-B3A9-4C57-9CA5-C61A739C92A8}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ID#AAAAGdpvuMk
tc={16BEA4CA-31A5-4087-8E14-71966A7E5387}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ID#AAAAGdpvuLk
tc={A0C285BA-F422-4DD9-9B84-EB210939840E}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ID#AAAAGdpvuO8
tc={40E5B91B-B676-455F-9368-D0A1AC144889}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ID#AAAAGdpvuN0
tc={B2A3DBD5-0D5C-42F5-9263-DB1694B43BC1}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ID#AAAAGdpvuNc
tc={4052D1C2-B057-4DFE-AC2F-480A005CDCAB}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ID#AAAAGdpvuKU
tc={4166CF13-92FA-4D1D-B5BD-0739D160D423}    (2020-04-30 22:43:23)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ID#AAAAGdpvuOo
tc={7893E8D5-DE99-4C03-AE57-0DD7A8B8D782}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ID#AAAAGdpvuNY
tc={66B7981D-AD7C-43E2-BC9C-A617DEC2C203}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ID#AAAAGdpvuPA
tc={00A22400-096C-466C-A7E7-B4FBAD053C23}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ID#AAAAGdpvuOI
tc={F8C20322-B2AB-4522-BF40-B2ACA39B5C31}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ID#AAAAGdpvuMU
tc={A422C7BC-6ED1-4B5C-813A-9C0FDF863B37}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ID#AAAAGdpvuKM
tc={E83EB81F-37DE-4374-934A-DB95FAA4247E}    (2020-04-30 22:43:23)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ID#AAAAGdpvuNo
tc={16EC303E-53C4-4F53-99A3-0F155DE169CF}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ID#AAAAGdpvuOQ
tc={A782504A-B6F7-498C-B6FA-F9529EE00516}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ID#AAAAGdpvuLA
tc={ED257713-68C3-4210-BCF1-B68356BB7592}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ID#AAAAGdpvuNM
tc={B7F0E5A7-B09A-480D-8E54-2447CB993BB1}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ID#AAAAGdpvuN8
tc={5EA5737E-F53A-4530-BB43-1AAB510DEECE}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ID#AAAAGdpvuMo
tc={1D77E804-465B-4171-9176-39CB82D428CB}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ID#AAAAGdpvuKc
tc={DEC0A3F1-5812-4030-ABD7-59988F89926F}    (2020-04-30 22:43:23)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ID#AAAAGdpvuOg
tc={BB1F67A7-0656-4DEE-A61F-B9F0AD903AB7}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ID#AAAAGdpvuOs
tc={D6DAED45-4578-4201-93C8-19F06DA3B647}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<sst xmlns="http://schemas.openxmlformats.org/spreadsheetml/2006/main" count="242" uniqueCount="39">
  <si>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</si>
  <si>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</si>
  <si>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</si>
  <si>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</si>
  <si>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</si>
  <si>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</si>
  <si>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</si>
  <si>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</si>
  <si>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</si>
  <si>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</si>
  <si>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</si>
  <si>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</si>
  <si>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</si>
  <si>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</si>
  <si>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</si>
  <si>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</si>
  <si>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</si>
  <si>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MGLU3</t>
  </si>
  <si>
    <t xml:space="preserve">LREN3</t>
  </si>
  <si>
    <t xml:space="preserve">PSSA3</t>
  </si>
  <si>
    <t xml:space="preserve">HAPV3</t>
  </si>
  <si>
    <t xml:space="preserve">SUZB3</t>
  </si>
  <si>
    <t xml:space="preserve">CARTEIRA</t>
  </si>
  <si>
    <t xml:space="preserve">      -&gt; Rentabilidade mensal da carteira</t>
  </si>
  <si>
    <t xml:space="preserve">IBOVESPA</t>
  </si>
  <si>
    <t xml:space="preserve">ABEV3</t>
  </si>
  <si>
    <t xml:space="preserve">JBSS3</t>
  </si>
  <si>
    <t xml:space="preserve">ITSA4</t>
  </si>
  <si>
    <t xml:space="preserve">IRBR3</t>
  </si>
  <si>
    <t xml:space="preserve">BBDC4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</si>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</sst>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  <numFmt numFmtId="170" formatCode="[$R$ -416]#,##0.00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5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37800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0.07033507335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v>100000</v>
      </c>
      <c r="E4" s="10" t="n">
        <f aca="false">IF(SUM(I8:I17)&lt;=D4,SUM(I8:I17),"VALOR ACIMA DO DISPONÍVEL")</f>
        <v>72800</v>
      </c>
      <c r="F4" s="11" t="n">
        <f aca="false">(E4*I2)+E4+(D4-E4)</f>
        <v>105120.3933</v>
      </c>
      <c r="G4" s="2"/>
      <c r="H4" s="2"/>
      <c r="I4" s="12" t="n">
        <f aca="false">F4/D4-1</f>
        <v>0.0512039334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17</v>
      </c>
      <c r="E8" s="18" t="n">
        <v>0.148</v>
      </c>
      <c r="F8" s="19" t="n">
        <v>49.7</v>
      </c>
      <c r="G8" s="20" t="n">
        <f aca="false">((E8*$D$4)/100)/F8</f>
        <v>2.97786720321932</v>
      </c>
      <c r="H8" s="21" t="n">
        <f aca="false">G8</f>
        <v>2.97786720321932</v>
      </c>
      <c r="I8" s="22" t="n">
        <f aca="false">H8*F8*100</f>
        <v>14800</v>
      </c>
      <c r="J8" s="23" t="n">
        <f aca="false">I8/$E$4</f>
        <v>0.203296703296703</v>
      </c>
      <c r="K8" s="24" t="n">
        <f aca="false">IFERROR(__xludf.dummyfunction("GOOGLEFINANCE(D8)"),64.35)</f>
        <v>64.35</v>
      </c>
      <c r="L8" s="25" t="n">
        <f aca="false">IFERROR((K8/F8-1)*J8,0)</f>
        <v>0.0599254869878612</v>
      </c>
      <c r="M8" s="26" t="n">
        <f aca="false">IFERROR(L8/J8,0)</f>
        <v>0.29476861167002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18</v>
      </c>
      <c r="E9" s="18" t="n">
        <v>0.146</v>
      </c>
      <c r="F9" s="19" t="n">
        <v>38.39</v>
      </c>
      <c r="G9" s="20" t="n">
        <f aca="false">((E9*$D$4)/100)/F9</f>
        <v>3.80307371711383</v>
      </c>
      <c r="H9" s="21" t="n">
        <f aca="false">G9</f>
        <v>3.80307371711383</v>
      </c>
      <c r="I9" s="22" t="n">
        <f aca="false">H9*F9*100</f>
        <v>14600</v>
      </c>
      <c r="J9" s="23" t="n">
        <f aca="false">I9/$E$4</f>
        <v>0.20054945054945</v>
      </c>
      <c r="K9" s="29" t="n">
        <f aca="false">IFERROR(__xludf.dummyfunction("GOOGLEFINANCE(D9)"),38.55)</f>
        <v>38.55</v>
      </c>
      <c r="L9" s="25" t="n">
        <f aca="false">IFERROR((K9/F9-1)*J9,0)</f>
        <v>0.000835840377387649</v>
      </c>
      <c r="M9" s="26" t="n">
        <f aca="false">IFERROR(L9/J9,0)</f>
        <v>0.00416775201875486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19</v>
      </c>
      <c r="E10" s="18" t="n">
        <v>0.134</v>
      </c>
      <c r="F10" s="19" t="n">
        <v>45.29</v>
      </c>
      <c r="G10" s="20" t="n">
        <f aca="false">((E10*$D$4)/100)/F10</f>
        <v>2.9587105321263</v>
      </c>
      <c r="H10" s="21" t="n">
        <f aca="false">G10</f>
        <v>2.9587105321263</v>
      </c>
      <c r="I10" s="22" t="n">
        <f aca="false">H10*F10*100</f>
        <v>13400</v>
      </c>
      <c r="J10" s="23" t="n">
        <f aca="false">I10/$E$4</f>
        <v>0.184065934065934</v>
      </c>
      <c r="K10" s="29" t="n">
        <f aca="false">IFERROR(__xludf.dummyfunction("GOOGLEFINANCE(D10)"),47.3)</f>
        <v>47.3</v>
      </c>
      <c r="L10" s="25" t="n">
        <f aca="false">IFERROR((K10/F10-1)*J10,0)</f>
        <v>0.00816896726589814</v>
      </c>
      <c r="M10" s="26" t="n">
        <f aca="false">IFERROR(L10/J10,0)</f>
        <v>0.0443806579818944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20</v>
      </c>
      <c r="E11" s="18" t="n">
        <v>0.15</v>
      </c>
      <c r="F11" s="19" t="n">
        <v>52.44</v>
      </c>
      <c r="G11" s="20" t="n">
        <f aca="false">((E11*$D$4)/100)/F11</f>
        <v>2.8604118993135</v>
      </c>
      <c r="H11" s="21" t="n">
        <f aca="false">G11</f>
        <v>2.8604118993135</v>
      </c>
      <c r="I11" s="22" t="n">
        <f aca="false">H11*F11*100</f>
        <v>15000</v>
      </c>
      <c r="J11" s="23" t="n">
        <f aca="false">I11/$E$4</f>
        <v>0.206043956043956</v>
      </c>
      <c r="K11" s="29" t="n">
        <f aca="false">IFERROR(__xludf.dummyfunction("GOOGLEFINANCE(D11)"),54.86)</f>
        <v>54.86</v>
      </c>
      <c r="L11" s="25" t="n">
        <f aca="false">IFERROR((K11/F11-1)*J11,0)</f>
        <v>0.0095085120828828</v>
      </c>
      <c r="M11" s="26" t="n">
        <f aca="false">IFERROR(L11/J11,0)</f>
        <v>0.0461479786422578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21</v>
      </c>
      <c r="E12" s="18" t="n">
        <v>0.15</v>
      </c>
      <c r="F12" s="19" t="n">
        <v>39.41</v>
      </c>
      <c r="G12" s="20" t="n">
        <f aca="false">((E12*$D$4)/100)/F12</f>
        <v>3.80614057345851</v>
      </c>
      <c r="H12" s="21" t="n">
        <f aca="false">G12</f>
        <v>3.80614057345851</v>
      </c>
      <c r="I12" s="22" t="n">
        <f aca="false">H12*F12*100</f>
        <v>15000</v>
      </c>
      <c r="J12" s="23" t="n">
        <f aca="false">I12/$E$4</f>
        <v>0.206043956043956</v>
      </c>
      <c r="K12" s="29" t="n">
        <f aca="false">IFERROR(__xludf.dummyfunction("GOOGLEFINANCE(D12)"),37.86)</f>
        <v>37.86</v>
      </c>
      <c r="L12" s="25" t="n">
        <f aca="false">IFERROR((K12/F12-1)*J12,0)</f>
        <v>-0.00810373336381963</v>
      </c>
      <c r="M12" s="26" t="n">
        <f aca="false">IFERROR(L12/J12,0)</f>
        <v>-0.0393301192590713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/>
      <c r="E13" s="18"/>
      <c r="F13" s="19"/>
      <c r="G13" s="20" t="e">
        <f aca="false">((E13*$D$4)/100)/F13</f>
        <v>#DIV/0!</v>
      </c>
      <c r="H13" s="21" t="n">
        <v>5</v>
      </c>
      <c r="I13" s="22" t="n">
        <f aca="false">H13*F13*100</f>
        <v>0</v>
      </c>
      <c r="J13" s="23" t="n">
        <f aca="false">I13/$E$4</f>
        <v>0</v>
      </c>
      <c r="K13" s="29"/>
      <c r="L13" s="25" t="n">
        <f aca="false">IFERROR((K13/F13-1)*J13,0)</f>
        <v>0</v>
      </c>
      <c r="M13" s="26" t="n">
        <f aca="false">IFERROR(L13/J13,0)</f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/>
      <c r="E14" s="18"/>
      <c r="F14" s="19"/>
      <c r="G14" s="20" t="e">
        <f aca="false">((E14*$D$4)/100)/F14</f>
        <v>#DIV/0!</v>
      </c>
      <c r="H14" s="21" t="n">
        <v>9</v>
      </c>
      <c r="I14" s="22" t="n">
        <f aca="false">H14*F14*100</f>
        <v>0</v>
      </c>
      <c r="J14" s="23" t="n">
        <f aca="false">I14/$E$4</f>
        <v>0</v>
      </c>
      <c r="K14" s="29"/>
      <c r="L14" s="25" t="n">
        <f aca="false">IFERROR((K14/F14-1)*J14,0)</f>
        <v>0</v>
      </c>
      <c r="M14" s="26" t="n">
        <f aca="false">IFERROR(L14/J14,0)</f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/>
      <c r="E15" s="18"/>
      <c r="F15" s="19"/>
      <c r="G15" s="20" t="e">
        <f aca="false">((E15*$D$4)/100)/F15</f>
        <v>#DIV/0!</v>
      </c>
      <c r="H15" s="21" t="n">
        <v>7.7</v>
      </c>
      <c r="I15" s="22" t="n">
        <f aca="false">H15*F15*100</f>
        <v>0</v>
      </c>
      <c r="J15" s="23" t="n">
        <f aca="false">I15/$E$4</f>
        <v>0</v>
      </c>
      <c r="K15" s="29"/>
      <c r="L15" s="25" t="n">
        <f aca="false">IFERROR((K15/F15-1)*J15,0)</f>
        <v>0</v>
      </c>
      <c r="M15" s="26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/>
      <c r="E16" s="18"/>
      <c r="F16" s="19"/>
      <c r="G16" s="20" t="e">
        <f aca="false">((E16*$D$4)/100)/F16</f>
        <v>#DIV/0!</v>
      </c>
      <c r="H16" s="21" t="n">
        <v>4</v>
      </c>
      <c r="I16" s="22" t="n">
        <f aca="false">H16*F16*100</f>
        <v>0</v>
      </c>
      <c r="J16" s="23" t="n">
        <f aca="false">I16/$E$4</f>
        <v>0</v>
      </c>
      <c r="K16" s="29"/>
      <c r="L16" s="25" t="n">
        <f aca="false">IFERROR((K16/F16-1)*J16,0)</f>
        <v>0</v>
      </c>
      <c r="M16" s="26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/>
      <c r="E17" s="18"/>
      <c r="F17" s="19"/>
      <c r="G17" s="20" t="e">
        <f aca="false">((E17*$D$4)/100)/F17</f>
        <v>#DIV/0!</v>
      </c>
      <c r="H17" s="21" t="n">
        <v>2</v>
      </c>
      <c r="I17" s="22" t="n">
        <f aca="false">H17*F17*100</f>
        <v>0</v>
      </c>
      <c r="J17" s="23" t="n">
        <f aca="false">I17/$E$4</f>
        <v>0</v>
      </c>
      <c r="K17" s="29"/>
      <c r="L17" s="25" t="n">
        <f aca="false">IFERROR((K17/F17-1)*J17,0)</f>
        <v>0</v>
      </c>
      <c r="M17" s="26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22</v>
      </c>
      <c r="D18" s="30"/>
      <c r="E18" s="30"/>
      <c r="F18" s="31" t="n">
        <v>100000</v>
      </c>
      <c r="G18" s="32"/>
      <c r="H18" s="32"/>
      <c r="I18" s="32"/>
      <c r="J18" s="31"/>
      <c r="K18" s="33" t="n">
        <f aca="false">F4</f>
        <v>105120.3933</v>
      </c>
      <c r="L18" s="34" t="n">
        <f aca="false">(K18/F18-1)</f>
        <v>0.051203933</v>
      </c>
      <c r="M18" s="34"/>
      <c r="N18" s="1" t="s">
        <v>23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24</v>
      </c>
      <c r="D19" s="30"/>
      <c r="E19" s="30"/>
      <c r="F19" s="35" t="n">
        <v>80505.89</v>
      </c>
      <c r="G19" s="36"/>
      <c r="H19" s="36"/>
      <c r="I19" s="36"/>
      <c r="J19" s="37"/>
      <c r="K19" s="38" t="n">
        <f aca="false">IFERROR(__xludf.dummyfunction("GOOGLEFINANCE(""IBOV"")"),87402.59)</f>
        <v>87402.59</v>
      </c>
      <c r="L19" s="34" t="n">
        <f aca="false">(K19/F19-1)</f>
        <v>0.0856670238662041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21" activeCellId="0" sqref="I2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0.0913825720059029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Maio!F4</f>
        <v>105120.3933</v>
      </c>
      <c r="E4" s="10" t="n">
        <f aca="false">IF(SUM(I8:I17)&lt;=D4,SUM(I8:I17),"VALOR ACIMA DO DISPONÍVEL")</f>
        <v>105120.3933</v>
      </c>
      <c r="F4" s="11" t="n">
        <f aca="false">(E4*I2)+E4+(D4-E4)</f>
        <v>114726.565210026</v>
      </c>
      <c r="G4" s="2"/>
      <c r="H4" s="2"/>
      <c r="I4" s="12" t="n">
        <f aca="false">F4/100000-1</f>
        <v>0.147265652100261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17</v>
      </c>
      <c r="E8" s="18" t="n">
        <v>0.15</v>
      </c>
      <c r="F8" s="19" t="n">
        <v>64.35</v>
      </c>
      <c r="G8" s="20" t="n">
        <f aca="false">((E8*$D$4)/100)/F8</f>
        <v>2.45035881818182</v>
      </c>
      <c r="H8" s="21" t="n">
        <f aca="false">G8</f>
        <v>2.45035881818182</v>
      </c>
      <c r="I8" s="22" t="n">
        <f aca="false">H8*F8*100</f>
        <v>15768.058995</v>
      </c>
      <c r="J8" s="23" t="n">
        <f aca="false">I8/$E$4</f>
        <v>0.15</v>
      </c>
      <c r="K8" s="29" t="n">
        <v>71.65</v>
      </c>
      <c r="L8" s="25" t="n">
        <f aca="false">IFERROR((K8/F8-1)*J8,0)</f>
        <v>0.017016317016317</v>
      </c>
      <c r="M8" s="26" t="n">
        <f aca="false">IFERROR(L8/J8,0)</f>
        <v>0.113442113442114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25</v>
      </c>
      <c r="E9" s="18" t="n">
        <v>0.1</v>
      </c>
      <c r="F9" s="19" t="n">
        <v>12.48</v>
      </c>
      <c r="G9" s="20" t="n">
        <f aca="false">((E9*$D$4)/100)/F9</f>
        <v>8.4231084375</v>
      </c>
      <c r="H9" s="21" t="n">
        <f aca="false">G9</f>
        <v>8.4231084375</v>
      </c>
      <c r="I9" s="22" t="n">
        <f aca="false">H9*F9*100</f>
        <v>10512.03933</v>
      </c>
      <c r="J9" s="23" t="n">
        <f aca="false">I9/$E$4</f>
        <v>0.1</v>
      </c>
      <c r="K9" s="29" t="n">
        <v>14.14</v>
      </c>
      <c r="L9" s="25" t="n">
        <f aca="false">IFERROR((K9/F9-1)*J9,0)</f>
        <v>0.013301282051282</v>
      </c>
      <c r="M9" s="26" t="n">
        <f aca="false">IFERROR(L9/J9,0)</f>
        <v>0.13301282051282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20</v>
      </c>
      <c r="E10" s="18" t="n">
        <v>0.1</v>
      </c>
      <c r="F10" s="19" t="n">
        <v>54.86</v>
      </c>
      <c r="G10" s="20" t="n">
        <f aca="false">((E10*$D$4)/100)/F10</f>
        <v>1.91615736966825</v>
      </c>
      <c r="H10" s="21" t="n">
        <f aca="false">G10</f>
        <v>1.91615736966825</v>
      </c>
      <c r="I10" s="22" t="n">
        <f aca="false">H10*F10*100</f>
        <v>10512.03933</v>
      </c>
      <c r="J10" s="23" t="n">
        <f aca="false">I10/$E$4</f>
        <v>0.1</v>
      </c>
      <c r="K10" s="29" t="n">
        <v>62.17</v>
      </c>
      <c r="L10" s="25" t="n">
        <f aca="false">IFERROR((K10/F10-1)*J10,0)</f>
        <v>0.0133248268319358</v>
      </c>
      <c r="M10" s="26" t="n">
        <f aca="false">IFERROR(L10/J10,0)</f>
        <v>0.133248268319358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18</v>
      </c>
      <c r="E11" s="18" t="n">
        <v>0.1</v>
      </c>
      <c r="F11" s="19" t="n">
        <v>38.55</v>
      </c>
      <c r="G11" s="20" t="n">
        <f aca="false">((E11*$D$4)/100)/F11</f>
        <v>2.72685845136187</v>
      </c>
      <c r="H11" s="21" t="n">
        <f aca="false">G11</f>
        <v>2.72685845136187</v>
      </c>
      <c r="I11" s="22" t="n">
        <f aca="false">H11*F11*100</f>
        <v>10512.03933</v>
      </c>
      <c r="J11" s="23" t="n">
        <f aca="false">I11/$E$4</f>
        <v>0.1</v>
      </c>
      <c r="K11" s="29" t="n">
        <v>41.8</v>
      </c>
      <c r="L11" s="25" t="n">
        <f aca="false">IFERROR((K11/F11-1)*J11,0)</f>
        <v>0.00843060959792476</v>
      </c>
      <c r="M11" s="26" t="n">
        <f aca="false">IFERROR(L11/J11,0)</f>
        <v>0.0843060959792476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19</v>
      </c>
      <c r="E12" s="18" t="n">
        <v>0.1</v>
      </c>
      <c r="F12" s="19" t="n">
        <v>47.3</v>
      </c>
      <c r="G12" s="20" t="n">
        <f aca="false">((E12*$D$4)/100)/F12</f>
        <v>2.22241846300211</v>
      </c>
      <c r="H12" s="21" t="n">
        <f aca="false">G12</f>
        <v>2.22241846300211</v>
      </c>
      <c r="I12" s="22" t="n">
        <f aca="false">H12*F12*100</f>
        <v>10512.03933</v>
      </c>
      <c r="J12" s="23" t="n">
        <f aca="false">I12/$E$4</f>
        <v>0.1</v>
      </c>
      <c r="K12" s="29" t="n">
        <v>50.42</v>
      </c>
      <c r="L12" s="25" t="n">
        <f aca="false">IFERROR((K12/F12-1)*J12,0)</f>
        <v>0.00659619450317126</v>
      </c>
      <c r="M12" s="26" t="n">
        <f aca="false">IFERROR(L12/J12,0)</f>
        <v>0.0659619450317126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21</v>
      </c>
      <c r="E13" s="18" t="n">
        <v>0.05</v>
      </c>
      <c r="F13" s="19" t="n">
        <v>37.86</v>
      </c>
      <c r="G13" s="20" t="n">
        <f aca="false">((E13*$D$4)/100)/F13</f>
        <v>1.38827777733756</v>
      </c>
      <c r="H13" s="21" t="n">
        <f aca="false">G13</f>
        <v>1.38827777733756</v>
      </c>
      <c r="I13" s="22" t="n">
        <f aca="false">H13*F13*100</f>
        <v>5256.019665</v>
      </c>
      <c r="J13" s="23" t="n">
        <f aca="false">I13/$E$4</f>
        <v>0.05</v>
      </c>
      <c r="K13" s="29" t="n">
        <v>36.79</v>
      </c>
      <c r="L13" s="25" t="n">
        <f aca="false">IFERROR((K13/F13-1)*J13,0)</f>
        <v>-0.00141310089804543</v>
      </c>
      <c r="M13" s="26" t="n">
        <f aca="false">IFERROR(L13/J13,0)</f>
        <v>-0.0282620179609087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26</v>
      </c>
      <c r="E14" s="18" t="n">
        <v>0.1</v>
      </c>
      <c r="F14" s="19" t="n">
        <v>21.97</v>
      </c>
      <c r="G14" s="20" t="n">
        <f aca="false">((E14*$D$4)/100)/F14</f>
        <v>4.78472431952663</v>
      </c>
      <c r="H14" s="21" t="n">
        <f aca="false">G14</f>
        <v>4.78472431952663</v>
      </c>
      <c r="I14" s="22" t="n">
        <f aca="false">H14*F14*100</f>
        <v>10512.03933</v>
      </c>
      <c r="J14" s="23" t="n">
        <f aca="false">I14/$E$4</f>
        <v>0.1</v>
      </c>
      <c r="K14" s="29" t="n">
        <v>21.15</v>
      </c>
      <c r="L14" s="25" t="n">
        <f aca="false">IFERROR((K14/F14-1)*J14,0)</f>
        <v>-0.00373236231224398</v>
      </c>
      <c r="M14" s="26" t="n">
        <f aca="false">IFERROR(L14/J14,0)</f>
        <v>-0.0373236231224398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27</v>
      </c>
      <c r="E15" s="18" t="n">
        <v>0.15</v>
      </c>
      <c r="F15" s="19" t="n">
        <v>8.86</v>
      </c>
      <c r="G15" s="20" t="n">
        <f aca="false">((E15*$D$4)/100)/F15</f>
        <v>17.7969063148984</v>
      </c>
      <c r="H15" s="21" t="n">
        <f aca="false">G15</f>
        <v>17.7969063148984</v>
      </c>
      <c r="I15" s="22" t="n">
        <f aca="false">H15*F15*100</f>
        <v>15768.058995</v>
      </c>
      <c r="J15" s="23" t="n">
        <f aca="false">I15/$E$4</f>
        <v>0.15</v>
      </c>
      <c r="K15" s="29" t="n">
        <v>9.59</v>
      </c>
      <c r="L15" s="25" t="n">
        <f aca="false">IFERROR((K15/F15-1)*J15,0)</f>
        <v>0.0123589164785553</v>
      </c>
      <c r="M15" s="26" t="n">
        <f aca="false">IFERROR(L15/J15,0)</f>
        <v>0.082392776523702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28</v>
      </c>
      <c r="E16" s="18" t="n">
        <v>0.05</v>
      </c>
      <c r="F16" s="19" t="n">
        <v>8.3</v>
      </c>
      <c r="G16" s="20" t="n">
        <f aca="false">((E16*$D$4)/100)/F16</f>
        <v>6.33255381325301</v>
      </c>
      <c r="H16" s="21" t="n">
        <f aca="false">G16</f>
        <v>6.33255381325301</v>
      </c>
      <c r="I16" s="22" t="n">
        <f aca="false">H16*F16*100</f>
        <v>5256.019665</v>
      </c>
      <c r="J16" s="23" t="n">
        <f aca="false">I16/$E$4</f>
        <v>0.05</v>
      </c>
      <c r="K16" s="29" t="n">
        <v>11</v>
      </c>
      <c r="L16" s="25" t="n">
        <f aca="false">IFERROR((K16/F16-1)*J16,0)</f>
        <v>0.0162650602409638</v>
      </c>
      <c r="M16" s="26" t="n">
        <f aca="false">IFERROR(L16/J16,0)</f>
        <v>0.325301204819277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39" t="s">
        <v>29</v>
      </c>
      <c r="E17" s="18" t="n">
        <v>0.1</v>
      </c>
      <c r="F17" s="19" t="n">
        <v>18.95</v>
      </c>
      <c r="G17" s="20" t="n">
        <f aca="false">((E17*$D$4)/100)/F17</f>
        <v>5.5472503060686</v>
      </c>
      <c r="H17" s="21" t="n">
        <f aca="false">G17</f>
        <v>5.5472503060686</v>
      </c>
      <c r="I17" s="22" t="n">
        <f aca="false">H17*F17*100</f>
        <v>10512.03933</v>
      </c>
      <c r="J17" s="23" t="n">
        <f aca="false">I17/$E$4</f>
        <v>0.1</v>
      </c>
      <c r="K17" s="29" t="n">
        <v>20.7</v>
      </c>
      <c r="L17" s="25" t="n">
        <f aca="false">IFERROR((K17/F17-1)*J17,0)</f>
        <v>0.00923482849604222</v>
      </c>
      <c r="M17" s="26" t="n">
        <f aca="false">IFERROR(L17/J17,0)</f>
        <v>0.0923482849604222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22</v>
      </c>
      <c r="D18" s="30"/>
      <c r="E18" s="30"/>
      <c r="F18" s="31" t="n">
        <f aca="false">D4</f>
        <v>105120.3933</v>
      </c>
      <c r="G18" s="32"/>
      <c r="H18" s="32"/>
      <c r="I18" s="32"/>
      <c r="J18" s="31"/>
      <c r="K18" s="33" t="n">
        <f aca="false">F4</f>
        <v>114726.565210026</v>
      </c>
      <c r="L18" s="34" t="n">
        <f aca="false">(K18/F18-1)</f>
        <v>0.0913825720059029</v>
      </c>
      <c r="M18" s="34"/>
      <c r="N18" s="1" t="s">
        <v>23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24</v>
      </c>
      <c r="D19" s="30"/>
      <c r="E19" s="30"/>
      <c r="F19" s="35" t="n">
        <f aca="false">IFERROR(__xludf.dummyfunction("GOOGLEFINANCE(""IBOV"")"),87402.59)</f>
        <v>87402.59</v>
      </c>
      <c r="G19" s="36"/>
      <c r="H19" s="36"/>
      <c r="I19" s="36"/>
      <c r="J19" s="37"/>
      <c r="K19" s="38" t="n">
        <f aca="false">IFERROR(__xludf.dummyfunction("GOOGLEFINANCE(""IBOV"")"),87402.59)</f>
        <v>87402.59</v>
      </c>
      <c r="L19" s="34" t="n">
        <f aca="false">(K19/F19-1)</f>
        <v>0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Junho!F4</f>
        <v>114726.565210026</v>
      </c>
      <c r="E4" s="10" t="n">
        <f aca="false">IF(SUM(I8:I17)&lt;=D4,SUM(I8:I17),"VALOR ACIMA DO DISPONÍVEL")</f>
        <v>83516</v>
      </c>
      <c r="F4" s="11" t="n">
        <f aca="false">(E4*I2)+E4+(D4-E4)</f>
        <v>119566.565210026</v>
      </c>
      <c r="G4" s="2"/>
      <c r="H4" s="2"/>
      <c r="I4" s="12" t="n">
        <f aca="false">F4/100000-1</f>
        <v>0.195665652100261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30</v>
      </c>
      <c r="E8" s="18" t="n">
        <v>0.1</v>
      </c>
      <c r="F8" s="19" t="n">
        <v>16.71</v>
      </c>
      <c r="G8" s="20" t="n">
        <f aca="false">((E8*$D$4)/100)/F8</f>
        <v>6.86574298085135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9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31</v>
      </c>
      <c r="E9" s="18" t="n">
        <v>0.1</v>
      </c>
      <c r="F9" s="19" t="n">
        <v>35.25</v>
      </c>
      <c r="G9" s="20" t="n">
        <f aca="false">((E9*$D$4)/100)/F9</f>
        <v>3.25465433219932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9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32</v>
      </c>
      <c r="E10" s="18" t="n">
        <v>0.1</v>
      </c>
      <c r="F10" s="19" t="n">
        <v>9.89</v>
      </c>
      <c r="G10" s="20" t="n">
        <f aca="false">((E10*$D$4)/100)/F10</f>
        <v>11.6002593741179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9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33</v>
      </c>
      <c r="E11" s="18" t="n">
        <v>0.1</v>
      </c>
      <c r="F11" s="19" t="n">
        <v>43.47</v>
      </c>
      <c r="G11" s="20" t="n">
        <f aca="false">((E11*$D$4)/100)/F11</f>
        <v>2.63921245019614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9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34</v>
      </c>
      <c r="E12" s="18" t="n">
        <v>0.1</v>
      </c>
      <c r="F12" s="19" t="n">
        <v>29</v>
      </c>
      <c r="G12" s="20" t="n">
        <f aca="false">((E12*$D$4)/100)/F12</f>
        <v>3.95608845551814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9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35</v>
      </c>
      <c r="E13" s="18" t="n">
        <v>0.1</v>
      </c>
      <c r="F13" s="19" t="n">
        <v>18.9</v>
      </c>
      <c r="G13" s="20" t="n">
        <f aca="false">((E13*$D$4)/100)/F13</f>
        <v>6.07018863545112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9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36</v>
      </c>
      <c r="E14" s="18" t="n">
        <v>0.1</v>
      </c>
      <c r="F14" s="19" t="n">
        <v>10.76</v>
      </c>
      <c r="G14" s="20" t="n">
        <f aca="false">((E14*$D$4)/100)/F14</f>
        <v>10.6623201868054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9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27</v>
      </c>
      <c r="E15" s="18" t="n">
        <v>0.1</v>
      </c>
      <c r="F15" s="19" t="n">
        <v>12.89</v>
      </c>
      <c r="G15" s="20" t="n">
        <f aca="false">((E15*$D$4)/100)/F15</f>
        <v>8.900431746317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9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37</v>
      </c>
      <c r="E16" s="18" t="n">
        <v>0.1</v>
      </c>
      <c r="F16" s="19" t="n">
        <v>22.7</v>
      </c>
      <c r="G16" s="20" t="n">
        <f aca="false">((E16*$D$4)/100)/F16</f>
        <v>5.05403370969278</v>
      </c>
      <c r="H16" s="21" t="n">
        <v>3</v>
      </c>
      <c r="I16" s="22" t="n">
        <f aca="false">H16*F16*100</f>
        <v>6810</v>
      </c>
      <c r="J16" s="23" t="n">
        <f aca="false">I16/$E$4</f>
        <v>0.0815412615546721</v>
      </c>
      <c r="K16" s="29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38</v>
      </c>
      <c r="E17" s="18" t="n">
        <v>0.1</v>
      </c>
      <c r="F17" s="19" t="n">
        <v>53.94</v>
      </c>
      <c r="G17" s="20" t="n">
        <f aca="false">((E17*$D$4)/100)/F17</f>
        <v>2.12692927716029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9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22</v>
      </c>
      <c r="D18" s="30"/>
      <c r="E18" s="30"/>
      <c r="F18" s="31" t="n">
        <f aca="false">D4</f>
        <v>114726.565210026</v>
      </c>
      <c r="G18" s="32"/>
      <c r="H18" s="32"/>
      <c r="I18" s="32"/>
      <c r="J18" s="31"/>
      <c r="K18" s="33" t="n">
        <f aca="false">F4</f>
        <v>119566.565210026</v>
      </c>
      <c r="L18" s="34" t="n">
        <f aca="false">(K18/F18-1)</f>
        <v>0.0421872649210719</v>
      </c>
      <c r="M18" s="34"/>
      <c r="N18" s="1" t="s">
        <v>23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24</v>
      </c>
      <c r="D19" s="30"/>
      <c r="E19" s="30"/>
      <c r="F19" s="35" t="n">
        <v>100967.2</v>
      </c>
      <c r="G19" s="36"/>
      <c r="H19" s="36"/>
      <c r="I19" s="36"/>
      <c r="J19" s="37"/>
      <c r="K19" s="38" t="n">
        <v>102673.28</v>
      </c>
      <c r="L19" s="34" t="n">
        <f aca="false">(K19/F19-1)</f>
        <v>0.0168973686504132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Julho!F4</f>
        <v>119566.565210026</v>
      </c>
      <c r="E4" s="10" t="n">
        <f aca="false">IF(SUM(I8:I17)&lt;=D4,SUM(I8:I17),"VALOR ACIMA DO DISPONÍVEL")</f>
        <v>83516</v>
      </c>
      <c r="F4" s="11" t="n">
        <f aca="false">(E4*I2)+E4+(D4-E4)</f>
        <v>124406.565210026</v>
      </c>
      <c r="G4" s="2"/>
      <c r="H4" s="2"/>
      <c r="I4" s="12" t="n">
        <f aca="false">F4/100000-1</f>
        <v>0.244065652100261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30</v>
      </c>
      <c r="E8" s="18" t="n">
        <v>0.1</v>
      </c>
      <c r="F8" s="19" t="n">
        <v>16.71</v>
      </c>
      <c r="G8" s="20" t="n">
        <f aca="false">((E8*$D$4)/100)/F8</f>
        <v>7.15538989886452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9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31</v>
      </c>
      <c r="E9" s="18" t="n">
        <v>0.1</v>
      </c>
      <c r="F9" s="19" t="n">
        <v>35.25</v>
      </c>
      <c r="G9" s="20" t="n">
        <f aca="false">((E9*$D$4)/100)/F9</f>
        <v>3.39195929673833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9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32</v>
      </c>
      <c r="E10" s="18" t="n">
        <v>0.09</v>
      </c>
      <c r="F10" s="19" t="n">
        <v>9.89</v>
      </c>
      <c r="G10" s="20" t="n">
        <f aca="false">((E10*$D$4)/100)/F10</f>
        <v>10.8806783305383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9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33</v>
      </c>
      <c r="E11" s="18" t="n">
        <v>0.09</v>
      </c>
      <c r="F11" s="19" t="n">
        <v>43.47</v>
      </c>
      <c r="G11" s="20" t="n">
        <f aca="false">((E11*$D$4)/100)/F11</f>
        <v>2.475498244514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9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34</v>
      </c>
      <c r="E12" s="18" t="n">
        <v>0.08</v>
      </c>
      <c r="F12" s="19" t="n">
        <v>29</v>
      </c>
      <c r="G12" s="20" t="n">
        <f aca="false">((E12*$D$4)/100)/F12</f>
        <v>3.29838800579382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9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35</v>
      </c>
      <c r="E13" s="18" t="n">
        <v>0.09</v>
      </c>
      <c r="F13" s="19" t="n">
        <v>18.9</v>
      </c>
      <c r="G13" s="20" t="n">
        <f aca="false">((E13*$D$4)/100)/F13</f>
        <v>5.69364596238219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9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36</v>
      </c>
      <c r="E14" s="18" t="n">
        <v>0.07</v>
      </c>
      <c r="F14" s="19" t="n">
        <v>10.76</v>
      </c>
      <c r="G14" s="20" t="n">
        <f aca="false">((E14*$D$4)/100)/F14</f>
        <v>7.77849401923962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9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27</v>
      </c>
      <c r="E15" s="18" t="n">
        <v>0.07</v>
      </c>
      <c r="F15" s="19" t="n">
        <v>12.89</v>
      </c>
      <c r="G15" s="20" t="n">
        <f aca="false">((E15*$D$4)/100)/F15</f>
        <v>6.49314163281755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9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37</v>
      </c>
      <c r="E16" s="18" t="n">
        <v>0.07</v>
      </c>
      <c r="F16" s="19" t="n">
        <v>22.7</v>
      </c>
      <c r="G16" s="20" t="n">
        <f aca="false">((E16*$D$4)/100)/F16</f>
        <v>3.68707469810653</v>
      </c>
      <c r="H16" s="21" t="n">
        <v>3</v>
      </c>
      <c r="I16" s="22" t="n">
        <f aca="false">H16*F16*100</f>
        <v>6810</v>
      </c>
      <c r="J16" s="23" t="n">
        <f aca="false">I16/$E$4</f>
        <v>0.0815412615546721</v>
      </c>
      <c r="K16" s="29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38</v>
      </c>
      <c r="E17" s="18" t="n">
        <v>0.08</v>
      </c>
      <c r="F17" s="19" t="n">
        <v>53.94</v>
      </c>
      <c r="G17" s="20" t="n">
        <f aca="false">((E17*$D$4)/100)/F17</f>
        <v>1.77332688483539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9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22</v>
      </c>
      <c r="D18" s="30"/>
      <c r="E18" s="30"/>
      <c r="F18" s="31" t="n">
        <f aca="false">D4</f>
        <v>119566.565210026</v>
      </c>
      <c r="G18" s="32"/>
      <c r="H18" s="32"/>
      <c r="I18" s="32"/>
      <c r="J18" s="31"/>
      <c r="K18" s="33" t="n">
        <f aca="false">F4</f>
        <v>124406.565210026</v>
      </c>
      <c r="L18" s="34" t="n">
        <f aca="false">(K18/F18-1)</f>
        <v>0.0404795436876375</v>
      </c>
      <c r="M18" s="34"/>
      <c r="N18" s="1" t="s">
        <v>23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24</v>
      </c>
      <c r="D19" s="30"/>
      <c r="E19" s="30"/>
      <c r="F19" s="35" t="n">
        <v>100967.2</v>
      </c>
      <c r="G19" s="36"/>
      <c r="H19" s="36"/>
      <c r="I19" s="36"/>
      <c r="J19" s="37"/>
      <c r="K19" s="38" t="n">
        <v>102673.28</v>
      </c>
      <c r="L19" s="34" t="n">
        <f aca="false">(K19/F19-1)</f>
        <v>0.0168973686504132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Agosto!F4</f>
        <v>124406.565210026</v>
      </c>
      <c r="E4" s="10" t="n">
        <f aca="false">IF(SUM(I8:I17)&lt;=D4,SUM(I8:I17),"VALOR ACIMA DO DISPONÍVEL")</f>
        <v>83516</v>
      </c>
      <c r="F4" s="11" t="n">
        <f aca="false">(E4*I2)+E4+(D4-E4)</f>
        <v>129246.565210026</v>
      </c>
      <c r="G4" s="2"/>
      <c r="H4" s="2"/>
      <c r="I4" s="12" t="n">
        <f aca="false">F4/100000-1</f>
        <v>0.292465652100261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30</v>
      </c>
      <c r="E8" s="18" t="n">
        <v>0.1</v>
      </c>
      <c r="F8" s="19" t="n">
        <v>16.71</v>
      </c>
      <c r="G8" s="20" t="n">
        <f aca="false">((E8*$D$4)/100)/F8</f>
        <v>7.44503681687768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9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31</v>
      </c>
      <c r="E9" s="18" t="n">
        <v>0.1</v>
      </c>
      <c r="F9" s="19" t="n">
        <v>35.25</v>
      </c>
      <c r="G9" s="20" t="n">
        <f aca="false">((E9*$D$4)/100)/F9</f>
        <v>3.52926426127734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9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32</v>
      </c>
      <c r="E10" s="18" t="n">
        <v>0.09</v>
      </c>
      <c r="F10" s="19" t="n">
        <v>9.89</v>
      </c>
      <c r="G10" s="20" t="n">
        <f aca="false">((E10*$D$4)/100)/F10</f>
        <v>11.3211232243704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9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33</v>
      </c>
      <c r="E11" s="18" t="n">
        <v>0.09</v>
      </c>
      <c r="F11" s="19" t="n">
        <v>43.47</v>
      </c>
      <c r="G11" s="20" t="n">
        <f aca="false">((E11*$D$4)/100)/F11</f>
        <v>2.57570528385147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9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34</v>
      </c>
      <c r="E12" s="18" t="n">
        <v>0.08</v>
      </c>
      <c r="F12" s="19" t="n">
        <v>29</v>
      </c>
      <c r="G12" s="20" t="n">
        <f aca="false">((E12*$D$4)/100)/F12</f>
        <v>3.43190524717313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9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35</v>
      </c>
      <c r="E13" s="18" t="n">
        <v>0.09</v>
      </c>
      <c r="F13" s="19" t="n">
        <v>18.9</v>
      </c>
      <c r="G13" s="20" t="n">
        <f aca="false">((E13*$D$4)/100)/F13</f>
        <v>5.92412215285839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9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36</v>
      </c>
      <c r="E14" s="18" t="n">
        <v>0.07</v>
      </c>
      <c r="F14" s="19" t="n">
        <v>10.76</v>
      </c>
      <c r="G14" s="20" t="n">
        <f aca="false">((E14*$D$4)/100)/F14</f>
        <v>8.09336390771545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9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27</v>
      </c>
      <c r="E15" s="18" t="n">
        <v>0.07</v>
      </c>
      <c r="F15" s="19" t="n">
        <v>12.89</v>
      </c>
      <c r="G15" s="20" t="n">
        <f aca="false">((E15*$D$4)/100)/F15</f>
        <v>6.75598104321321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9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37</v>
      </c>
      <c r="E16" s="18" t="n">
        <v>0.07</v>
      </c>
      <c r="F16" s="19" t="n">
        <v>22.7</v>
      </c>
      <c r="G16" s="20" t="n">
        <f aca="false">((E16*$D$4)/100)/F16</f>
        <v>3.83632579942812</v>
      </c>
      <c r="H16" s="21" t="n">
        <v>3</v>
      </c>
      <c r="I16" s="22" t="n">
        <f aca="false">H16*F16*100</f>
        <v>6810</v>
      </c>
      <c r="J16" s="23" t="n">
        <f aca="false">I16/$E$4</f>
        <v>0.0815412615546721</v>
      </c>
      <c r="K16" s="29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38</v>
      </c>
      <c r="E17" s="18" t="n">
        <v>0.08</v>
      </c>
      <c r="F17" s="19" t="n">
        <v>53.94</v>
      </c>
      <c r="G17" s="20" t="n">
        <f aca="false">((E17*$D$4)/100)/F17</f>
        <v>1.84511034794255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9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22</v>
      </c>
      <c r="D18" s="30"/>
      <c r="E18" s="30"/>
      <c r="F18" s="31" t="n">
        <f aca="false">D4</f>
        <v>124406.565210026</v>
      </c>
      <c r="G18" s="32"/>
      <c r="H18" s="32"/>
      <c r="I18" s="32"/>
      <c r="J18" s="31"/>
      <c r="K18" s="33" t="n">
        <f aca="false">F4</f>
        <v>129246.565210026</v>
      </c>
      <c r="L18" s="34" t="n">
        <f aca="false">(K18/F18-1)</f>
        <v>0.0389046992160662</v>
      </c>
      <c r="M18" s="34"/>
      <c r="N18" s="1" t="s">
        <v>23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24</v>
      </c>
      <c r="D19" s="30"/>
      <c r="E19" s="30"/>
      <c r="F19" s="35" t="n">
        <v>100967.2</v>
      </c>
      <c r="G19" s="36"/>
      <c r="H19" s="36"/>
      <c r="I19" s="36"/>
      <c r="J19" s="37"/>
      <c r="K19" s="38" t="n">
        <v>102673.28</v>
      </c>
      <c r="L19" s="34" t="n">
        <f aca="false">(K19/F19-1)</f>
        <v>0.0168973686504132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Setembro!F4</f>
        <v>129246.565210026</v>
      </c>
      <c r="E4" s="10" t="n">
        <f aca="false">IF(SUM(I8:I17)&lt;=D4,SUM(I8:I17),"VALOR ACIMA DO DISPONÍVEL")</f>
        <v>83516</v>
      </c>
      <c r="F4" s="11" t="n">
        <f aca="false">(E4*I2)+E4+(D4-E4)</f>
        <v>134086.565210026</v>
      </c>
      <c r="G4" s="2"/>
      <c r="H4" s="2"/>
      <c r="I4" s="12" t="n">
        <f aca="false">F4/100000-1</f>
        <v>0.340865652100261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30</v>
      </c>
      <c r="E8" s="18" t="n">
        <v>0.1</v>
      </c>
      <c r="F8" s="19" t="n">
        <v>16.71</v>
      </c>
      <c r="G8" s="20" t="n">
        <f aca="false">((E8*$D$4)/100)/F8</f>
        <v>7.73468373489085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9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31</v>
      </c>
      <c r="E9" s="18" t="n">
        <v>0.1</v>
      </c>
      <c r="F9" s="19" t="n">
        <v>35.25</v>
      </c>
      <c r="G9" s="20" t="n">
        <f aca="false">((E9*$D$4)/100)/F9</f>
        <v>3.66656922581634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9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32</v>
      </c>
      <c r="E10" s="18" t="n">
        <v>0.09</v>
      </c>
      <c r="F10" s="19" t="n">
        <v>9.89</v>
      </c>
      <c r="G10" s="20" t="n">
        <f aca="false">((E10*$D$4)/100)/F10</f>
        <v>11.7615681182026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9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33</v>
      </c>
      <c r="E11" s="18" t="n">
        <v>0.09</v>
      </c>
      <c r="F11" s="19" t="n">
        <v>43.47</v>
      </c>
      <c r="G11" s="20" t="n">
        <f aca="false">((E11*$D$4)/100)/F11</f>
        <v>2.67591232318895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9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34</v>
      </c>
      <c r="E12" s="18" t="n">
        <v>0.08</v>
      </c>
      <c r="F12" s="19" t="n">
        <v>29</v>
      </c>
      <c r="G12" s="20" t="n">
        <f aca="false">((E12*$D$4)/100)/F12</f>
        <v>3.56542248855244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9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35</v>
      </c>
      <c r="E13" s="18" t="n">
        <v>0.09</v>
      </c>
      <c r="F13" s="19" t="n">
        <v>18.9</v>
      </c>
      <c r="G13" s="20" t="n">
        <f aca="false">((E13*$D$4)/100)/F13</f>
        <v>6.15459834333458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9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36</v>
      </c>
      <c r="E14" s="18" t="n">
        <v>0.07</v>
      </c>
      <c r="F14" s="19" t="n">
        <v>10.76</v>
      </c>
      <c r="G14" s="20" t="n">
        <f aca="false">((E14*$D$4)/100)/F14</f>
        <v>8.40823379619129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9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27</v>
      </c>
      <c r="E15" s="18" t="n">
        <v>0.07</v>
      </c>
      <c r="F15" s="19" t="n">
        <v>12.89</v>
      </c>
      <c r="G15" s="20" t="n">
        <f aca="false">((E15*$D$4)/100)/F15</f>
        <v>7.01882045360886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9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37</v>
      </c>
      <c r="E16" s="18" t="n">
        <v>0.07</v>
      </c>
      <c r="F16" s="19" t="n">
        <v>22.7</v>
      </c>
      <c r="G16" s="20" t="n">
        <f aca="false">((E16*$D$4)/100)/F16</f>
        <v>3.9855769007497</v>
      </c>
      <c r="H16" s="21" t="n">
        <v>3</v>
      </c>
      <c r="I16" s="22" t="n">
        <f aca="false">H16*F16*100</f>
        <v>6810</v>
      </c>
      <c r="J16" s="23" t="n">
        <f aca="false">I16/$E$4</f>
        <v>0.0815412615546721</v>
      </c>
      <c r="K16" s="29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38</v>
      </c>
      <c r="E17" s="18" t="n">
        <v>0.08</v>
      </c>
      <c r="F17" s="19" t="n">
        <v>53.94</v>
      </c>
      <c r="G17" s="20" t="n">
        <f aca="false">((E17*$D$4)/100)/F17</f>
        <v>1.9168938110497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9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22</v>
      </c>
      <c r="D18" s="30"/>
      <c r="E18" s="30"/>
      <c r="F18" s="31" t="n">
        <f aca="false">D4</f>
        <v>129246.565210026</v>
      </c>
      <c r="G18" s="32"/>
      <c r="H18" s="32"/>
      <c r="I18" s="32"/>
      <c r="J18" s="31"/>
      <c r="K18" s="33" t="n">
        <f aca="false">F4</f>
        <v>134086.565210026</v>
      </c>
      <c r="L18" s="34" t="n">
        <f aca="false">(K18/F18-1)</f>
        <v>0.0374478036776837</v>
      </c>
      <c r="M18" s="34"/>
      <c r="N18" s="1" t="s">
        <v>23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24</v>
      </c>
      <c r="D19" s="30"/>
      <c r="E19" s="30"/>
      <c r="F19" s="35" t="n">
        <v>100967.2</v>
      </c>
      <c r="G19" s="36"/>
      <c r="H19" s="36"/>
      <c r="I19" s="36"/>
      <c r="J19" s="37"/>
      <c r="K19" s="38" t="n">
        <v>102673.28</v>
      </c>
      <c r="L19" s="34" t="n">
        <f aca="false">(K19/F19-1)</f>
        <v>0.0168973686504132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Outubro!F4</f>
        <v>134086.565210026</v>
      </c>
      <c r="E4" s="10" t="n">
        <f aca="false">IF(SUM(I8:I17)&lt;=D4,SUM(I8:I17),"VALOR ACIMA DO DISPONÍVEL")</f>
        <v>83516</v>
      </c>
      <c r="F4" s="11" t="n">
        <f aca="false">(E4*I2)+E4+(D4-E4)</f>
        <v>138926.565210026</v>
      </c>
      <c r="G4" s="2"/>
      <c r="H4" s="2"/>
      <c r="I4" s="12" t="n">
        <f aca="false">F4/100000-1</f>
        <v>0.389265652100261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30</v>
      </c>
      <c r="E8" s="18" t="n">
        <v>0.1</v>
      </c>
      <c r="F8" s="19" t="n">
        <v>16.71</v>
      </c>
      <c r="G8" s="20" t="n">
        <f aca="false">((E8*$D$4)/100)/F8</f>
        <v>8.02433065290401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9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31</v>
      </c>
      <c r="E9" s="18" t="n">
        <v>0.1</v>
      </c>
      <c r="F9" s="19" t="n">
        <v>35.25</v>
      </c>
      <c r="G9" s="20" t="n">
        <f aca="false">((E9*$D$4)/100)/F9</f>
        <v>3.80387419035535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9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32</v>
      </c>
      <c r="E10" s="18" t="n">
        <v>0.1</v>
      </c>
      <c r="F10" s="19" t="n">
        <v>9.89</v>
      </c>
      <c r="G10" s="20" t="n">
        <f aca="false">((E10*$D$4)/100)/F10</f>
        <v>13.5577922355941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9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33</v>
      </c>
      <c r="E11" s="18" t="n">
        <v>0.1</v>
      </c>
      <c r="F11" s="19" t="n">
        <v>43.47</v>
      </c>
      <c r="G11" s="20" t="n">
        <f aca="false">((E11*$D$4)/100)/F11</f>
        <v>3.0845770694738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9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34</v>
      </c>
      <c r="E12" s="18" t="n">
        <v>0.1</v>
      </c>
      <c r="F12" s="19" t="n">
        <v>29</v>
      </c>
      <c r="G12" s="20" t="n">
        <f aca="false">((E12*$D$4)/100)/F12</f>
        <v>4.62367466241469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9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35</v>
      </c>
      <c r="E13" s="18" t="n">
        <v>0.1</v>
      </c>
      <c r="F13" s="19" t="n">
        <v>18.9</v>
      </c>
      <c r="G13" s="20" t="n">
        <f aca="false">((E13*$D$4)/100)/F13</f>
        <v>7.09452725978974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9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36</v>
      </c>
      <c r="E14" s="18" t="n">
        <v>0.1</v>
      </c>
      <c r="F14" s="19" t="n">
        <v>10.76</v>
      </c>
      <c r="G14" s="20" t="n">
        <f aca="false">((E14*$D$4)/100)/F14</f>
        <v>12.4615766923816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9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27</v>
      </c>
      <c r="E15" s="18" t="n">
        <v>0.1</v>
      </c>
      <c r="F15" s="19" t="n">
        <v>12.89</v>
      </c>
      <c r="G15" s="20" t="n">
        <f aca="false">((E15*$D$4)/100)/F15</f>
        <v>10.4023712342922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9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37</v>
      </c>
      <c r="E16" s="18" t="n">
        <v>0.1</v>
      </c>
      <c r="F16" s="19" t="n">
        <v>22.7</v>
      </c>
      <c r="G16" s="20" t="n">
        <f aca="false">((E16*$D$4)/100)/F16</f>
        <v>5.90689714581613</v>
      </c>
      <c r="H16" s="21" t="n">
        <v>3</v>
      </c>
      <c r="I16" s="22" t="n">
        <f aca="false">H16*F16*100</f>
        <v>6810</v>
      </c>
      <c r="J16" s="23" t="n">
        <f aca="false">I16/$E$4</f>
        <v>0.0815412615546721</v>
      </c>
      <c r="K16" s="29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38</v>
      </c>
      <c r="E17" s="18" t="n">
        <v>0.1</v>
      </c>
      <c r="F17" s="19" t="n">
        <v>53.94</v>
      </c>
      <c r="G17" s="20" t="n">
        <f aca="false">((E17*$D$4)/100)/F17</f>
        <v>2.48584659269607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9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22</v>
      </c>
      <c r="D18" s="30"/>
      <c r="E18" s="30"/>
      <c r="F18" s="31" t="n">
        <f aca="false">D4</f>
        <v>134086.565210026</v>
      </c>
      <c r="G18" s="32"/>
      <c r="H18" s="32"/>
      <c r="I18" s="32"/>
      <c r="J18" s="31"/>
      <c r="K18" s="33" t="n">
        <f aca="false">F4</f>
        <v>138926.565210026</v>
      </c>
      <c r="L18" s="34" t="n">
        <f aca="false">(K18/F18-1)</f>
        <v>0.0360960845884812</v>
      </c>
      <c r="M18" s="34"/>
      <c r="N18" s="1" t="s">
        <v>23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24</v>
      </c>
      <c r="D19" s="30"/>
      <c r="E19" s="30"/>
      <c r="F19" s="35" t="n">
        <v>100967.2</v>
      </c>
      <c r="G19" s="36"/>
      <c r="H19" s="36"/>
      <c r="I19" s="36"/>
      <c r="J19" s="37"/>
      <c r="K19" s="38" t="n">
        <v>102673.28</v>
      </c>
      <c r="L19" s="34" t="n">
        <f aca="false">(K19/F19-1)</f>
        <v>0.0168973686504132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0.0415199377521799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Novembro!F4</f>
        <v>138926.565210026</v>
      </c>
      <c r="E4" s="10" t="n">
        <f aca="false">IF(SUM(I8:I17)&lt;=D4,SUM(I8:I17),"VALOR ACIMA DO DISPONÍVEL")</f>
        <v>124663</v>
      </c>
      <c r="F4" s="11" t="n">
        <f aca="false">(E4*I2)+E4+(D4-E4)</f>
        <v>144102.565210026</v>
      </c>
      <c r="G4" s="2"/>
      <c r="H4" s="2"/>
      <c r="I4" s="12" t="n">
        <f aca="false">F4/100000-1</f>
        <v>0.441025652100261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30</v>
      </c>
      <c r="E8" s="18" t="n">
        <v>0.1</v>
      </c>
      <c r="F8" s="19" t="n">
        <v>16.71</v>
      </c>
      <c r="G8" s="20" t="n">
        <f aca="false">((E8*$D$4)/100)/F8</f>
        <v>8.31397757091718</v>
      </c>
      <c r="H8" s="21" t="n">
        <v>6</v>
      </c>
      <c r="I8" s="22" t="n">
        <f aca="false">H8*F8*100</f>
        <v>10026</v>
      </c>
      <c r="J8" s="23" t="n">
        <f aca="false">I8/$E$4</f>
        <v>0.0804248253290872</v>
      </c>
      <c r="K8" s="29" t="n">
        <v>15.86</v>
      </c>
      <c r="L8" s="25" t="n">
        <f aca="false">IFERROR((K8/F8-1)*J8,0)</f>
        <v>-0.00409102941530367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31</v>
      </c>
      <c r="E9" s="18" t="n">
        <v>0.1</v>
      </c>
      <c r="F9" s="19" t="n">
        <v>35.25</v>
      </c>
      <c r="G9" s="20" t="n">
        <f aca="false">((E9*$D$4)/100)/F9</f>
        <v>3.94117915489436</v>
      </c>
      <c r="H9" s="21" t="n">
        <v>3</v>
      </c>
      <c r="I9" s="22" t="n">
        <f aca="false">H9*F9*100</f>
        <v>10575</v>
      </c>
      <c r="J9" s="23" t="n">
        <f aca="false">I9/$E$4</f>
        <v>0.0848286981702671</v>
      </c>
      <c r="K9" s="29" t="n">
        <v>42.95</v>
      </c>
      <c r="L9" s="25" t="n">
        <f aca="false">IFERROR((K9/F9-1)*J9,0)</f>
        <v>0.0185299567634342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32</v>
      </c>
      <c r="E10" s="18" t="n">
        <v>0.1</v>
      </c>
      <c r="F10" s="19" t="n">
        <v>9.89</v>
      </c>
      <c r="G10" s="20" t="n">
        <f aca="false">((E10*$D$4)/100)/F10</f>
        <v>14.0471754509632</v>
      </c>
      <c r="H10" s="21" t="n">
        <v>13</v>
      </c>
      <c r="I10" s="22" t="n">
        <f aca="false">H10*F10*100</f>
        <v>12857</v>
      </c>
      <c r="J10" s="23" t="n">
        <f aca="false">I10/$E$4</f>
        <v>0.103134049397175</v>
      </c>
      <c r="K10" s="29" t="n">
        <v>10.19</v>
      </c>
      <c r="L10" s="25" t="n">
        <f aca="false">IFERROR((K10/F10-1)*J10,0)</f>
        <v>0.0031284342587616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33</v>
      </c>
      <c r="E11" s="18" t="n">
        <v>0.1</v>
      </c>
      <c r="F11" s="19" t="n">
        <v>43.47</v>
      </c>
      <c r="G11" s="20" t="n">
        <f aca="false">((E11*$D$4)/100)/F11</f>
        <v>3.19591822429322</v>
      </c>
      <c r="H11" s="21" t="n">
        <v>3</v>
      </c>
      <c r="I11" s="22" t="n">
        <f aca="false">H11*F11*100</f>
        <v>13041</v>
      </c>
      <c r="J11" s="23" t="n">
        <f aca="false">I11/$E$4</f>
        <v>0.104610028637206</v>
      </c>
      <c r="K11" s="29" t="n">
        <v>48.33</v>
      </c>
      <c r="L11" s="25" t="n">
        <f aca="false">IFERROR((K11/F11-1)*J11,0)</f>
        <v>0.0116955311519858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34</v>
      </c>
      <c r="E12" s="18" t="n">
        <v>0.1</v>
      </c>
      <c r="F12" s="19" t="n">
        <v>29</v>
      </c>
      <c r="G12" s="20" t="n">
        <f aca="false">((E12*$D$4)/100)/F12</f>
        <v>4.79057121413883</v>
      </c>
      <c r="H12" s="21" t="n">
        <v>4</v>
      </c>
      <c r="I12" s="22" t="n">
        <f aca="false">H12*F12*100</f>
        <v>11600</v>
      </c>
      <c r="J12" s="23" t="n">
        <f aca="false">I12/$E$4</f>
        <v>0.0930508651323969</v>
      </c>
      <c r="K12" s="29" t="n">
        <v>34.66</v>
      </c>
      <c r="L12" s="25" t="n">
        <f aca="false">IFERROR((K12/F12-1)*J12,0)</f>
        <v>0.0181609619534264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35</v>
      </c>
      <c r="E13" s="18" t="n">
        <v>0.1</v>
      </c>
      <c r="F13" s="19" t="n">
        <v>18.9</v>
      </c>
      <c r="G13" s="20" t="n">
        <f aca="false">((E13*$D$4)/100)/F13</f>
        <v>7.3506119158744</v>
      </c>
      <c r="H13" s="21" t="n">
        <v>7</v>
      </c>
      <c r="I13" s="22" t="n">
        <f aca="false">H13*F13*100</f>
        <v>13230</v>
      </c>
      <c r="J13" s="23" t="n">
        <f aca="false">I13/$E$4</f>
        <v>0.10612611600876</v>
      </c>
      <c r="K13" s="29" t="n">
        <v>19.85</v>
      </c>
      <c r="L13" s="25" t="n">
        <f aca="false">IFERROR((K13/F13-1)*J13,0)</f>
        <v>0.00533438149250381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36</v>
      </c>
      <c r="E14" s="18" t="n">
        <v>0.1</v>
      </c>
      <c r="F14" s="19" t="n">
        <v>10.76</v>
      </c>
      <c r="G14" s="20" t="n">
        <f aca="false">((E14*$D$4)/100)/F14</f>
        <v>12.9113908187757</v>
      </c>
      <c r="H14" s="21" t="n">
        <v>12</v>
      </c>
      <c r="I14" s="22" t="n">
        <f aca="false">H14*F14*100</f>
        <v>12912</v>
      </c>
      <c r="J14" s="23" t="n">
        <f aca="false">I14/$E$4</f>
        <v>0.103575238843923</v>
      </c>
      <c r="K14" s="29" t="n">
        <v>11.85</v>
      </c>
      <c r="L14" s="25" t="n">
        <f aca="false">IFERROR((K14/F14-1)*J14,0)</f>
        <v>0.0104922872063082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27</v>
      </c>
      <c r="E15" s="18" t="n">
        <v>0.1</v>
      </c>
      <c r="F15" s="19" t="n">
        <v>12.89</v>
      </c>
      <c r="G15" s="20" t="n">
        <f aca="false">((E15*$D$4)/100)/F15</f>
        <v>10.777856106286</v>
      </c>
      <c r="H15" s="21" t="n">
        <v>10</v>
      </c>
      <c r="I15" s="22" t="n">
        <f aca="false">H15*F15*100</f>
        <v>12890</v>
      </c>
      <c r="J15" s="23" t="n">
        <f aca="false">I15/$E$4</f>
        <v>0.103398763065224</v>
      </c>
      <c r="K15" s="29" t="n">
        <v>12.46</v>
      </c>
      <c r="L15" s="25" t="n">
        <f aca="false">IFERROR((K15/F15-1)*J15,0)</f>
        <v>-0.0034492993109423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37</v>
      </c>
      <c r="E16" s="18" t="n">
        <v>0.1</v>
      </c>
      <c r="F16" s="19" t="n">
        <v>22.7</v>
      </c>
      <c r="G16" s="20" t="n">
        <f aca="false">((E16*$D$4)/100)/F16</f>
        <v>6.12011300484696</v>
      </c>
      <c r="H16" s="21" t="n">
        <v>5</v>
      </c>
      <c r="I16" s="22" t="n">
        <f aca="false">H16*F16*100</f>
        <v>11350</v>
      </c>
      <c r="J16" s="23" t="n">
        <f aca="false">I16/$E$4</f>
        <v>0.0910454585562677</v>
      </c>
      <c r="K16" s="29" t="n">
        <v>21.25</v>
      </c>
      <c r="L16" s="25" t="n">
        <f aca="false">IFERROR((K16/F16-1)*J16,0)</f>
        <v>-0.0058156790707748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38</v>
      </c>
      <c r="E17" s="18" t="n">
        <v>0.1</v>
      </c>
      <c r="F17" s="19" t="n">
        <v>53.94</v>
      </c>
      <c r="G17" s="20" t="n">
        <f aca="false">((E17*$D$4)/100)/F17</f>
        <v>2.57557592158002</v>
      </c>
      <c r="H17" s="21" t="n">
        <v>3</v>
      </c>
      <c r="I17" s="22" t="n">
        <f aca="false">H17*F17*100</f>
        <v>16182</v>
      </c>
      <c r="J17" s="23" t="n">
        <f aca="false">I17/$E$4</f>
        <v>0.129805956859694</v>
      </c>
      <c r="K17" s="29" t="n">
        <v>48.76</v>
      </c>
      <c r="L17" s="25" t="n">
        <f aca="false">IFERROR((K17/F17-1)*J17,0)</f>
        <v>-0.0124656072772194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0" t="s">
        <v>22</v>
      </c>
      <c r="D18" s="30"/>
      <c r="E18" s="30"/>
      <c r="F18" s="31" t="n">
        <f aca="false">D4</f>
        <v>138926.565210026</v>
      </c>
      <c r="G18" s="32"/>
      <c r="H18" s="32"/>
      <c r="I18" s="32"/>
      <c r="J18" s="31"/>
      <c r="K18" s="33" t="n">
        <f aca="false">F4</f>
        <v>144102.565210026</v>
      </c>
      <c r="L18" s="34" t="n">
        <f aca="false">(K18/F18-1)</f>
        <v>0.0372570932864786</v>
      </c>
      <c r="M18" s="3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0" t="s">
        <v>24</v>
      </c>
      <c r="D19" s="30"/>
      <c r="E19" s="30"/>
      <c r="F19" s="35" t="n">
        <v>100967.2</v>
      </c>
      <c r="G19" s="36"/>
      <c r="H19" s="36"/>
      <c r="I19" s="36"/>
      <c r="J19" s="37"/>
      <c r="K19" s="38" t="n">
        <v>102673.28</v>
      </c>
      <c r="L19" s="34" t="n">
        <f aca="false">(K19/F19-1)</f>
        <v>0.0168973686504132</v>
      </c>
      <c r="M19" s="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2020-06-30T21:25:10Z</dcterms:modified>
  <cp:revision>1</cp:revision>
  <dc:subject/>
  <dc:title/>
</cp:coreProperties>
</file>