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-tc={B55C2367-528D-4841-BB23-C4066130E4D0}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-tc={16BBAD93-6F81-4B63-B7F8-B3EDE63739A7}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-tc={587B0042-734E-4D5A-89CA-26F70A0C34ED}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-tc={749CF765-772F-4A49-86DF-6CD58BEC07AE}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-tc={509F176C-E747-444B-B622-6D5BC47982A7}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-tc={71A6F7B1-09F9-4675-BF05-E30B4492E21B}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-tc={181D55B0-6909-4319-AA6A-982016F7CD70}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-tc={C9AA2DF0-78A2-4909-8ABE-26446F791401}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-tc={07356645-3094-4733-BF9D-DA662AAC262A}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-tc={688FEA80-25FE-4B75-801E-3CA19B3D65FC}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-tc={CEEFC563-CA86-4D43-8A28-44C59565EF4E}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-tc={67270B89-2037-4C96-98AE-5AC1319F80E0}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-tc={61D265A0-D3CE-448D-8970-3F6F8B2C2890}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-tc={A67FB370-0C52-49A8-A768-D7E315EF6814}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-tc={3539FD91-F263-4EEF-A963-3C45A456AB66}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-tc={911F194A-5361-48A6-BB68-1ADA0719DA33}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-tc={8A368ABE-FCEC-42C2-ABA5-0C33242F0033}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-tc={9B3A2961-CCBE-4C8B-9D39-B4D400A339C0}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-tc={40CE3917-303A-4788-A324-9259519F025E}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-tc={D3C70F70-EF06-4993-8D58-DA19E78162EF}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-tc={482EA452-15E1-4C06-9E5B-1E2B1E779CD8}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-tc={9A534764-84B7-4D11-ACAE-E5B0C927D501}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-tc={2B760078-2817-46A2-84E7-B32BDF66B513}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-tc={1042266D-BD10-4E7A-A27E-E54248919544}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-tc={6AB3508A-F023-47E0-8758-9E254731109F}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-tc={E467A9D0-3AC5-48AA-AB4B-0596D221D80B}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-tc={F12B247E-BCA5-477C-B996-9CCAB97EBC73}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-tc={A19E2F08-15C5-4CCF-9AE6-B026D0393041}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-tc={8BD41DE3-2870-4F87-8E2D-1ADC8683C45E}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-tc={607E85AC-9A32-429A-8573-60CAA2E2CBE1}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-tc={B581FA51-5EBA-4EF3-8253-BC5F13F97ACB}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-tc={1D50B807-28CB-43F3-B1A8-D846F0D413B9}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-tc={0D9DA082-B953-4C29-8054-D9D1AB2A5627}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-tc={97E5CDF9-55D6-498D-81F0-2259C41ABB07}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-tc={654B4EFE-0B9A-43F7-914D-757CF1F3E8C9}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-tc={AD8998AF-BD4D-4740-8218-D5E48EA496FB}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-tc={A206ADB7-07A0-447C-B4E8-C4759AA390F9}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-tc={7A93F0BE-01CD-45D5-AD9B-AFF63BCD89AF}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-tc={745D8065-1CCB-4A4A-8DA3-9C0464129F3C}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-tc={1E98A9A8-8A31-4E85-A1E4-8D2B0D046D33}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-tc={635F5587-80CB-4175-82EB-8696C6EB688A}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-tc={2F5A09F0-B440-4069-A8B9-8C72BF0DD6C4}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-tc={8DE47843-3F50-4C53-84E8-E181295C736A}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-tc={38FC7AD3-3124-4A5E-BDE8-58C6037BC265}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-tc={731A9A4C-0552-4189-9240-15D17773F725}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-tc={A5087398-BF86-4E43-8F71-48466C1D45B9}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-tc={D90697C3-E758-437E-B73C-4FF449A2E749}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-tc={D4C375FA-6293-45BD-833F-7360BA536125}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-tc={7BFADBC6-9362-469E-8D5C-202A68C2FE77}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-tc={67964B61-810C-4DF8-91B9-EDB3014B5FE5}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-tc={C0C54AC5-B3BD-4CAE-A8E0-0DAA5C3199C0}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-tc={1BBFF5F6-B6EA-4BE6-A0FB-3C74693184DC}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-tc={C14A0E4E-BBB4-4492-9C97-EE12FDD28DA8}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-tc={AA5F370C-5DB6-4664-BFF2-2631DD80AF21}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-tc={421E120E-2047-4EB4-9508-9F38F8186301}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-tc={4AAA708A-8571-4DFC-A79E-3756C2F92E2B}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-tc={BC8B0F31-23E3-4FDA-A976-62F7687EBFAE}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-tc={FEF8E825-B3A9-4C57-9CA5-C61A739C92A8}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-tc={16BEA4CA-31A5-4087-8E14-71966A7E5387}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-tc={A0C285BA-F422-4DD9-9B84-EB210939840E}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-tc={40E5B91B-B676-455F-9368-D0A1AC144889}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-tc={B2A3DBD5-0D5C-42F5-9263-DB1694B43BC1}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-tc={4052D1C2-B057-4DFE-AC2F-480A005CDCAB}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-tc={4166CF13-92FA-4D1D-B5BD-0739D160D423}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-tc={7893E8D5-DE99-4C03-AE57-0DD7A8B8D782}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-tc={66B7981D-AD7C-43E2-BC9C-A617DEC2C203}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-tc={00A22400-096C-466C-A7E7-B4FBAD053C23}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-tc={F8C20322-B2AB-4522-BF40-B2ACA39B5C31}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-tc={A422C7BC-6ED1-4B5C-813A-9C0FDF863B37}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-tc={E83EB81F-37DE-4374-934A-DB95FAA4247E}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-tc={16EC303E-53C4-4F53-99A3-0F155DE169CF}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-tc={A782504A-B6F7-498C-B6FA-F9529EE00516}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-tc={ED257713-68C3-4210-BCF1-B68356BB7592}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-tc={B7F0E5A7-B09A-480D-8E54-2447CB993BB1}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-tc={5EA5737E-F53A-4530-BB43-1AAB510DEECE}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-tc={1D77E804-465B-4171-9176-39CB82D428CB}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-tc={DEC0A3F1-5812-4030-ABD7-59988F89926F}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-tc={BB1F67A7-0656-4DEE-A61F-B9F0AD903AB7}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-tc={D6DAED45-4578-4201-93C8-19F06DA3B647}</t>
        </r>
      </text>
    </comment>
  </commentList>
</comments>
</file>

<file path=xl/sharedStrings.xml><?xml version="1.0" encoding="utf-8"?>
<sst xmlns="http://schemas.openxmlformats.org/spreadsheetml/2006/main" count="247" uniqueCount="48">
  <si>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</si>
  <si>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</si>
  <si>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</si>
  <si>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</si>
  <si>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</si>
  <si>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</si>
  <si>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</si>
  <si>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</si>
  <si>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</si>
  <si>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</si>
  <si>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</si>
  <si>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</si>
  <si>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</si>
  <si>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</si>
  <si>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</si>
  <si>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</si>
  <si>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</si>
  <si>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MRFG3</t>
  </si>
  <si>
    <t xml:space="preserve">JBSS3</t>
  </si>
  <si>
    <t xml:space="preserve">VALE3</t>
  </si>
  <si>
    <t xml:space="preserve">COGN3</t>
  </si>
  <si>
    <t xml:space="preserve">AZUL4</t>
  </si>
  <si>
    <t xml:space="preserve">WEGE3</t>
  </si>
  <si>
    <t xml:space="preserve">KLBN11</t>
  </si>
  <si>
    <t xml:space="preserve">BBAS3</t>
  </si>
  <si>
    <t xml:space="preserve">BBDC4</t>
  </si>
  <si>
    <t xml:space="preserve">IRBR3</t>
  </si>
  <si>
    <t xml:space="preserve">CARTEIRA</t>
  </si>
  <si>
    <t xml:space="preserve">      -&gt; Rentabilidade mensal da carteira</t>
  </si>
  <si>
    <t xml:space="preserve">IBOV</t>
  </si>
  <si>
    <t xml:space="preserve">IGTA3</t>
  </si>
  <si>
    <t xml:space="preserve">BRML3</t>
  </si>
  <si>
    <t xml:space="preserve">LREN3</t>
  </si>
  <si>
    <t xml:space="preserve">GUAR3</t>
  </si>
  <si>
    <t xml:space="preserve">PETR4</t>
  </si>
  <si>
    <t xml:space="preserve">LAME4</t>
  </si>
  <si>
    <t xml:space="preserve">VIVA3</t>
  </si>
  <si>
    <t xml:space="preserve">MGLU3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</si>
  <si>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</si>
  <si>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</si>
  <si>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</si>
  <si>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</si>
  <si>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</si>
  <si>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</si>
  <si>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</si>
  <si>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</si>
  <si>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</si>
  <si>
    <t xml:space="preserve">IBOVESPA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</si>
</sst>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  <numFmt numFmtId="170" formatCode="_-* #,##0.00_-;\-* #,##0.00_-;_-* \-??.00_-;_-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18360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18360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18360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18360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18360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18360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18360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18360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.43"/>
    <col collapsed="false" customWidth="true" hidden="false" outlineLevel="0" max="9" min="9" style="0" width="15"/>
    <col collapsed="false" customWidth="true" hidden="false" outlineLevel="0" max="10" min="10" style="0" width="8.28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0.0248840743286476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93986.34</v>
      </c>
      <c r="F4" s="11" t="n">
        <f aca="false">(E4*I2)+E4+(D4-E4)</f>
        <v>102338.763070438</v>
      </c>
      <c r="G4" s="2"/>
      <c r="H4" s="2"/>
      <c r="I4" s="12" t="n">
        <f aca="false">F4/D4-1</f>
        <v>0.0233876307043754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19" t="n">
        <v>12.84</v>
      </c>
      <c r="G8" s="20" t="n">
        <f aca="false">((E8*$D$4)/100)/F8</f>
        <v>7.78816199376947</v>
      </c>
      <c r="H8" s="21" t="n">
        <v>7.78816199376947</v>
      </c>
      <c r="I8" s="22" t="n">
        <f aca="false">H8*F8*100</f>
        <v>10000</v>
      </c>
      <c r="J8" s="23" t="n">
        <f aca="false">I8/$E$4</f>
        <v>0.106398440454219</v>
      </c>
      <c r="K8" s="24" t="n">
        <f aca="false">IFERROR(__xludf.dummyfunction("GOOGLEFINANCE(D8)"),13.03)</f>
        <v>13.03</v>
      </c>
      <c r="L8" s="25" t="n">
        <f aca="false">IFERROR((K8/F8-1)*J8,0)</f>
        <v>0.00157443175126959</v>
      </c>
      <c r="M8" s="26" t="n">
        <f aca="false">IFERROR(L8/J8,0)</f>
        <v>0.0147975077881619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8" t="n">
        <v>0.1</v>
      </c>
      <c r="F9" s="19" t="n">
        <v>23.84</v>
      </c>
      <c r="G9" s="20" t="n">
        <f aca="false">((E9*$D$4)/100)/F9</f>
        <v>4.19463087248322</v>
      </c>
      <c r="H9" s="21" t="n">
        <v>4.19</v>
      </c>
      <c r="I9" s="22" t="n">
        <f aca="false">H9*F9*100</f>
        <v>9988.96</v>
      </c>
      <c r="J9" s="23" t="n">
        <f aca="false">I9/$E$4</f>
        <v>0.106280976575958</v>
      </c>
      <c r="K9" s="24" t="n">
        <f aca="false">IFERROR(__xludf.dummyfunction("GOOGLEFINANCE(D9)"),21.97)</f>
        <v>21.97</v>
      </c>
      <c r="L9" s="25" t="n">
        <f aca="false">IFERROR((K9/F9-1)*J9,0)</f>
        <v>-0.00833663700490944</v>
      </c>
      <c r="M9" s="26" t="n">
        <f aca="false">IFERROR(L9/J9,0)</f>
        <v>-0.0784395973154363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0.1</v>
      </c>
      <c r="F10" s="19" t="n">
        <v>44.86</v>
      </c>
      <c r="G10" s="20" t="n">
        <f aca="false">((E10*$D$4)/100)/F10</f>
        <v>2.22915737851092</v>
      </c>
      <c r="H10" s="21" t="n">
        <v>2.67498885421311</v>
      </c>
      <c r="I10" s="22" t="n">
        <f aca="false">H10*F10*100</f>
        <v>12000</v>
      </c>
      <c r="J10" s="23" t="n">
        <f aca="false">I10/$E$4</f>
        <v>0.127678128545063</v>
      </c>
      <c r="K10" s="24" t="n">
        <f aca="false">IFERROR(__xludf.dummyfunction("GOOGLEFINANCE(D10)"),53)</f>
        <v>53</v>
      </c>
      <c r="L10" s="25" t="n">
        <f aca="false">IFERROR((K10/F10-1)*J10,0)</f>
        <v>0.0231676318849044</v>
      </c>
      <c r="M10" s="26" t="n">
        <f aca="false">IFERROR(L10/J10,0)</f>
        <v>0.181453410610789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8" t="n">
        <v>0.1</v>
      </c>
      <c r="F11" s="19" t="n">
        <v>5.54</v>
      </c>
      <c r="G11" s="20" t="n">
        <f aca="false">((E11*$D$4)/100)/F11</f>
        <v>18.0505415162455</v>
      </c>
      <c r="H11" s="21" t="n">
        <v>9.02527075812274</v>
      </c>
      <c r="I11" s="22" t="n">
        <f aca="false">H11*F11*100</f>
        <v>5000</v>
      </c>
      <c r="J11" s="23" t="n">
        <f aca="false">I11/$E$4</f>
        <v>0.0531992202271096</v>
      </c>
      <c r="K11" s="24" t="n">
        <f aca="false">IFERROR(__xludf.dummyfunction("GOOGLEFINANCE(D11)"),5.26)</f>
        <v>5.26</v>
      </c>
      <c r="L11" s="25" t="n">
        <f aca="false">IFERROR((K11/F11-1)*J11,0)</f>
        <v>-0.00268876925335572</v>
      </c>
      <c r="M11" s="26" t="n">
        <f aca="false">IFERROR(L11/J11,0)</f>
        <v>-0.0505415162454874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8" t="n">
        <v>0.05</v>
      </c>
      <c r="F12" s="19" t="n">
        <v>17.4</v>
      </c>
      <c r="G12" s="20" t="n">
        <f aca="false">((E12*$D$4)/100)/F12</f>
        <v>2.8735632183908</v>
      </c>
      <c r="H12" s="21" t="n">
        <v>2.8735632183908</v>
      </c>
      <c r="I12" s="22" t="n">
        <f aca="false">H12*F12*100</f>
        <v>5000</v>
      </c>
      <c r="J12" s="23" t="n">
        <f aca="false">I12/$E$4</f>
        <v>0.0531992202271096</v>
      </c>
      <c r="K12" s="24" t="n">
        <f aca="false">IFERROR(__xludf.dummyfunction("GOOGLEFINANCE(D12)"),14.28)</f>
        <v>14.28</v>
      </c>
      <c r="L12" s="25" t="n">
        <f aca="false">IFERROR((K12/F12-1)*J12,0)</f>
        <v>-0.00953917052348172</v>
      </c>
      <c r="M12" s="26" t="n">
        <f aca="false">IFERROR(L12/J12,0)</f>
        <v>-0.179310344827586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0.12</v>
      </c>
      <c r="F13" s="19" t="n">
        <v>39.94</v>
      </c>
      <c r="G13" s="20" t="n">
        <f aca="false">((E13*$D$4)/100)/F13</f>
        <v>3.00450676014021</v>
      </c>
      <c r="H13" s="21" t="n">
        <v>3.00450676014021</v>
      </c>
      <c r="I13" s="22" t="n">
        <f aca="false">H13*F13*100</f>
        <v>12000</v>
      </c>
      <c r="J13" s="23" t="n">
        <f aca="false">I13/$E$4</f>
        <v>0.127678128545063</v>
      </c>
      <c r="K13" s="24" t="n">
        <f aca="false">IFERROR(__xludf.dummyfunction("GOOGLEFINANCE(D13)"),41.83)</f>
        <v>41.83</v>
      </c>
      <c r="L13" s="25" t="n">
        <f aca="false">IFERROR((K13/F13-1)*J13,0)</f>
        <v>0.00604185435528717</v>
      </c>
      <c r="M13" s="26" t="n">
        <f aca="false">IFERROR(L13/J13,0)</f>
        <v>0.0473209814722084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0.15</v>
      </c>
      <c r="F14" s="19" t="n">
        <v>17.81</v>
      </c>
      <c r="G14" s="20" t="n">
        <f aca="false">((E14*$D$4)/100)/F14</f>
        <v>8.42223469960696</v>
      </c>
      <c r="H14" s="21" t="n">
        <v>8.42223469960696</v>
      </c>
      <c r="I14" s="22" t="n">
        <f aca="false">H14*F14*100</f>
        <v>15000</v>
      </c>
      <c r="J14" s="23" t="n">
        <f aca="false">I14/$E$4</f>
        <v>0.159597660681329</v>
      </c>
      <c r="K14" s="24" t="n">
        <v>19.71</v>
      </c>
      <c r="L14" s="25" t="n">
        <f aca="false">IFERROR((K14/F14-1)*J14,0)</f>
        <v>0.0170261401063742</v>
      </c>
      <c r="M14" s="26" t="n">
        <f aca="false">IFERROR(L14/J14,0)</f>
        <v>0.106681639528355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24</v>
      </c>
      <c r="E15" s="18" t="n">
        <v>0.1</v>
      </c>
      <c r="F15" s="19" t="n">
        <v>28.5</v>
      </c>
      <c r="G15" s="20" t="n">
        <f aca="false">((E15*$D$4)/100)/F15</f>
        <v>3.50877192982456</v>
      </c>
      <c r="H15" s="21" t="n">
        <v>3.51</v>
      </c>
      <c r="I15" s="22" t="n">
        <f aca="false">H15*F15*100</f>
        <v>10003.5</v>
      </c>
      <c r="J15" s="23" t="n">
        <f aca="false">I15/$E$4</f>
        <v>0.106435679908378</v>
      </c>
      <c r="K15" s="24" t="n">
        <f aca="false">IFERROR(__xludf.dummyfunction("GOOGLEFINANCE(D15)"),30.84)</f>
        <v>30.84</v>
      </c>
      <c r="L15" s="25" t="n">
        <f aca="false">IFERROR((K15/F15-1)*J15,0)</f>
        <v>0.00873892950826683</v>
      </c>
      <c r="M15" s="26" t="n">
        <f aca="false">IFERROR(L15/J15,0)</f>
        <v>0.0821052631578947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25</v>
      </c>
      <c r="E16" s="18" t="n">
        <v>0.1</v>
      </c>
      <c r="F16" s="19" t="n">
        <v>19.15</v>
      </c>
      <c r="G16" s="20" t="n">
        <f aca="false">((E16*$D$4)/100)/F16</f>
        <v>5.22193211488251</v>
      </c>
      <c r="H16" s="21" t="n">
        <v>5.22</v>
      </c>
      <c r="I16" s="22" t="n">
        <f aca="false">H16*F16*100</f>
        <v>9996.3</v>
      </c>
      <c r="J16" s="23" t="n">
        <f aca="false">I16/$E$4</f>
        <v>0.106359073031251</v>
      </c>
      <c r="K16" s="24" t="n">
        <f aca="false">IFERROR(__xludf.dummyfunction("GOOGLEFINANCE(D16)"),18.95)</f>
        <v>18.95</v>
      </c>
      <c r="L16" s="25" t="n">
        <f aca="false">IFERROR((K16/F16-1)*J16,0)</f>
        <v>-0.00111079971834204</v>
      </c>
      <c r="M16" s="26" t="n">
        <f aca="false">IFERROR(L16/J16,0)</f>
        <v>-0.010443864229765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26</v>
      </c>
      <c r="E17" s="18" t="n">
        <v>0.05</v>
      </c>
      <c r="F17" s="19" t="n">
        <v>10.22</v>
      </c>
      <c r="G17" s="20" t="n">
        <f aca="false">((E17*$D$4)/100)/F17</f>
        <v>4.89236790606654</v>
      </c>
      <c r="H17" s="29" t="n">
        <v>4.89</v>
      </c>
      <c r="I17" s="22" t="n">
        <f aca="false">H17*F17*100</f>
        <v>4997.58</v>
      </c>
      <c r="J17" s="23" t="n">
        <f aca="false">I17/$E$4</f>
        <v>0.0531734718045197</v>
      </c>
      <c r="K17" s="24" t="n">
        <f aca="false">IFERROR(__xludf.dummyfunction("GOOGLEFINANCE(D17)"),8.3)</f>
        <v>8.3</v>
      </c>
      <c r="L17" s="25" t="n">
        <f aca="false">IFERROR((K17/F17-1)*J17,0)</f>
        <v>-0.00998953677736573</v>
      </c>
      <c r="M17" s="26" t="n">
        <f aca="false">IFERROR(L17/J17,0)</f>
        <v>-0.187866927592955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27</v>
      </c>
      <c r="D18" s="30"/>
      <c r="E18" s="30"/>
      <c r="F18" s="31" t="n">
        <v>100000</v>
      </c>
      <c r="G18" s="32"/>
      <c r="H18" s="32"/>
      <c r="I18" s="32"/>
      <c r="J18" s="31"/>
      <c r="K18" s="33" t="n">
        <f aca="false">F4</f>
        <v>102338.763070438</v>
      </c>
      <c r="L18" s="34" t="n">
        <f aca="false">(K18/F18-1)</f>
        <v>0.0233876307043754</v>
      </c>
      <c r="M18" s="34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29</v>
      </c>
      <c r="D19" s="30"/>
      <c r="E19" s="30"/>
      <c r="F19" s="35" t="n">
        <v>80505.89</v>
      </c>
      <c r="G19" s="36"/>
      <c r="H19" s="36"/>
      <c r="I19" s="36"/>
      <c r="J19" s="37"/>
      <c r="K19" s="38" t="n">
        <f aca="false">IFERROR(__xludf.dummyfunction("GOOGLEFINANCE(C19)"),87402.59)</f>
        <v>87402.59</v>
      </c>
      <c r="L19" s="34" t="n">
        <f aca="false">(K19/F19-1)</f>
        <v>0.0856670238662041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>
      <c r="A20" s="1"/>
      <c r="B20" s="1"/>
      <c r="C20" s="2"/>
      <c r="D20" s="1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customFormat="false" ht="15.75" hidden="false" customHeight="true" outlineLevel="0" collapsed="false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28" activeCellId="0" sqref="I2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0.0930426954248892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102338.763070438</v>
      </c>
      <c r="E4" s="10" t="n">
        <f aca="false">IF(SUM(I8:I17)&lt;=D4,SUM(I8:I17),"VALOR ACIMA DO DISPONÍVEL")</f>
        <v>71637.1341493063</v>
      </c>
      <c r="F4" s="11" t="n">
        <f aca="false">(E4*I2)+E4+(D4-E4)</f>
        <v>109004.075124204</v>
      </c>
      <c r="G4" s="2"/>
      <c r="H4" s="2"/>
      <c r="I4" s="12" t="n">
        <f aca="false">F4/100000-1</f>
        <v>0.0900407512420385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0.05</v>
      </c>
      <c r="F8" s="19" t="n">
        <v>32.59</v>
      </c>
      <c r="G8" s="20" t="n">
        <f aca="false">((E8*$D$4)/100)/F8</f>
        <v>1.57009455462469</v>
      </c>
      <c r="H8" s="29" t="n">
        <f aca="false">G8</f>
        <v>1.57009455462469</v>
      </c>
      <c r="I8" s="22" t="n">
        <f aca="false">H8*F8*100</f>
        <v>5116.93815352188</v>
      </c>
      <c r="J8" s="23" t="n">
        <f aca="false">I8/$E$4</f>
        <v>0.0714285714285714</v>
      </c>
      <c r="K8" s="40" t="n">
        <v>33.35</v>
      </c>
      <c r="L8" s="25" t="n">
        <f aca="false">IFERROR((K8/F8-1)*J8,0)</f>
        <v>0.00166571691579361</v>
      </c>
      <c r="M8" s="26" t="n">
        <f aca="false">IFERROR(L8/J8,0)</f>
        <v>0.0233200368211106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0.05</v>
      </c>
      <c r="F9" s="19" t="n">
        <v>9.81</v>
      </c>
      <c r="G9" s="20" t="n">
        <f aca="false">((E9*$D$4)/100)/F9</f>
        <v>5.21604296995095</v>
      </c>
      <c r="H9" s="29" t="n">
        <f aca="false">G9</f>
        <v>5.21604296995095</v>
      </c>
      <c r="I9" s="22" t="n">
        <f aca="false">H9*F9*100</f>
        <v>5116.93815352188</v>
      </c>
      <c r="J9" s="23" t="n">
        <f aca="false">I9/$E$4</f>
        <v>0.0714285714285714</v>
      </c>
      <c r="K9" s="40" t="n">
        <v>10.08</v>
      </c>
      <c r="L9" s="25" t="n">
        <f aca="false">IFERROR((K9/F9-1)*J9,0)</f>
        <v>0.00196592398427261</v>
      </c>
      <c r="M9" s="26" t="n">
        <f aca="false">IFERROR(L9/J9,0)</f>
        <v>0.0275229357798166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0.05</v>
      </c>
      <c r="F10" s="19" t="n">
        <v>38.55</v>
      </c>
      <c r="G10" s="20" t="n">
        <f aca="false">((E10*$D$4)/100)/F10</f>
        <v>1.32735101258674</v>
      </c>
      <c r="H10" s="29" t="n">
        <f aca="false">G10</f>
        <v>1.32735101258674</v>
      </c>
      <c r="I10" s="22" t="n">
        <f aca="false">H10*F10*100</f>
        <v>5116.93815352188</v>
      </c>
      <c r="J10" s="23" t="n">
        <f aca="false">I10/$E$4</f>
        <v>0.0714285714285714</v>
      </c>
      <c r="K10" s="40" t="n">
        <v>41.8</v>
      </c>
      <c r="L10" s="25" t="n">
        <f aca="false">IFERROR((K10/F10-1)*J10,0)</f>
        <v>0.00602186399851769</v>
      </c>
      <c r="M10" s="26" t="n">
        <f aca="false">IFERROR(L10/J10,0)</f>
        <v>0.0843060959792476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0.05</v>
      </c>
      <c r="F11" s="19" t="n">
        <v>13.31</v>
      </c>
      <c r="G11" s="20" t="n">
        <f aca="false">((E11*$D$4)/100)/F11</f>
        <v>3.84443137003898</v>
      </c>
      <c r="H11" s="29" t="n">
        <f aca="false">G11</f>
        <v>3.84443137003898</v>
      </c>
      <c r="I11" s="22" t="n">
        <f aca="false">H11*F11*100</f>
        <v>5116.93815352188</v>
      </c>
      <c r="J11" s="23" t="n">
        <f aca="false">I11/$E$4</f>
        <v>0.0714285714285714</v>
      </c>
      <c r="K11" s="40" t="n">
        <v>17.66</v>
      </c>
      <c r="L11" s="25" t="n">
        <f aca="false">IFERROR((K11/F11-1)*J11,0)</f>
        <v>0.0233444241708704</v>
      </c>
      <c r="M11" s="26" t="n">
        <f aca="false">IFERROR(L11/J11,0)</f>
        <v>0.326821938392186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0.1</v>
      </c>
      <c r="F12" s="19" t="n">
        <v>20.34</v>
      </c>
      <c r="G12" s="20" t="n">
        <f aca="false">((E12*$D$4)/100)/F12</f>
        <v>5.03140428074914</v>
      </c>
      <c r="H12" s="29" t="n">
        <f aca="false">G12</f>
        <v>5.03140428074914</v>
      </c>
      <c r="I12" s="22" t="n">
        <f aca="false">H12*F12*100</f>
        <v>10233.8763070438</v>
      </c>
      <c r="J12" s="23" t="n">
        <f aca="false">I12/$E$4</f>
        <v>0.142857142857143</v>
      </c>
      <c r="K12" s="40" t="n">
        <v>21.55</v>
      </c>
      <c r="L12" s="25" t="n">
        <f aca="false">IFERROR((K12/F12-1)*J12,0)</f>
        <v>0.00849838460457929</v>
      </c>
      <c r="M12" s="26" t="n">
        <f aca="false">IFERROR(L12/J12,0)</f>
        <v>0.059488692232055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0.05</v>
      </c>
      <c r="F13" s="19" t="n">
        <v>28.25</v>
      </c>
      <c r="G13" s="20" t="n">
        <f aca="false">((E13*$D$4)/100)/F13</f>
        <v>1.81130554106969</v>
      </c>
      <c r="H13" s="29" t="n">
        <f aca="false">G13</f>
        <v>1.81130554106969</v>
      </c>
      <c r="I13" s="22" t="n">
        <f aca="false">H13*F13*100</f>
        <v>5116.93815352188</v>
      </c>
      <c r="J13" s="23" t="n">
        <f aca="false">I13/$E$4</f>
        <v>0.0714285714285714</v>
      </c>
      <c r="K13" s="40" t="n">
        <v>32.18</v>
      </c>
      <c r="L13" s="25" t="n">
        <f aca="false">IFERROR((K13/F13-1)*J13,0)</f>
        <v>0.00993678887484196</v>
      </c>
      <c r="M13" s="26" t="n">
        <f aca="false">IFERROR(L13/J13,0)</f>
        <v>0.139115044247788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19</v>
      </c>
      <c r="E14" s="18" t="n">
        <v>0.15</v>
      </c>
      <c r="F14" s="19" t="n">
        <v>53</v>
      </c>
      <c r="G14" s="20" t="n">
        <f aca="false">((E14*$D$4)/100)/F14</f>
        <v>2.89638008689918</v>
      </c>
      <c r="H14" s="29" t="n">
        <f aca="false">G14</f>
        <v>2.89638008689918</v>
      </c>
      <c r="I14" s="22" t="n">
        <f aca="false">H14*F14*100</f>
        <v>15350.8144605656</v>
      </c>
      <c r="J14" s="23" t="n">
        <f aca="false">I14/$E$4</f>
        <v>0.214285714285714</v>
      </c>
      <c r="K14" s="40" t="n">
        <v>55.92</v>
      </c>
      <c r="L14" s="25" t="n">
        <f aca="false">IFERROR((K14/F14-1)*J14,0)</f>
        <v>0.0118059299191375</v>
      </c>
      <c r="M14" s="26" t="n">
        <f aca="false">IFERROR(L14/J14,0)</f>
        <v>0.0550943396226415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36</v>
      </c>
      <c r="E15" s="18" t="n">
        <v>0.05</v>
      </c>
      <c r="F15" s="19" t="n">
        <v>19.18</v>
      </c>
      <c r="G15" s="20" t="n">
        <f aca="false">((E15*$D$4)/100)/F15</f>
        <v>2.66785096638263</v>
      </c>
      <c r="H15" s="29" t="n">
        <f aca="false">G15</f>
        <v>2.66785096638263</v>
      </c>
      <c r="I15" s="22" t="n">
        <f aca="false">H15*F15*100</f>
        <v>5116.93815352188</v>
      </c>
      <c r="J15" s="23" t="n">
        <f aca="false">I15/$E$4</f>
        <v>0.0714285714285714</v>
      </c>
      <c r="K15" s="40" t="n">
        <v>21.06</v>
      </c>
      <c r="L15" s="25" t="n">
        <f aca="false">IFERROR((K15/F15-1)*J15,0)</f>
        <v>0.00700134068225829</v>
      </c>
      <c r="M15" s="26" t="n">
        <f aca="false">IFERROR(L15/J15,0)</f>
        <v>0.0980187695516161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0.1</v>
      </c>
      <c r="F16" s="19" t="n">
        <v>64.35</v>
      </c>
      <c r="G16" s="20" t="n">
        <f aca="false">((E16*$D$4)/100)/F16</f>
        <v>1.59034596846057</v>
      </c>
      <c r="H16" s="29" t="n">
        <f aca="false">G16</f>
        <v>1.59034596846057</v>
      </c>
      <c r="I16" s="22" t="n">
        <f aca="false">H16*F16*100</f>
        <v>10233.8763070438</v>
      </c>
      <c r="J16" s="23" t="n">
        <f aca="false">I16/$E$4</f>
        <v>0.142857142857143</v>
      </c>
      <c r="K16" s="40" t="n">
        <v>71.65</v>
      </c>
      <c r="L16" s="25" t="n">
        <f aca="false">IFERROR((K16/F16-1)*J16,0)</f>
        <v>0.0162060162060162</v>
      </c>
      <c r="M16" s="26" t="n">
        <f aca="false">IFERROR(L16/J16,0)</f>
        <v>0.113442113442114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25</v>
      </c>
      <c r="E17" s="18" t="n">
        <v>0.05</v>
      </c>
      <c r="F17" s="19" t="n">
        <v>18.95</v>
      </c>
      <c r="G17" s="20" t="n">
        <f aca="false">((E17*$D$4)/100)/F17</f>
        <v>2.70023121557883</v>
      </c>
      <c r="H17" s="29" t="n">
        <f aca="false">G17</f>
        <v>2.70023121557883</v>
      </c>
      <c r="I17" s="22" t="n">
        <f aca="false">H17*F17*100</f>
        <v>5116.93815352188</v>
      </c>
      <c r="J17" s="23" t="n">
        <f aca="false">I17/$E$4</f>
        <v>0.0714285714285714</v>
      </c>
      <c r="K17" s="40" t="n">
        <v>20.7</v>
      </c>
      <c r="L17" s="25" t="n">
        <f aca="false">IFERROR((K17/F17-1)*J17,0)</f>
        <v>0.00659630606860159</v>
      </c>
      <c r="M17" s="26" t="n">
        <f aca="false">IFERROR(L17/J17,0)</f>
        <v>0.0923482849604222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27</v>
      </c>
      <c r="D18" s="30"/>
      <c r="E18" s="30"/>
      <c r="F18" s="31" t="n">
        <f aca="false">D4</f>
        <v>102338.763070438</v>
      </c>
      <c r="G18" s="32"/>
      <c r="H18" s="32"/>
      <c r="I18" s="32"/>
      <c r="J18" s="31"/>
      <c r="K18" s="33" t="n">
        <f aca="false">F4</f>
        <v>109004.075124204</v>
      </c>
      <c r="L18" s="34" t="n">
        <f aca="false">(K18/F18-1)</f>
        <v>0.0651298867974222</v>
      </c>
      <c r="M18" s="34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29</v>
      </c>
      <c r="D19" s="30"/>
      <c r="E19" s="30"/>
      <c r="F19" s="35" t="n">
        <v>87402.59</v>
      </c>
      <c r="G19" s="36"/>
      <c r="H19" s="36"/>
      <c r="I19" s="36"/>
      <c r="J19" s="37"/>
      <c r="K19" s="38" t="n">
        <f aca="false">IFERROR(__xludf.dummyfunction("GOOGLEFINANCE(C19)"),87402.59)</f>
        <v>87402.59</v>
      </c>
      <c r="L19" s="34" t="n">
        <f aca="false">(K19/F19-1)</f>
        <v>0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109004.075124204</v>
      </c>
      <c r="E4" s="10" t="n">
        <f aca="false">IF(SUM(I8:I17)&lt;=D4,SUM(I8:I17),"VALOR ACIMA DO DISPONÍVEL")</f>
        <v>83516</v>
      </c>
      <c r="F4" s="11" t="n">
        <f aca="false">(E4*I2)+E4+(D4-E4)</f>
        <v>113844.075124204</v>
      </c>
      <c r="G4" s="2"/>
      <c r="H4" s="2"/>
      <c r="I4" s="12" t="n">
        <f aca="false">F4/100000-1</f>
        <v>0.138440751242038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6.52328396913249</v>
      </c>
      <c r="H8" s="29" t="n">
        <v>6</v>
      </c>
      <c r="I8" s="22" t="n">
        <f aca="false">H8*F8*100</f>
        <v>10026</v>
      </c>
      <c r="J8" s="23" t="n">
        <f aca="false">I8/$E$4</f>
        <v>0.120048852914412</v>
      </c>
      <c r="K8" s="4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39</v>
      </c>
      <c r="E9" s="18" t="n">
        <v>0.1</v>
      </c>
      <c r="F9" s="19" t="n">
        <v>35.25</v>
      </c>
      <c r="G9" s="20" t="n">
        <f aca="false">((E9*$D$4)/100)/F9</f>
        <v>3.09231418792068</v>
      </c>
      <c r="H9" s="29" t="n">
        <v>3</v>
      </c>
      <c r="I9" s="22" t="n">
        <f aca="false">H9*F9*100</f>
        <v>10575</v>
      </c>
      <c r="J9" s="23" t="n">
        <f aca="false">I9/$E$4</f>
        <v>0.126622443603621</v>
      </c>
      <c r="K9" s="4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40</v>
      </c>
      <c r="E10" s="18" t="n">
        <v>0.1</v>
      </c>
      <c r="F10" s="19" t="n">
        <v>9.89</v>
      </c>
      <c r="G10" s="20" t="n">
        <f aca="false">((E10*$D$4)/100)/F10</f>
        <v>11.0216456141763</v>
      </c>
      <c r="H10" s="29" t="n">
        <v>10</v>
      </c>
      <c r="I10" s="22" t="n">
        <f aca="false">H10*F10*100</f>
        <v>9890</v>
      </c>
      <c r="J10" s="23" t="n">
        <f aca="false">I10/$E$4</f>
        <v>0.118420422434025</v>
      </c>
      <c r="K10" s="4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41</v>
      </c>
      <c r="E11" s="18" t="n">
        <v>0.1</v>
      </c>
      <c r="F11" s="19" t="n">
        <v>43.47</v>
      </c>
      <c r="G11" s="20" t="n">
        <f aca="false">((E11*$D$4)/100)/F11</f>
        <v>2.50757016618826</v>
      </c>
      <c r="H11" s="29" t="n">
        <v>2</v>
      </c>
      <c r="I11" s="22" t="n">
        <f aca="false">H11*F11*100</f>
        <v>8694</v>
      </c>
      <c r="J11" s="23" t="n">
        <f aca="false">I11/$E$4</f>
        <v>0.104099813209445</v>
      </c>
      <c r="K11" s="4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42</v>
      </c>
      <c r="E12" s="18" t="n">
        <v>0.1</v>
      </c>
      <c r="F12" s="19" t="n">
        <v>29</v>
      </c>
      <c r="G12" s="20" t="n">
        <f aca="false">((E12*$D$4)/100)/F12</f>
        <v>3.75876121117944</v>
      </c>
      <c r="H12" s="29" t="n">
        <v>3</v>
      </c>
      <c r="I12" s="22" t="n">
        <f aca="false">H12*F12*100</f>
        <v>8700</v>
      </c>
      <c r="J12" s="23" t="n">
        <f aca="false">I12/$E$4</f>
        <v>0.104171655730638</v>
      </c>
      <c r="K12" s="4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43</v>
      </c>
      <c r="E13" s="18" t="n">
        <v>0.1</v>
      </c>
      <c r="F13" s="19" t="n">
        <v>18.9</v>
      </c>
      <c r="G13" s="20" t="n">
        <f aca="false">((E13*$D$4)/100)/F13</f>
        <v>5.76741138223301</v>
      </c>
      <c r="H13" s="29" t="n">
        <v>5</v>
      </c>
      <c r="I13" s="22" t="n">
        <f aca="false">H13*F13*100</f>
        <v>9450</v>
      </c>
      <c r="J13" s="23" t="n">
        <f aca="false">I13/$E$4</f>
        <v>0.113151970879831</v>
      </c>
      <c r="K13" s="4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44</v>
      </c>
      <c r="E14" s="18" t="n">
        <v>0.1</v>
      </c>
      <c r="F14" s="19" t="n">
        <v>10.76</v>
      </c>
      <c r="G14" s="20" t="n">
        <f aca="false">((E14*$D$4)/100)/F14</f>
        <v>10.1304902531788</v>
      </c>
      <c r="H14" s="29" t="n">
        <v>7</v>
      </c>
      <c r="I14" s="22" t="n">
        <f aca="false">H14*F14*100</f>
        <v>7532</v>
      </c>
      <c r="J14" s="23" t="n">
        <f aca="false">I14/$E$4</f>
        <v>0.0901863116049619</v>
      </c>
      <c r="K14" s="4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45</v>
      </c>
      <c r="E15" s="18" t="n">
        <v>0.1</v>
      </c>
      <c r="F15" s="19" t="n">
        <v>12.89</v>
      </c>
      <c r="G15" s="20" t="n">
        <f aca="false">((E15*$D$4)/100)/F15</f>
        <v>8.45648371793668</v>
      </c>
      <c r="H15" s="29" t="n">
        <v>5</v>
      </c>
      <c r="I15" s="22" t="n">
        <f aca="false">H15*F15*100</f>
        <v>6445</v>
      </c>
      <c r="J15" s="23" t="n">
        <f aca="false">I15/$E$4</f>
        <v>0.0771708415153982</v>
      </c>
      <c r="K15" s="4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46</v>
      </c>
      <c r="E16" s="18" t="n">
        <v>0.1</v>
      </c>
      <c r="F16" s="19" t="n">
        <v>22.7</v>
      </c>
      <c r="G16" s="20" t="n">
        <f aca="false">((E16*$D$4)/100)/F16</f>
        <v>4.80194163542748</v>
      </c>
      <c r="H16" s="29" t="n">
        <v>3</v>
      </c>
      <c r="I16" s="22" t="n">
        <f aca="false">H16*F16*100</f>
        <v>6810</v>
      </c>
      <c r="J16" s="23" t="n">
        <f aca="false">I16/$E$4</f>
        <v>0.0815412615546722</v>
      </c>
      <c r="K16" s="4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24</v>
      </c>
      <c r="E17" s="18" t="n">
        <v>0.1</v>
      </c>
      <c r="F17" s="19" t="n">
        <v>53.94</v>
      </c>
      <c r="G17" s="20" t="n">
        <f aca="false">((E17*$D$4)/100)/F17</f>
        <v>2.02083936084916</v>
      </c>
      <c r="H17" s="29" t="n">
        <v>1</v>
      </c>
      <c r="I17" s="22" t="n">
        <f aca="false">H17*F17*100</f>
        <v>5394</v>
      </c>
      <c r="J17" s="23" t="n">
        <f aca="false">I17/$E$4</f>
        <v>0.0645864265529958</v>
      </c>
      <c r="K17" s="4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27</v>
      </c>
      <c r="D18" s="30"/>
      <c r="E18" s="30"/>
      <c r="F18" s="31" t="n">
        <f aca="false">D4</f>
        <v>109004.075124204</v>
      </c>
      <c r="G18" s="32"/>
      <c r="H18" s="32"/>
      <c r="I18" s="32"/>
      <c r="J18" s="31"/>
      <c r="K18" s="33" t="n">
        <f aca="false">F4</f>
        <v>113844.075124204</v>
      </c>
      <c r="L18" s="34" t="n">
        <f aca="false">(K18/F18-1)</f>
        <v>0.0444020096907853</v>
      </c>
      <c r="M18" s="34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47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113844.075124204</v>
      </c>
      <c r="E4" s="10" t="n">
        <f aca="false">IF(SUM(I8:I17)&lt;=D4,SUM(I8:I17),"VALOR ACIMA DO DISPONÍVEL")</f>
        <v>83516</v>
      </c>
      <c r="F4" s="11" t="n">
        <f aca="false">(E4*I2)+E4+(D4-E4)</f>
        <v>118684.075124204</v>
      </c>
      <c r="G4" s="2"/>
      <c r="H4" s="2"/>
      <c r="I4" s="12" t="n">
        <f aca="false">F4/100000-1</f>
        <v>0.186840751242038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6.81293088714565</v>
      </c>
      <c r="H8" s="29" t="n">
        <v>6</v>
      </c>
      <c r="I8" s="22" t="n">
        <f aca="false">H8*F8*100</f>
        <v>10026</v>
      </c>
      <c r="J8" s="23" t="n">
        <f aca="false">I8/$E$4</f>
        <v>0.120048852914412</v>
      </c>
      <c r="K8" s="4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39</v>
      </c>
      <c r="E9" s="18" t="n">
        <v>0.1</v>
      </c>
      <c r="F9" s="19" t="n">
        <v>35.25</v>
      </c>
      <c r="G9" s="20" t="n">
        <f aca="false">((E9*$D$4)/100)/F9</f>
        <v>3.22961915245968</v>
      </c>
      <c r="H9" s="29" t="n">
        <v>3</v>
      </c>
      <c r="I9" s="22" t="n">
        <f aca="false">H9*F9*100</f>
        <v>10575</v>
      </c>
      <c r="J9" s="23" t="n">
        <f aca="false">I9/$E$4</f>
        <v>0.126622443603621</v>
      </c>
      <c r="K9" s="4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40</v>
      </c>
      <c r="E10" s="18" t="n">
        <v>0.09</v>
      </c>
      <c r="F10" s="19" t="n">
        <v>9.89</v>
      </c>
      <c r="G10" s="20" t="n">
        <f aca="false">((E10*$D$4)/100)/F10</f>
        <v>10.3599259465908</v>
      </c>
      <c r="H10" s="29" t="n">
        <v>10</v>
      </c>
      <c r="I10" s="22" t="n">
        <f aca="false">H10*F10*100</f>
        <v>9890</v>
      </c>
      <c r="J10" s="23" t="n">
        <f aca="false">I10/$E$4</f>
        <v>0.118420422434025</v>
      </c>
      <c r="K10" s="4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41</v>
      </c>
      <c r="E11" s="18" t="n">
        <v>0.09</v>
      </c>
      <c r="F11" s="19" t="n">
        <v>43.47</v>
      </c>
      <c r="G11" s="20" t="n">
        <f aca="false">((E11*$D$4)/100)/F11</f>
        <v>2.35702018890691</v>
      </c>
      <c r="H11" s="29" t="n">
        <v>2</v>
      </c>
      <c r="I11" s="22" t="n">
        <f aca="false">H11*F11*100</f>
        <v>8694</v>
      </c>
      <c r="J11" s="23" t="n">
        <f aca="false">I11/$E$4</f>
        <v>0.104099813209445</v>
      </c>
      <c r="K11" s="4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42</v>
      </c>
      <c r="E12" s="18" t="n">
        <v>0.08</v>
      </c>
      <c r="F12" s="19" t="n">
        <v>29</v>
      </c>
      <c r="G12" s="20" t="n">
        <f aca="false">((E12*$D$4)/100)/F12</f>
        <v>3.14052621032286</v>
      </c>
      <c r="H12" s="29" t="n">
        <v>3</v>
      </c>
      <c r="I12" s="22" t="n">
        <f aca="false">H12*F12*100</f>
        <v>8700</v>
      </c>
      <c r="J12" s="23" t="n">
        <f aca="false">I12/$E$4</f>
        <v>0.104171655730638</v>
      </c>
      <c r="K12" s="4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43</v>
      </c>
      <c r="E13" s="18" t="n">
        <v>0.09</v>
      </c>
      <c r="F13" s="19" t="n">
        <v>18.9</v>
      </c>
      <c r="G13" s="20" t="n">
        <f aca="false">((E13*$D$4)/100)/F13</f>
        <v>5.4211464344859</v>
      </c>
      <c r="H13" s="29" t="n">
        <v>5</v>
      </c>
      <c r="I13" s="22" t="n">
        <f aca="false">H13*F13*100</f>
        <v>9450</v>
      </c>
      <c r="J13" s="23" t="n">
        <f aca="false">I13/$E$4</f>
        <v>0.113151970879831</v>
      </c>
      <c r="K13" s="4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44</v>
      </c>
      <c r="E14" s="18" t="n">
        <v>0.07</v>
      </c>
      <c r="F14" s="19" t="n">
        <v>10.76</v>
      </c>
      <c r="G14" s="20" t="n">
        <f aca="false">((E14*$D$4)/100)/F14</f>
        <v>7.40621306570099</v>
      </c>
      <c r="H14" s="29" t="n">
        <v>7</v>
      </c>
      <c r="I14" s="22" t="n">
        <f aca="false">H14*F14*100</f>
        <v>7532</v>
      </c>
      <c r="J14" s="23" t="n">
        <f aca="false">I14/$E$4</f>
        <v>0.0901863116049619</v>
      </c>
      <c r="K14" s="4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45</v>
      </c>
      <c r="E15" s="18" t="n">
        <v>0.07</v>
      </c>
      <c r="F15" s="19" t="n">
        <v>12.89</v>
      </c>
      <c r="G15" s="20" t="n">
        <f aca="false">((E15*$D$4)/100)/F15</f>
        <v>6.18237801295133</v>
      </c>
      <c r="H15" s="29" t="n">
        <v>5</v>
      </c>
      <c r="I15" s="22" t="n">
        <f aca="false">H15*F15*100</f>
        <v>6445</v>
      </c>
      <c r="J15" s="23" t="n">
        <f aca="false">I15/$E$4</f>
        <v>0.0771708415153982</v>
      </c>
      <c r="K15" s="4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46</v>
      </c>
      <c r="E16" s="18" t="n">
        <v>0.07</v>
      </c>
      <c r="F16" s="19" t="n">
        <v>22.7</v>
      </c>
      <c r="G16" s="20" t="n">
        <f aca="false">((E16*$D$4)/100)/F16</f>
        <v>3.51061024612082</v>
      </c>
      <c r="H16" s="29" t="n">
        <v>3</v>
      </c>
      <c r="I16" s="22" t="n">
        <f aca="false">H16*F16*100</f>
        <v>6810</v>
      </c>
      <c r="J16" s="23" t="n">
        <f aca="false">I16/$E$4</f>
        <v>0.0815412615546722</v>
      </c>
      <c r="K16" s="4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24</v>
      </c>
      <c r="E17" s="18" t="n">
        <v>0.08</v>
      </c>
      <c r="F17" s="19" t="n">
        <v>53.94</v>
      </c>
      <c r="G17" s="20" t="n">
        <f aca="false">((E17*$D$4)/100)/F17</f>
        <v>1.68845495178649</v>
      </c>
      <c r="H17" s="29" t="n">
        <v>1</v>
      </c>
      <c r="I17" s="22" t="n">
        <f aca="false">H17*F17*100</f>
        <v>5394</v>
      </c>
      <c r="J17" s="23" t="n">
        <f aca="false">I17/$E$4</f>
        <v>0.0645864265529958</v>
      </c>
      <c r="K17" s="4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27</v>
      </c>
      <c r="D18" s="30"/>
      <c r="E18" s="30"/>
      <c r="F18" s="31" t="n">
        <f aca="false">D4</f>
        <v>113844.075124204</v>
      </c>
      <c r="G18" s="32"/>
      <c r="H18" s="32"/>
      <c r="I18" s="32"/>
      <c r="J18" s="31"/>
      <c r="K18" s="33" t="n">
        <f aca="false">F4</f>
        <v>118684.075124204</v>
      </c>
      <c r="L18" s="34" t="n">
        <f aca="false">(K18/F18-1)</f>
        <v>0.042514289783808</v>
      </c>
      <c r="M18" s="34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47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118684.075124204</v>
      </c>
      <c r="E4" s="10" t="n">
        <f aca="false">IF(SUM(I8:I17)&lt;=D4,SUM(I8:I17),"VALOR ACIMA DO DISPONÍVEL")</f>
        <v>83516</v>
      </c>
      <c r="F4" s="11" t="n">
        <f aca="false">(E4*I2)+E4+(D4-E4)</f>
        <v>123524.075124204</v>
      </c>
      <c r="G4" s="2"/>
      <c r="H4" s="2"/>
      <c r="I4" s="12" t="n">
        <f aca="false">F4/100000-1</f>
        <v>0.235240751242038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7.10257780515882</v>
      </c>
      <c r="H8" s="29" t="n">
        <v>6</v>
      </c>
      <c r="I8" s="22" t="n">
        <f aca="false">H8*F8*100</f>
        <v>10026</v>
      </c>
      <c r="J8" s="23" t="n">
        <f aca="false">I8/$E$4</f>
        <v>0.120048852914412</v>
      </c>
      <c r="K8" s="4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39</v>
      </c>
      <c r="E9" s="18" t="n">
        <v>0.1</v>
      </c>
      <c r="F9" s="19" t="n">
        <v>35.25</v>
      </c>
      <c r="G9" s="20" t="n">
        <f aca="false">((E9*$D$4)/100)/F9</f>
        <v>3.36692411699869</v>
      </c>
      <c r="H9" s="29" t="n">
        <v>3</v>
      </c>
      <c r="I9" s="22" t="n">
        <f aca="false">H9*F9*100</f>
        <v>10575</v>
      </c>
      <c r="J9" s="23" t="n">
        <f aca="false">I9/$E$4</f>
        <v>0.126622443603621</v>
      </c>
      <c r="K9" s="4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40</v>
      </c>
      <c r="E10" s="18" t="n">
        <v>0.09</v>
      </c>
      <c r="F10" s="19" t="n">
        <v>9.89</v>
      </c>
      <c r="G10" s="20" t="n">
        <f aca="false">((E10*$D$4)/100)/F10</f>
        <v>10.800370840423</v>
      </c>
      <c r="H10" s="29" t="n">
        <v>10</v>
      </c>
      <c r="I10" s="22" t="n">
        <f aca="false">H10*F10*100</f>
        <v>9890</v>
      </c>
      <c r="J10" s="23" t="n">
        <f aca="false">I10/$E$4</f>
        <v>0.118420422434025</v>
      </c>
      <c r="K10" s="4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41</v>
      </c>
      <c r="E11" s="18" t="n">
        <v>0.09</v>
      </c>
      <c r="F11" s="19" t="n">
        <v>43.47</v>
      </c>
      <c r="G11" s="20" t="n">
        <f aca="false">((E11*$D$4)/100)/F11</f>
        <v>2.45722722824439</v>
      </c>
      <c r="H11" s="29" t="n">
        <v>2</v>
      </c>
      <c r="I11" s="22" t="n">
        <f aca="false">H11*F11*100</f>
        <v>8694</v>
      </c>
      <c r="J11" s="23" t="n">
        <f aca="false">I11/$E$4</f>
        <v>0.104099813209445</v>
      </c>
      <c r="K11" s="4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42</v>
      </c>
      <c r="E12" s="18" t="n">
        <v>0.08</v>
      </c>
      <c r="F12" s="19" t="n">
        <v>29</v>
      </c>
      <c r="G12" s="20" t="n">
        <f aca="false">((E12*$D$4)/100)/F12</f>
        <v>3.27404345170217</v>
      </c>
      <c r="H12" s="29" t="n">
        <v>3</v>
      </c>
      <c r="I12" s="22" t="n">
        <f aca="false">H12*F12*100</f>
        <v>8700</v>
      </c>
      <c r="J12" s="23" t="n">
        <f aca="false">I12/$E$4</f>
        <v>0.104171655730638</v>
      </c>
      <c r="K12" s="4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43</v>
      </c>
      <c r="E13" s="18" t="n">
        <v>0.09</v>
      </c>
      <c r="F13" s="19" t="n">
        <v>18.9</v>
      </c>
      <c r="G13" s="20" t="n">
        <f aca="false">((E13*$D$4)/100)/F13</f>
        <v>5.65162262496209</v>
      </c>
      <c r="H13" s="29" t="n">
        <v>5</v>
      </c>
      <c r="I13" s="22" t="n">
        <f aca="false">H13*F13*100</f>
        <v>9450</v>
      </c>
      <c r="J13" s="23" t="n">
        <f aca="false">I13/$E$4</f>
        <v>0.113151970879831</v>
      </c>
      <c r="K13" s="4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44</v>
      </c>
      <c r="E14" s="18" t="n">
        <v>0.07</v>
      </c>
      <c r="F14" s="19" t="n">
        <v>10.76</v>
      </c>
      <c r="G14" s="20" t="n">
        <f aca="false">((E14*$D$4)/100)/F14</f>
        <v>7.72108295417683</v>
      </c>
      <c r="H14" s="29" t="n">
        <v>7</v>
      </c>
      <c r="I14" s="22" t="n">
        <f aca="false">H14*F14*100</f>
        <v>7532</v>
      </c>
      <c r="J14" s="23" t="n">
        <f aca="false">I14/$E$4</f>
        <v>0.0901863116049619</v>
      </c>
      <c r="K14" s="4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45</v>
      </c>
      <c r="E15" s="18" t="n">
        <v>0.07</v>
      </c>
      <c r="F15" s="19" t="n">
        <v>12.89</v>
      </c>
      <c r="G15" s="20" t="n">
        <f aca="false">((E15*$D$4)/100)/F15</f>
        <v>6.44521742334699</v>
      </c>
      <c r="H15" s="29" t="n">
        <v>5</v>
      </c>
      <c r="I15" s="22" t="n">
        <f aca="false">H15*F15*100</f>
        <v>6445</v>
      </c>
      <c r="J15" s="23" t="n">
        <f aca="false">I15/$E$4</f>
        <v>0.0771708415153982</v>
      </c>
      <c r="K15" s="4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46</v>
      </c>
      <c r="E16" s="18" t="n">
        <v>0.07</v>
      </c>
      <c r="F16" s="19" t="n">
        <v>22.7</v>
      </c>
      <c r="G16" s="20" t="n">
        <f aca="false">((E16*$D$4)/100)/F16</f>
        <v>3.65986134744241</v>
      </c>
      <c r="H16" s="29" t="n">
        <v>3</v>
      </c>
      <c r="I16" s="22" t="n">
        <f aca="false">H16*F16*100</f>
        <v>6810</v>
      </c>
      <c r="J16" s="23" t="n">
        <f aca="false">I16/$E$4</f>
        <v>0.0815412615546722</v>
      </c>
      <c r="K16" s="4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24</v>
      </c>
      <c r="E17" s="18" t="n">
        <v>0.08</v>
      </c>
      <c r="F17" s="19" t="n">
        <v>53.94</v>
      </c>
      <c r="G17" s="20" t="n">
        <f aca="false">((E17*$D$4)/100)/F17</f>
        <v>1.76023841489364</v>
      </c>
      <c r="H17" s="29" t="n">
        <v>1</v>
      </c>
      <c r="I17" s="22" t="n">
        <f aca="false">H17*F17*100</f>
        <v>5394</v>
      </c>
      <c r="J17" s="23" t="n">
        <f aca="false">I17/$E$4</f>
        <v>0.0645864265529958</v>
      </c>
      <c r="K17" s="4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27</v>
      </c>
      <c r="D18" s="30"/>
      <c r="E18" s="30"/>
      <c r="F18" s="31" t="n">
        <f aca="false">D4</f>
        <v>118684.075124204</v>
      </c>
      <c r="G18" s="32"/>
      <c r="H18" s="32"/>
      <c r="I18" s="32"/>
      <c r="J18" s="31"/>
      <c r="K18" s="33" t="n">
        <f aca="false">F4</f>
        <v>123524.075124204</v>
      </c>
      <c r="L18" s="34" t="n">
        <f aca="false">(K18/F18-1)</f>
        <v>0.0407805343297734</v>
      </c>
      <c r="M18" s="34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47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123524.075124204</v>
      </c>
      <c r="E4" s="10" t="n">
        <f aca="false">IF(SUM(I8:I17)&lt;=D4,SUM(I8:I17),"VALOR ACIMA DO DISPONÍVEL")</f>
        <v>83516</v>
      </c>
      <c r="F4" s="11" t="n">
        <f aca="false">(E4*I2)+E4+(D4-E4)</f>
        <v>128364.075124204</v>
      </c>
      <c r="G4" s="2"/>
      <c r="H4" s="2"/>
      <c r="I4" s="12" t="n">
        <f aca="false">F4/100000-1</f>
        <v>0.283640751242038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7.39222472317198</v>
      </c>
      <c r="H8" s="29" t="n">
        <v>6</v>
      </c>
      <c r="I8" s="22" t="n">
        <f aca="false">H8*F8*100</f>
        <v>10026</v>
      </c>
      <c r="J8" s="23" t="n">
        <f aca="false">I8/$E$4</f>
        <v>0.120048852914412</v>
      </c>
      <c r="K8" s="4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39</v>
      </c>
      <c r="E9" s="18" t="n">
        <v>0.1</v>
      </c>
      <c r="F9" s="19" t="n">
        <v>35.25</v>
      </c>
      <c r="G9" s="20" t="n">
        <f aca="false">((E9*$D$4)/100)/F9</f>
        <v>3.5042290815377</v>
      </c>
      <c r="H9" s="29" t="n">
        <v>3</v>
      </c>
      <c r="I9" s="22" t="n">
        <f aca="false">H9*F9*100</f>
        <v>10575</v>
      </c>
      <c r="J9" s="23" t="n">
        <f aca="false">I9/$E$4</f>
        <v>0.126622443603621</v>
      </c>
      <c r="K9" s="4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40</v>
      </c>
      <c r="E10" s="18" t="n">
        <v>0.09</v>
      </c>
      <c r="F10" s="19" t="n">
        <v>9.89</v>
      </c>
      <c r="G10" s="20" t="n">
        <f aca="false">((E10*$D$4)/100)/F10</f>
        <v>11.2408157342552</v>
      </c>
      <c r="H10" s="29" t="n">
        <v>10</v>
      </c>
      <c r="I10" s="22" t="n">
        <f aca="false">H10*F10*100</f>
        <v>9890</v>
      </c>
      <c r="J10" s="23" t="n">
        <f aca="false">I10/$E$4</f>
        <v>0.118420422434025</v>
      </c>
      <c r="K10" s="4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41</v>
      </c>
      <c r="E11" s="18" t="n">
        <v>0.09</v>
      </c>
      <c r="F11" s="19" t="n">
        <v>43.47</v>
      </c>
      <c r="G11" s="20" t="n">
        <f aca="false">((E11*$D$4)/100)/F11</f>
        <v>2.55743426758186</v>
      </c>
      <c r="H11" s="29" t="n">
        <v>2</v>
      </c>
      <c r="I11" s="22" t="n">
        <f aca="false">H11*F11*100</f>
        <v>8694</v>
      </c>
      <c r="J11" s="23" t="n">
        <f aca="false">I11/$E$4</f>
        <v>0.104099813209445</v>
      </c>
      <c r="K11" s="4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42</v>
      </c>
      <c r="E12" s="18" t="n">
        <v>0.08</v>
      </c>
      <c r="F12" s="19" t="n">
        <v>29</v>
      </c>
      <c r="G12" s="20" t="n">
        <f aca="false">((E12*$D$4)/100)/F12</f>
        <v>3.40756069308149</v>
      </c>
      <c r="H12" s="29" t="n">
        <v>3</v>
      </c>
      <c r="I12" s="22" t="n">
        <f aca="false">H12*F12*100</f>
        <v>8700</v>
      </c>
      <c r="J12" s="23" t="n">
        <f aca="false">I12/$E$4</f>
        <v>0.104171655730638</v>
      </c>
      <c r="K12" s="4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43</v>
      </c>
      <c r="E13" s="18" t="n">
        <v>0.09</v>
      </c>
      <c r="F13" s="19" t="n">
        <v>18.9</v>
      </c>
      <c r="G13" s="20" t="n">
        <f aca="false">((E13*$D$4)/100)/F13</f>
        <v>5.88209881543828</v>
      </c>
      <c r="H13" s="29" t="n">
        <v>5</v>
      </c>
      <c r="I13" s="22" t="n">
        <f aca="false">H13*F13*100</f>
        <v>9450</v>
      </c>
      <c r="J13" s="23" t="n">
        <f aca="false">I13/$E$4</f>
        <v>0.113151970879831</v>
      </c>
      <c r="K13" s="4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44</v>
      </c>
      <c r="E14" s="18" t="n">
        <v>0.07</v>
      </c>
      <c r="F14" s="19" t="n">
        <v>10.76</v>
      </c>
      <c r="G14" s="20" t="n">
        <f aca="false">((E14*$D$4)/100)/F14</f>
        <v>8.03595284265267</v>
      </c>
      <c r="H14" s="29" t="n">
        <v>7</v>
      </c>
      <c r="I14" s="22" t="n">
        <f aca="false">H14*F14*100</f>
        <v>7532</v>
      </c>
      <c r="J14" s="23" t="n">
        <f aca="false">I14/$E$4</f>
        <v>0.0901863116049619</v>
      </c>
      <c r="K14" s="4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45</v>
      </c>
      <c r="E15" s="18" t="n">
        <v>0.07</v>
      </c>
      <c r="F15" s="19" t="n">
        <v>12.89</v>
      </c>
      <c r="G15" s="20" t="n">
        <f aca="false">((E15*$D$4)/100)/F15</f>
        <v>6.70805683374265</v>
      </c>
      <c r="H15" s="29" t="n">
        <v>5</v>
      </c>
      <c r="I15" s="22" t="n">
        <f aca="false">H15*F15*100</f>
        <v>6445</v>
      </c>
      <c r="J15" s="23" t="n">
        <f aca="false">I15/$E$4</f>
        <v>0.0771708415153982</v>
      </c>
      <c r="K15" s="4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46</v>
      </c>
      <c r="E16" s="18" t="n">
        <v>0.07</v>
      </c>
      <c r="F16" s="19" t="n">
        <v>22.7</v>
      </c>
      <c r="G16" s="20" t="n">
        <f aca="false">((E16*$D$4)/100)/F16</f>
        <v>3.809112448764</v>
      </c>
      <c r="H16" s="29" t="n">
        <v>3</v>
      </c>
      <c r="I16" s="22" t="n">
        <f aca="false">H16*F16*100</f>
        <v>6810</v>
      </c>
      <c r="J16" s="23" t="n">
        <f aca="false">I16/$E$4</f>
        <v>0.0815412615546722</v>
      </c>
      <c r="K16" s="4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24</v>
      </c>
      <c r="E17" s="18" t="n">
        <v>0.08</v>
      </c>
      <c r="F17" s="19" t="n">
        <v>53.94</v>
      </c>
      <c r="G17" s="20" t="n">
        <f aca="false">((E17*$D$4)/100)/F17</f>
        <v>1.8320218780008</v>
      </c>
      <c r="H17" s="29" t="n">
        <v>1</v>
      </c>
      <c r="I17" s="22" t="n">
        <f aca="false">H17*F17*100</f>
        <v>5394</v>
      </c>
      <c r="J17" s="23" t="n">
        <f aca="false">I17/$E$4</f>
        <v>0.0645864265529958</v>
      </c>
      <c r="K17" s="4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27</v>
      </c>
      <c r="D18" s="30"/>
      <c r="E18" s="30"/>
      <c r="F18" s="31" t="n">
        <f aca="false">D4</f>
        <v>123524.075124204</v>
      </c>
      <c r="G18" s="32"/>
      <c r="H18" s="32"/>
      <c r="I18" s="32"/>
      <c r="J18" s="31"/>
      <c r="K18" s="33" t="n">
        <f aca="false">F4</f>
        <v>128364.075124204</v>
      </c>
      <c r="L18" s="34" t="n">
        <f aca="false">(K18/F18-1)</f>
        <v>0.0391826451251172</v>
      </c>
      <c r="M18" s="34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47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128364.075124204</v>
      </c>
      <c r="E4" s="10" t="n">
        <f aca="false">IF(SUM(I8:I17)&lt;=D4,SUM(I8:I17),"VALOR ACIMA DO DISPONÍVEL")</f>
        <v>83516</v>
      </c>
      <c r="F4" s="11" t="n">
        <f aca="false">(E4*I2)+E4+(D4-E4)</f>
        <v>133204.075124204</v>
      </c>
      <c r="G4" s="2"/>
      <c r="H4" s="2"/>
      <c r="I4" s="12" t="n">
        <f aca="false">F4/100000-1</f>
        <v>0.332040751242038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7.68187164118515</v>
      </c>
      <c r="H8" s="29" t="n">
        <v>6</v>
      </c>
      <c r="I8" s="22" t="n">
        <f aca="false">H8*F8*100</f>
        <v>10026</v>
      </c>
      <c r="J8" s="23" t="n">
        <f aca="false">I8/$E$4</f>
        <v>0.120048852914412</v>
      </c>
      <c r="K8" s="4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39</v>
      </c>
      <c r="E9" s="18" t="n">
        <v>0.1</v>
      </c>
      <c r="F9" s="19" t="n">
        <v>35.25</v>
      </c>
      <c r="G9" s="20" t="n">
        <f aca="false">((E9*$D$4)/100)/F9</f>
        <v>3.64153404607671</v>
      </c>
      <c r="H9" s="29" t="n">
        <v>3</v>
      </c>
      <c r="I9" s="22" t="n">
        <f aca="false">H9*F9*100</f>
        <v>10575</v>
      </c>
      <c r="J9" s="23" t="n">
        <f aca="false">I9/$E$4</f>
        <v>0.126622443603621</v>
      </c>
      <c r="K9" s="4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40</v>
      </c>
      <c r="E10" s="18" t="n">
        <v>0.1</v>
      </c>
      <c r="F10" s="19" t="n">
        <v>9.89</v>
      </c>
      <c r="G10" s="20" t="n">
        <f aca="false">((E10*$D$4)/100)/F10</f>
        <v>12.9791784756526</v>
      </c>
      <c r="H10" s="29" t="n">
        <v>10</v>
      </c>
      <c r="I10" s="22" t="n">
        <f aca="false">H10*F10*100</f>
        <v>9890</v>
      </c>
      <c r="J10" s="23" t="n">
        <f aca="false">I10/$E$4</f>
        <v>0.118420422434025</v>
      </c>
      <c r="K10" s="4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41</v>
      </c>
      <c r="E11" s="18" t="n">
        <v>0.1</v>
      </c>
      <c r="F11" s="19" t="n">
        <v>43.47</v>
      </c>
      <c r="G11" s="20" t="n">
        <f aca="false">((E11*$D$4)/100)/F11</f>
        <v>2.95293478546593</v>
      </c>
      <c r="H11" s="29" t="n">
        <v>2</v>
      </c>
      <c r="I11" s="22" t="n">
        <f aca="false">H11*F11*100</f>
        <v>8694</v>
      </c>
      <c r="J11" s="23" t="n">
        <f aca="false">I11/$E$4</f>
        <v>0.104099813209445</v>
      </c>
      <c r="K11" s="4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42</v>
      </c>
      <c r="E12" s="18" t="n">
        <v>0.1</v>
      </c>
      <c r="F12" s="19" t="n">
        <v>29</v>
      </c>
      <c r="G12" s="20" t="n">
        <f aca="false">((E12*$D$4)/100)/F12</f>
        <v>4.426347418076</v>
      </c>
      <c r="H12" s="29" t="n">
        <v>3</v>
      </c>
      <c r="I12" s="22" t="n">
        <f aca="false">H12*F12*100</f>
        <v>8700</v>
      </c>
      <c r="J12" s="23" t="n">
        <f aca="false">I12/$E$4</f>
        <v>0.104171655730638</v>
      </c>
      <c r="K12" s="4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43</v>
      </c>
      <c r="E13" s="18" t="n">
        <v>0.1</v>
      </c>
      <c r="F13" s="19" t="n">
        <v>18.9</v>
      </c>
      <c r="G13" s="20" t="n">
        <f aca="false">((E13*$D$4)/100)/F13</f>
        <v>6.79175000657163</v>
      </c>
      <c r="H13" s="29" t="n">
        <v>5</v>
      </c>
      <c r="I13" s="22" t="n">
        <f aca="false">H13*F13*100</f>
        <v>9450</v>
      </c>
      <c r="J13" s="23" t="n">
        <f aca="false">I13/$E$4</f>
        <v>0.113151970879831</v>
      </c>
      <c r="K13" s="4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44</v>
      </c>
      <c r="E14" s="18" t="n">
        <v>0.1</v>
      </c>
      <c r="F14" s="19" t="n">
        <v>10.76</v>
      </c>
      <c r="G14" s="20" t="n">
        <f aca="false">((E14*$D$4)/100)/F14</f>
        <v>11.929746758755</v>
      </c>
      <c r="H14" s="29" t="n">
        <v>7</v>
      </c>
      <c r="I14" s="22" t="n">
        <f aca="false">H14*F14*100</f>
        <v>7532</v>
      </c>
      <c r="J14" s="23" t="n">
        <f aca="false">I14/$E$4</f>
        <v>0.0901863116049619</v>
      </c>
      <c r="K14" s="4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45</v>
      </c>
      <c r="E15" s="18" t="n">
        <v>0.1</v>
      </c>
      <c r="F15" s="19" t="n">
        <v>12.89</v>
      </c>
      <c r="G15" s="20" t="n">
        <f aca="false">((E15*$D$4)/100)/F15</f>
        <v>9.95842320591186</v>
      </c>
      <c r="H15" s="29" t="n">
        <v>5</v>
      </c>
      <c r="I15" s="22" t="n">
        <f aca="false">H15*F15*100</f>
        <v>6445</v>
      </c>
      <c r="J15" s="23" t="n">
        <f aca="false">I15/$E$4</f>
        <v>0.0771708415153982</v>
      </c>
      <c r="K15" s="4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46</v>
      </c>
      <c r="E16" s="18" t="n">
        <v>0.1</v>
      </c>
      <c r="F16" s="19" t="n">
        <v>22.7</v>
      </c>
      <c r="G16" s="20" t="n">
        <f aca="false">((E16*$D$4)/100)/F16</f>
        <v>5.65480507155083</v>
      </c>
      <c r="H16" s="29" t="n">
        <v>3</v>
      </c>
      <c r="I16" s="22" t="n">
        <f aca="false">H16*F16*100</f>
        <v>6810</v>
      </c>
      <c r="J16" s="23" t="n">
        <f aca="false">I16/$E$4</f>
        <v>0.0815412615546722</v>
      </c>
      <c r="K16" s="4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24</v>
      </c>
      <c r="E17" s="18" t="n">
        <v>0.1</v>
      </c>
      <c r="F17" s="19" t="n">
        <v>53.94</v>
      </c>
      <c r="G17" s="20" t="n">
        <f aca="false">((E17*$D$4)/100)/F17</f>
        <v>2.37975667638494</v>
      </c>
      <c r="H17" s="29" t="n">
        <v>1</v>
      </c>
      <c r="I17" s="22" t="n">
        <f aca="false">H17*F17*100</f>
        <v>5394</v>
      </c>
      <c r="J17" s="23" t="n">
        <f aca="false">I17/$E$4</f>
        <v>0.0645864265529958</v>
      </c>
      <c r="K17" s="4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27</v>
      </c>
      <c r="D18" s="30"/>
      <c r="E18" s="30"/>
      <c r="F18" s="31" t="n">
        <f aca="false">D4</f>
        <v>128364.075124204</v>
      </c>
      <c r="G18" s="32"/>
      <c r="H18" s="32"/>
      <c r="I18" s="32"/>
      <c r="J18" s="31"/>
      <c r="K18" s="33" t="n">
        <f aca="false">F4</f>
        <v>133204.075124204</v>
      </c>
      <c r="L18" s="34" t="n">
        <f aca="false">(K18/F18-1)</f>
        <v>0.0377052535556919</v>
      </c>
      <c r="M18" s="34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47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133204.075124204</v>
      </c>
      <c r="E4" s="10" t="n">
        <f aca="false">IF(SUM(I8:I17)&lt;=D4,SUM(I8:I17),"VALOR ACIMA DO DISPONÍVEL")</f>
        <v>124663</v>
      </c>
      <c r="F4" s="11" t="n">
        <f aca="false">(E4*I2)+E4+(D4-E4)</f>
        <v>138380.075124204</v>
      </c>
      <c r="G4" s="2"/>
      <c r="H4" s="2"/>
      <c r="I4" s="12" t="n">
        <f aca="false">F4/100000-1</f>
        <v>0.383800751242038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7.97151855919832</v>
      </c>
      <c r="H8" s="29" t="n">
        <v>6</v>
      </c>
      <c r="I8" s="22" t="n">
        <f aca="false">H8*F8*100</f>
        <v>10026</v>
      </c>
      <c r="J8" s="23" t="n">
        <f aca="false">I8/$E$4</f>
        <v>0.0804248253290872</v>
      </c>
      <c r="K8" s="40" t="n">
        <v>15.86</v>
      </c>
      <c r="L8" s="25" t="n">
        <f aca="false">IFERROR((K8/F8-1)*J8,0)</f>
        <v>-0.00409102941530367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39</v>
      </c>
      <c r="E9" s="18" t="n">
        <v>0.1</v>
      </c>
      <c r="F9" s="19" t="n">
        <v>35.25</v>
      </c>
      <c r="G9" s="20" t="n">
        <f aca="false">((E9*$D$4)/100)/F9</f>
        <v>3.77883901061571</v>
      </c>
      <c r="H9" s="29" t="n">
        <v>3</v>
      </c>
      <c r="I9" s="22" t="n">
        <f aca="false">H9*F9*100</f>
        <v>10575</v>
      </c>
      <c r="J9" s="23" t="n">
        <f aca="false">I9/$E$4</f>
        <v>0.0848286981702671</v>
      </c>
      <c r="K9" s="40" t="n">
        <v>42.95</v>
      </c>
      <c r="L9" s="25" t="n">
        <f aca="false">IFERROR((K9/F9-1)*J9,0)</f>
        <v>0.0185299567634342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40</v>
      </c>
      <c r="E10" s="18" t="n">
        <v>0.1</v>
      </c>
      <c r="F10" s="19" t="n">
        <v>9.89</v>
      </c>
      <c r="G10" s="20" t="n">
        <f aca="false">((E10*$D$4)/100)/F10</f>
        <v>13.4685616910216</v>
      </c>
      <c r="H10" s="29" t="n">
        <v>13</v>
      </c>
      <c r="I10" s="22" t="n">
        <f aca="false">H10*F10*100</f>
        <v>12857</v>
      </c>
      <c r="J10" s="23" t="n">
        <f aca="false">I10/$E$4</f>
        <v>0.103134049397175</v>
      </c>
      <c r="K10" s="40" t="n">
        <v>10.19</v>
      </c>
      <c r="L10" s="25" t="n">
        <f aca="false">IFERROR((K10/F10-1)*J10,0)</f>
        <v>0.0031284342587616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41</v>
      </c>
      <c r="E11" s="18" t="n">
        <v>0.1</v>
      </c>
      <c r="F11" s="19" t="n">
        <v>43.47</v>
      </c>
      <c r="G11" s="20" t="n">
        <f aca="false">((E11*$D$4)/100)/F11</f>
        <v>3.06427594028534</v>
      </c>
      <c r="H11" s="29" t="n">
        <v>3</v>
      </c>
      <c r="I11" s="22" t="n">
        <f aca="false">H11*F11*100</f>
        <v>13041</v>
      </c>
      <c r="J11" s="23" t="n">
        <f aca="false">I11/$E$4</f>
        <v>0.104610028637206</v>
      </c>
      <c r="K11" s="40" t="n">
        <v>48.33</v>
      </c>
      <c r="L11" s="25" t="n">
        <f aca="false">IFERROR((K11/F11-1)*J11,0)</f>
        <v>0.0116955311519858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42</v>
      </c>
      <c r="E12" s="18" t="n">
        <v>0.1</v>
      </c>
      <c r="F12" s="19" t="n">
        <v>29</v>
      </c>
      <c r="G12" s="20" t="n">
        <f aca="false">((E12*$D$4)/100)/F12</f>
        <v>4.59324396980013</v>
      </c>
      <c r="H12" s="29" t="n">
        <v>4</v>
      </c>
      <c r="I12" s="22" t="n">
        <f aca="false">H12*F12*100</f>
        <v>11600</v>
      </c>
      <c r="J12" s="23" t="n">
        <f aca="false">I12/$E$4</f>
        <v>0.0930508651323969</v>
      </c>
      <c r="K12" s="40" t="n">
        <v>34.66</v>
      </c>
      <c r="L12" s="25" t="n">
        <f aca="false">IFERROR((K12/F12-1)*J12,0)</f>
        <v>0.0181609619534264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43</v>
      </c>
      <c r="E13" s="18" t="n">
        <v>0.1</v>
      </c>
      <c r="F13" s="19" t="n">
        <v>18.9</v>
      </c>
      <c r="G13" s="20" t="n">
        <f aca="false">((E13*$D$4)/100)/F13</f>
        <v>7.04783466265629</v>
      </c>
      <c r="H13" s="29" t="n">
        <v>7</v>
      </c>
      <c r="I13" s="22" t="n">
        <f aca="false">H13*F13*100</f>
        <v>13230</v>
      </c>
      <c r="J13" s="23" t="n">
        <f aca="false">I13/$E$4</f>
        <v>0.10612611600876</v>
      </c>
      <c r="K13" s="40" t="n">
        <v>19.85</v>
      </c>
      <c r="L13" s="25" t="n">
        <f aca="false">IFERROR((K13/F13-1)*J13,0)</f>
        <v>0.00533438149250381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44</v>
      </c>
      <c r="E14" s="18" t="n">
        <v>0.1</v>
      </c>
      <c r="F14" s="19" t="n">
        <v>10.76</v>
      </c>
      <c r="G14" s="20" t="n">
        <f aca="false">((E14*$D$4)/100)/F14</f>
        <v>12.3795608851491</v>
      </c>
      <c r="H14" s="29" t="n">
        <v>12</v>
      </c>
      <c r="I14" s="22" t="n">
        <f aca="false">H14*F14*100</f>
        <v>12912</v>
      </c>
      <c r="J14" s="23" t="n">
        <f aca="false">I14/$E$4</f>
        <v>0.103575238843923</v>
      </c>
      <c r="K14" s="40" t="n">
        <v>11.85</v>
      </c>
      <c r="L14" s="25" t="n">
        <f aca="false">IFERROR((K14/F14-1)*J14,0)</f>
        <v>0.0104922872063082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45</v>
      </c>
      <c r="E15" s="18" t="n">
        <v>0.1</v>
      </c>
      <c r="F15" s="19" t="n">
        <v>12.89</v>
      </c>
      <c r="G15" s="20" t="n">
        <f aca="false">((E15*$D$4)/100)/F15</f>
        <v>10.3339080779057</v>
      </c>
      <c r="H15" s="29" t="n">
        <v>10</v>
      </c>
      <c r="I15" s="22" t="n">
        <f aca="false">H15*F15*100</f>
        <v>12890</v>
      </c>
      <c r="J15" s="23" t="n">
        <f aca="false">I15/$E$4</f>
        <v>0.103398763065224</v>
      </c>
      <c r="K15" s="40" t="n">
        <v>12.46</v>
      </c>
      <c r="L15" s="25" t="n">
        <f aca="false">IFERROR((K15/F15-1)*J15,0)</f>
        <v>-0.0034492993109423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46</v>
      </c>
      <c r="E16" s="18" t="n">
        <v>0.1</v>
      </c>
      <c r="F16" s="19" t="n">
        <v>22.7</v>
      </c>
      <c r="G16" s="20" t="n">
        <f aca="false">((E16*$D$4)/100)/F16</f>
        <v>5.86802093058167</v>
      </c>
      <c r="H16" s="29" t="n">
        <v>5</v>
      </c>
      <c r="I16" s="22" t="n">
        <f aca="false">H16*F16*100</f>
        <v>11350</v>
      </c>
      <c r="J16" s="23" t="n">
        <f aca="false">I16/$E$4</f>
        <v>0.0910454585562677</v>
      </c>
      <c r="K16" s="40" t="n">
        <v>21.25</v>
      </c>
      <c r="L16" s="25" t="n">
        <f aca="false">IFERROR((K16/F16-1)*J16,0)</f>
        <v>-0.0058156790707748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24</v>
      </c>
      <c r="E17" s="18" t="n">
        <v>0.1</v>
      </c>
      <c r="F17" s="19" t="n">
        <v>53.94</v>
      </c>
      <c r="G17" s="20" t="n">
        <f aca="false">((E17*$D$4)/100)/F17</f>
        <v>2.46948600526889</v>
      </c>
      <c r="H17" s="29" t="n">
        <v>3</v>
      </c>
      <c r="I17" s="22" t="n">
        <f aca="false">H17*F17*100</f>
        <v>16182</v>
      </c>
      <c r="J17" s="23" t="n">
        <f aca="false">I17/$E$4</f>
        <v>0.129805956859694</v>
      </c>
      <c r="K17" s="40" t="n">
        <v>48.76</v>
      </c>
      <c r="L17" s="25" t="n">
        <f aca="false">IFERROR((K17/F17-1)*J17,0)</f>
        <v>-0.0124656072772194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27</v>
      </c>
      <c r="D18" s="30"/>
      <c r="E18" s="30"/>
      <c r="F18" s="31" t="n">
        <f aca="false">D4</f>
        <v>133204.075124204</v>
      </c>
      <c r="G18" s="32"/>
      <c r="H18" s="32"/>
      <c r="I18" s="32"/>
      <c r="J18" s="31"/>
      <c r="K18" s="33" t="n">
        <f aca="false">F4</f>
        <v>138380.075124204</v>
      </c>
      <c r="L18" s="34" t="n">
        <f aca="false">(K18/F18-1)</f>
        <v>0.0388576700463086</v>
      </c>
      <c r="M18" s="3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47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2020-06-30T21:45:09Z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