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8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o" sheetId="1" state="visible" r:id="rId2"/>
    <sheet name="Junho" sheetId="2" state="visible" r:id="rId3"/>
    <sheet name="Julho" sheetId="3" state="visible" r:id="rId4"/>
    <sheet name="Agosto" sheetId="4" state="visible" r:id="rId5"/>
    <sheet name="Setembro" sheetId="5" state="visible" r:id="rId6"/>
    <sheet name="Outubro" sheetId="6" state="visible" r:id="rId7"/>
    <sheet name="Novembro" sheetId="7" state="visible" r:id="rId8"/>
    <sheet name="Dezembro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sharedStrings.xml><?xml version="1.0" encoding="utf-8"?>
<sst xmlns="http://schemas.openxmlformats.org/spreadsheetml/2006/main" count="245" uniqueCount="39">
  <si>
    <t xml:space="preserve">CAPITAL</t>
  </si>
  <si>
    <t xml:space="preserve">-&gt;</t>
  </si>
  <si>
    <t xml:space="preserve">Rentabilidade Mensal dos Ativos (sem caixa)</t>
  </si>
  <si>
    <t xml:space="preserve">INICIAL</t>
  </si>
  <si>
    <t xml:space="preserve">INVESTIDO</t>
  </si>
  <si>
    <t xml:space="preserve">ATUAL</t>
  </si>
  <si>
    <t xml:space="preserve">Rentabilidade Acumulada</t>
  </si>
  <si>
    <t xml:space="preserve">Maio de 2020</t>
  </si>
  <si>
    <t xml:space="preserve">Ativos</t>
  </si>
  <si>
    <t xml:space="preserve">Composição</t>
  </si>
  <si>
    <t xml:space="preserve">Preço Compra</t>
  </si>
  <si>
    <t xml:space="preserve">Qnt 1</t>
  </si>
  <si>
    <t xml:space="preserve">Qnt 2</t>
  </si>
  <si>
    <t xml:space="preserve">Montante</t>
  </si>
  <si>
    <t xml:space="preserve">Comp2</t>
  </si>
  <si>
    <t xml:space="preserve">Preço Atual</t>
  </si>
  <si>
    <t xml:space="preserve">Retorno</t>
  </si>
  <si>
    <t xml:space="preserve">ITSA4</t>
  </si>
  <si>
    <t xml:space="preserve">KLBN11</t>
  </si>
  <si>
    <t xml:space="preserve">BBDC4</t>
  </si>
  <si>
    <t xml:space="preserve">VVAR3</t>
  </si>
  <si>
    <t xml:space="preserve">HAPV3</t>
  </si>
  <si>
    <t xml:space="preserve">ABEV3</t>
  </si>
  <si>
    <t xml:space="preserve">EQTL3</t>
  </si>
  <si>
    <t xml:space="preserve">LOGN3</t>
  </si>
  <si>
    <t xml:space="preserve">CARTEIRA</t>
  </si>
  <si>
    <t xml:space="preserve">      -&gt; Rentabilidade mensal da carteira</t>
  </si>
  <si>
    <t xml:space="preserve">IBOVESPA</t>
  </si>
  <si>
    <t xml:space="preserve">MRFG3</t>
  </si>
  <si>
    <t xml:space="preserve">AALR3</t>
  </si>
  <si>
    <t xml:space="preserve">CSNA3</t>
  </si>
  <si>
    <t xml:space="preserve">ELET3</t>
  </si>
  <si>
    <t xml:space="preserve">TAEE3</t>
  </si>
  <si>
    <t xml:space="preserve">EGIE3</t>
  </si>
  <si>
    <t xml:space="preserve">yduq3</t>
  </si>
  <si>
    <t xml:space="preserve">ENBR3</t>
  </si>
  <si>
    <t xml:space="preserve">ECOR3</t>
  </si>
  <si>
    <t xml:space="preserve">SANB4</t>
  </si>
  <si>
    <t xml:space="preserve">BBAS3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</si>
</sst>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_-&quot;R$ &quot;* #,##0.00_-;&quot;-R$ &quot;* #,##0.00_-;_-&quot;R$ &quot;* \-??_-;_-@"/>
    <numFmt numFmtId="167" formatCode="_-* #,##0_-;\-* #,##0_-;_-* \-??_-;_-@"/>
    <numFmt numFmtId="168" formatCode="_-* #,##0.00_-;\-* #,##0.00_-;_-* \-??_-;_-@"/>
    <numFmt numFmtId="169" formatCode="0%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D966"/>
        <bgColor rgb="FFFFFF99"/>
      </patternFill>
    </fill>
    <fill>
      <patternFill patternType="solid">
        <fgColor rgb="FFE7E6E6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0.0731267605633803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v>100000</v>
      </c>
      <c r="E4" s="14" t="n">
        <f aca="false">IF(SUM(I8:I17)&lt;=D4,SUM(I8:I17),"VALOR ACIMA DO DISPONÍVEL")</f>
        <v>99400</v>
      </c>
      <c r="F4" s="15" t="n">
        <f aca="false">(E4*I2)+E4+(D4-E4)</f>
        <v>107268.8</v>
      </c>
      <c r="G4" s="3"/>
      <c r="H4" s="3"/>
      <c r="I4" s="16" t="n">
        <f aca="false">F4/D4-1</f>
        <v>0.0726880000000001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0" t="n">
        <v>1</v>
      </c>
      <c r="D8" s="21" t="s">
        <v>17</v>
      </c>
      <c r="E8" s="22" t="n">
        <v>0.15</v>
      </c>
      <c r="F8" s="23" t="n">
        <v>9</v>
      </c>
      <c r="G8" s="24" t="n">
        <f aca="false">((E8*$D$4)/100)/F8</f>
        <v>16.6666666666667</v>
      </c>
      <c r="H8" s="25" t="n">
        <v>17</v>
      </c>
      <c r="I8" s="26" t="n">
        <f aca="false">H8*F8*100</f>
        <v>15300</v>
      </c>
      <c r="J8" s="27" t="n">
        <f aca="false">I8/$E$4</f>
        <v>0.153923541247485</v>
      </c>
      <c r="K8" s="28" t="n">
        <v>8.86</v>
      </c>
      <c r="L8" s="29" t="n">
        <f aca="false">IFERROR((K8/F8-1)*J8,0)</f>
        <v>-0.00239436619718311</v>
      </c>
      <c r="M8" s="30" t="n">
        <f aca="false">IFERROR(L8/J8,0)</f>
        <v>-0.0155555555555557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18</v>
      </c>
      <c r="E9" s="22" t="n">
        <v>0.15</v>
      </c>
      <c r="F9" s="23" t="n">
        <v>17.81</v>
      </c>
      <c r="G9" s="24" t="n">
        <f aca="false">((E9*$D$4)/100)/F9</f>
        <v>8.42223469960696</v>
      </c>
      <c r="H9" s="25" t="n">
        <v>8</v>
      </c>
      <c r="I9" s="26" t="n">
        <f aca="false">H9*F9*100</f>
        <v>14248</v>
      </c>
      <c r="J9" s="27" t="n">
        <f aca="false">I9/$E$4</f>
        <v>0.143340040241449</v>
      </c>
      <c r="K9" s="28" t="n">
        <v>19.71</v>
      </c>
      <c r="L9" s="29" t="n">
        <f aca="false">IFERROR((K9/F9-1)*J9,0)</f>
        <v>0.0152917505030181</v>
      </c>
      <c r="M9" s="30" t="n">
        <f aca="false">IFERROR(L9/J9,0)</f>
        <v>0.106681639528355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19</v>
      </c>
      <c r="E10" s="22" t="n">
        <v>0.15</v>
      </c>
      <c r="F10" s="23" t="n">
        <v>19.15</v>
      </c>
      <c r="G10" s="24" t="n">
        <f aca="false">((E10*$D$4)/100)/F10</f>
        <v>7.83289817232376</v>
      </c>
      <c r="H10" s="25" t="n">
        <v>8</v>
      </c>
      <c r="I10" s="26" t="n">
        <f aca="false">H10*F10*100</f>
        <v>15320</v>
      </c>
      <c r="J10" s="27" t="n">
        <f aca="false">I10/$E$4</f>
        <v>0.154124748490946</v>
      </c>
      <c r="K10" s="28" t="n">
        <v>18.95</v>
      </c>
      <c r="L10" s="29" t="n">
        <f aca="false">IFERROR((K10/F10-1)*J10,0)</f>
        <v>-0.00160965794768611</v>
      </c>
      <c r="M10" s="30" t="n">
        <f aca="false">IFERROR(L10/J10,0)</f>
        <v>-0.010443864229765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2" t="s">
        <v>20</v>
      </c>
      <c r="E11" s="22" t="n">
        <v>0.1</v>
      </c>
      <c r="F11" s="23" t="n">
        <v>9.18</v>
      </c>
      <c r="G11" s="24" t="n">
        <f aca="false">((E11*$D$4)/100)/F11</f>
        <v>10.8932461873638</v>
      </c>
      <c r="H11" s="25" t="n">
        <v>10</v>
      </c>
      <c r="I11" s="26" t="n">
        <f aca="false">H11*F11*100</f>
        <v>9180</v>
      </c>
      <c r="J11" s="27" t="n">
        <f aca="false">I11/$E$4</f>
        <v>0.0923541247484909</v>
      </c>
      <c r="K11" s="28" t="n">
        <v>12.4</v>
      </c>
      <c r="L11" s="29" t="n">
        <f aca="false">IFERROR((K11/F11-1)*J11,0)</f>
        <v>0.0323943661971831</v>
      </c>
      <c r="M11" s="30" t="n">
        <f aca="false">IFERROR(L11/J11,0)</f>
        <v>0.350762527233116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2" t="s">
        <v>21</v>
      </c>
      <c r="E12" s="22" t="n">
        <v>0.15</v>
      </c>
      <c r="F12" s="23" t="n">
        <v>52.44</v>
      </c>
      <c r="G12" s="24" t="n">
        <f aca="false">((E12*$D$4)/100)/F12</f>
        <v>2.8604118993135</v>
      </c>
      <c r="H12" s="25" t="n">
        <v>4</v>
      </c>
      <c r="I12" s="26" t="n">
        <f aca="false">H12*F12*100</f>
        <v>20976</v>
      </c>
      <c r="J12" s="27" t="n">
        <f aca="false">I12/$E$4</f>
        <v>0.21102615694165</v>
      </c>
      <c r="K12" s="28" t="n">
        <v>54.86</v>
      </c>
      <c r="L12" s="29" t="n">
        <f aca="false">IFERROR((K12/F12-1)*J12,0)</f>
        <v>0.00973843058350101</v>
      </c>
      <c r="M12" s="30" t="n">
        <f aca="false">IFERROR(L12/J12,0)</f>
        <v>0.0461479786422578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2" t="s">
        <v>22</v>
      </c>
      <c r="E13" s="22" t="n">
        <v>0.1</v>
      </c>
      <c r="F13" s="23" t="n">
        <v>11.34</v>
      </c>
      <c r="G13" s="24" t="n">
        <f aca="false">((E13*$D$4)/100)/F13</f>
        <v>8.81834215167549</v>
      </c>
      <c r="H13" s="25" t="n">
        <v>9</v>
      </c>
      <c r="I13" s="26" t="n">
        <f aca="false">H13*F13*100</f>
        <v>10206</v>
      </c>
      <c r="J13" s="27" t="n">
        <f aca="false">I13/$E$4</f>
        <v>0.102676056338028</v>
      </c>
      <c r="K13" s="28" t="n">
        <v>12.48</v>
      </c>
      <c r="L13" s="29" t="n">
        <f aca="false">IFERROR((K13/F13-1)*J13,0)</f>
        <v>0.0103219315895372</v>
      </c>
      <c r="M13" s="30" t="n">
        <f aca="false">IFERROR(L13/J13,0)</f>
        <v>0.100529100529101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2" t="s">
        <v>23</v>
      </c>
      <c r="E14" s="22" t="n">
        <v>0.1</v>
      </c>
      <c r="F14" s="23" t="n">
        <v>18.33</v>
      </c>
      <c r="G14" s="24" t="n">
        <f aca="false">((E14*$D$4)/100)/F14</f>
        <v>5.45553737043099</v>
      </c>
      <c r="H14" s="25" t="n">
        <v>5</v>
      </c>
      <c r="I14" s="26" t="n">
        <f aca="false">H14*F14*100</f>
        <v>9165</v>
      </c>
      <c r="J14" s="27" t="n">
        <f aca="false">I14/$E$4</f>
        <v>0.0922032193158954</v>
      </c>
      <c r="K14" s="28" t="n">
        <v>20.05</v>
      </c>
      <c r="L14" s="29" t="n">
        <f aca="false">IFERROR((K14/F14-1)*J14,0)</f>
        <v>0.00865191146881289</v>
      </c>
      <c r="M14" s="30" t="n">
        <f aca="false">IFERROR(L14/J14,0)</f>
        <v>0.0938352427714131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2" t="s">
        <v>24</v>
      </c>
      <c r="E15" s="22" t="n">
        <v>0.05</v>
      </c>
      <c r="F15" s="23" t="n">
        <v>13.75</v>
      </c>
      <c r="G15" s="24" t="n">
        <f aca="false">((E15*$D$4)/100)/F15</f>
        <v>3.63636363636364</v>
      </c>
      <c r="H15" s="25" t="n">
        <v>3.64</v>
      </c>
      <c r="I15" s="26" t="n">
        <f aca="false">H15*F15*100</f>
        <v>5005</v>
      </c>
      <c r="J15" s="27" t="n">
        <f aca="false">I15/$E$4</f>
        <v>0.0503521126760563</v>
      </c>
      <c r="K15" s="28" t="n">
        <v>13.95</v>
      </c>
      <c r="L15" s="29" t="n">
        <f aca="false">IFERROR((K15/F15-1)*J15,0)</f>
        <v>0.000732394366197177</v>
      </c>
      <c r="M15" s="30" t="n">
        <f aca="false">IFERROR(L15/J15,0)</f>
        <v>0.0145454545454544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2"/>
      <c r="E16" s="22"/>
      <c r="F16" s="23"/>
      <c r="G16" s="24"/>
      <c r="H16" s="25"/>
      <c r="I16" s="26" t="n">
        <f aca="false">H16*F16*100</f>
        <v>0</v>
      </c>
      <c r="J16" s="27" t="n">
        <f aca="false">I16/$E$4</f>
        <v>0</v>
      </c>
      <c r="K16" s="28"/>
      <c r="L16" s="29" t="n">
        <f aca="false">IFERROR((K16/F16-1)*J16,0)</f>
        <v>0</v>
      </c>
      <c r="M16" s="30" t="n">
        <f aca="false">IFERROR(L16/J16,0)</f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2"/>
      <c r="E17" s="22"/>
      <c r="F17" s="23"/>
      <c r="G17" s="24"/>
      <c r="H17" s="25"/>
      <c r="I17" s="26" t="n">
        <f aca="false">H17*F17*100</f>
        <v>0</v>
      </c>
      <c r="J17" s="27" t="n">
        <f aca="false">I17/$E$4</f>
        <v>0</v>
      </c>
      <c r="K17" s="28"/>
      <c r="L17" s="29" t="n">
        <f aca="false">IFERROR((K17/F17-1)*J17,0)</f>
        <v>0</v>
      </c>
      <c r="M17" s="30" t="n">
        <f aca="false">IFERROR(L17/J17,0)</f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3" t="s">
        <v>25</v>
      </c>
      <c r="D18" s="33"/>
      <c r="E18" s="33"/>
      <c r="F18" s="34" t="n">
        <v>100000</v>
      </c>
      <c r="G18" s="35"/>
      <c r="H18" s="35"/>
      <c r="I18" s="35"/>
      <c r="J18" s="34"/>
      <c r="K18" s="36" t="n">
        <f aca="false">F4</f>
        <v>107268.8</v>
      </c>
      <c r="L18" s="37" t="n">
        <f aca="false">(K18/F18-1)</f>
        <v>0.0726880000000001</v>
      </c>
      <c r="M18" s="37"/>
      <c r="N18" s="38" t="s">
        <v>26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3" t="s">
        <v>27</v>
      </c>
      <c r="D19" s="33"/>
      <c r="E19" s="33"/>
      <c r="F19" s="39" t="n">
        <v>80505.89</v>
      </c>
      <c r="G19" s="40"/>
      <c r="H19" s="40"/>
      <c r="I19" s="40"/>
      <c r="J19" s="41"/>
      <c r="K19" s="42" t="n">
        <v>87402.59</v>
      </c>
      <c r="L19" s="37" t="n">
        <f aca="false">(K19/F19-1)</f>
        <v>0.0856670238662041</v>
      </c>
      <c r="M19" s="37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I30" activeCellId="0" sqref="I30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0.100381791076369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Maio!F4</f>
        <v>107268.8</v>
      </c>
      <c r="E4" s="14" t="n">
        <f aca="false">IF(SUM(I8:I17)&lt;=D4,SUM(I8:I17),"VALOR ACIMA DO DISPONÍVEL")</f>
        <v>106862.11</v>
      </c>
      <c r="F4" s="15" t="n">
        <f aca="false">(E4*I2)+E4+(D4-E4)</f>
        <v>117995.81</v>
      </c>
      <c r="G4" s="3"/>
      <c r="H4" s="3"/>
      <c r="I4" s="16" t="n">
        <f aca="false">F4/100000-1</f>
        <v>0.1799581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0" t="n">
        <v>1</v>
      </c>
      <c r="D8" s="21" t="s">
        <v>17</v>
      </c>
      <c r="E8" s="22" t="n">
        <v>0.12</v>
      </c>
      <c r="F8" s="23" t="n">
        <v>8.86</v>
      </c>
      <c r="G8" s="24" t="n">
        <f aca="false">((E8*$D$4)/100)/F8</f>
        <v>14.5285056433409</v>
      </c>
      <c r="H8" s="25" t="n">
        <v>10.5</v>
      </c>
      <c r="I8" s="26" t="n">
        <f aca="false">H8*F8*100</f>
        <v>9303</v>
      </c>
      <c r="J8" s="27" t="n">
        <f aca="false">I8/$E$4</f>
        <v>0.0870561137151419</v>
      </c>
      <c r="K8" s="28" t="n">
        <v>9.59</v>
      </c>
      <c r="L8" s="29" t="n">
        <f aca="false">IFERROR((K8/F8-1)*J8,0)</f>
        <v>0.00717279492235368</v>
      </c>
      <c r="M8" s="30" t="n">
        <f aca="false">IFERROR(L8/J8,0)</f>
        <v>0.082392776523702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19</v>
      </c>
      <c r="E9" s="22" t="n">
        <v>0.15</v>
      </c>
      <c r="F9" s="23" t="n">
        <v>18.95</v>
      </c>
      <c r="G9" s="24" t="n">
        <f aca="false">((E9*$D$4)/100)/F9</f>
        <v>8.49093403693932</v>
      </c>
      <c r="H9" s="25" t="n">
        <v>8.49</v>
      </c>
      <c r="I9" s="26" t="n">
        <f aca="false">H9*F9*100</f>
        <v>16088.55</v>
      </c>
      <c r="J9" s="27" t="n">
        <f aca="false">I9/$E$4</f>
        <v>0.150554298431876</v>
      </c>
      <c r="K9" s="28" t="n">
        <v>20.7</v>
      </c>
      <c r="L9" s="29" t="n">
        <f aca="false">IFERROR((K9/F9-1)*J9,0)</f>
        <v>0.0139034312536034</v>
      </c>
      <c r="M9" s="30" t="n">
        <f aca="false">IFERROR(L9/J9,0)</f>
        <v>0.0923482849604222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20</v>
      </c>
      <c r="E10" s="22" t="n">
        <v>0.15</v>
      </c>
      <c r="F10" s="23" t="n">
        <v>12.4</v>
      </c>
      <c r="G10" s="24" t="n">
        <f aca="false">((E10*$D$4)/100)/F10</f>
        <v>12.976064516129</v>
      </c>
      <c r="H10" s="25" t="n">
        <v>13</v>
      </c>
      <c r="I10" s="26" t="n">
        <f aca="false">H10*F10*100</f>
        <v>16120</v>
      </c>
      <c r="J10" s="27" t="n">
        <f aca="false">I10/$E$4</f>
        <v>0.150848602933257</v>
      </c>
      <c r="K10" s="28" t="n">
        <v>15.31</v>
      </c>
      <c r="L10" s="29" t="n">
        <f aca="false">IFERROR((K10/F10-1)*J10,0)</f>
        <v>0.0354007608496594</v>
      </c>
      <c r="M10" s="30" t="n">
        <f aca="false">IFERROR(L10/J10,0)</f>
        <v>0.234677419354839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2" t="s">
        <v>21</v>
      </c>
      <c r="E11" s="22" t="n">
        <v>0.1</v>
      </c>
      <c r="F11" s="23" t="n">
        <v>54.86</v>
      </c>
      <c r="G11" s="24" t="n">
        <f aca="false">((E11*$D$4)/100)/F11</f>
        <v>1.95531899380241</v>
      </c>
      <c r="H11" s="25" t="n">
        <v>1.96</v>
      </c>
      <c r="I11" s="26" t="n">
        <f aca="false">H11*F11*100</f>
        <v>10752.56</v>
      </c>
      <c r="J11" s="27" t="n">
        <f aca="false">I11/$E$4</f>
        <v>0.100620884240448</v>
      </c>
      <c r="K11" s="28" t="n">
        <v>62.17</v>
      </c>
      <c r="L11" s="29" t="n">
        <f aca="false">IFERROR((K11/F11-1)*J11,0)</f>
        <v>0.0134075585818023</v>
      </c>
      <c r="M11" s="30" t="n">
        <f aca="false">IFERROR(L11/J11,0)</f>
        <v>0.133248268319358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2" t="s">
        <v>23</v>
      </c>
      <c r="E12" s="22" t="n">
        <v>0.1</v>
      </c>
      <c r="F12" s="23" t="n">
        <v>20.05</v>
      </c>
      <c r="G12" s="24" t="n">
        <f aca="false">((E12*$D$4)/100)/F12</f>
        <v>5.35006483790524</v>
      </c>
      <c r="H12" s="25" t="n">
        <v>5</v>
      </c>
      <c r="I12" s="26" t="n">
        <f aca="false">H12*F12*100</f>
        <v>10025</v>
      </c>
      <c r="J12" s="27" t="n">
        <f aca="false">I12/$E$4</f>
        <v>0.0938124841442865</v>
      </c>
      <c r="K12" s="28" t="n">
        <v>23.22</v>
      </c>
      <c r="L12" s="29" t="n">
        <f aca="false">IFERROR((K12/F12-1)*J12,0)</f>
        <v>0.0148321982412662</v>
      </c>
      <c r="M12" s="30" t="n">
        <f aca="false">IFERROR(L12/J12,0)</f>
        <v>0.158104738154613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2" t="s">
        <v>28</v>
      </c>
      <c r="E13" s="22" t="n">
        <v>0.1</v>
      </c>
      <c r="F13" s="23" t="n">
        <v>13.03</v>
      </c>
      <c r="G13" s="24" t="n">
        <f aca="false">((E13*$D$4)/100)/F13</f>
        <v>8.23244819646969</v>
      </c>
      <c r="H13" s="25" t="n">
        <v>8</v>
      </c>
      <c r="I13" s="26" t="n">
        <f aca="false">H13*F13*100</f>
        <v>10424</v>
      </c>
      <c r="J13" s="27" t="n">
        <f aca="false">I13/$E$4</f>
        <v>0.097546267802498</v>
      </c>
      <c r="K13" s="28" t="n">
        <v>12.61</v>
      </c>
      <c r="L13" s="29" t="n">
        <f aca="false">IFERROR((K13/F13-1)*J13,0)</f>
        <v>-0.00314423887007284</v>
      </c>
      <c r="M13" s="30" t="n">
        <f aca="false">IFERROR(L13/J13,0)</f>
        <v>-0.032233307751343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2" t="s">
        <v>29</v>
      </c>
      <c r="E14" s="22" t="n">
        <v>0.1</v>
      </c>
      <c r="F14" s="23" t="n">
        <v>10.2</v>
      </c>
      <c r="G14" s="24" t="n">
        <f aca="false">((E14*$D$4)/100)/F14</f>
        <v>10.5165490196078</v>
      </c>
      <c r="H14" s="25" t="n">
        <v>10</v>
      </c>
      <c r="I14" s="26" t="n">
        <f aca="false">H14*F14*100</f>
        <v>10200</v>
      </c>
      <c r="J14" s="27" t="n">
        <f aca="false">I14/$E$4</f>
        <v>0.0954501085557828</v>
      </c>
      <c r="K14" s="28" t="n">
        <v>10.29</v>
      </c>
      <c r="L14" s="29" t="n">
        <f aca="false">IFERROR((K14/F14-1)*J14,0)</f>
        <v>0.00084220684019808</v>
      </c>
      <c r="M14" s="30" t="n">
        <f aca="false">IFERROR(L14/J14,0)</f>
        <v>0.00882352941176467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2" t="s">
        <v>24</v>
      </c>
      <c r="E15" s="22" t="n">
        <v>0.05</v>
      </c>
      <c r="F15" s="23" t="n">
        <v>13.95</v>
      </c>
      <c r="G15" s="24" t="n">
        <f aca="false">((E15*$D$4)/100)/F15</f>
        <v>3.84475985663083</v>
      </c>
      <c r="H15" s="25" t="n">
        <v>3</v>
      </c>
      <c r="I15" s="26" t="n">
        <f aca="false">H15*F15*100</f>
        <v>4185</v>
      </c>
      <c r="J15" s="27" t="n">
        <f aca="false">I15/$E$4</f>
        <v>0.0391626180692109</v>
      </c>
      <c r="K15" s="28" t="n">
        <v>14.64</v>
      </c>
      <c r="L15" s="29" t="n">
        <f aca="false">IFERROR((K15/F15-1)*J15,0)</f>
        <v>0.00193707573245559</v>
      </c>
      <c r="M15" s="30" t="n">
        <f aca="false">IFERROR(L15/J15,0)</f>
        <v>0.0494623655913979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2" t="s">
        <v>22</v>
      </c>
      <c r="E16" s="22" t="n">
        <v>0.1</v>
      </c>
      <c r="F16" s="23" t="n">
        <v>12.48</v>
      </c>
      <c r="G16" s="24" t="n">
        <f aca="false">((E16*$D$4)/100)/F16</f>
        <v>8.59525641025641</v>
      </c>
      <c r="H16" s="25" t="n">
        <v>8</v>
      </c>
      <c r="I16" s="26" t="n">
        <f aca="false">H16*F16*100</f>
        <v>9984</v>
      </c>
      <c r="J16" s="27" t="n">
        <f aca="false">I16/$E$4</f>
        <v>0.0934288121393074</v>
      </c>
      <c r="K16" s="28" t="n">
        <v>14.14</v>
      </c>
      <c r="L16" s="29" t="n">
        <f aca="false">IFERROR((K16/F16-1)*J16,0)</f>
        <v>0.0124272298198117</v>
      </c>
      <c r="M16" s="30" t="n">
        <f aca="false">IFERROR(L16/J16,0)</f>
        <v>0.13301282051282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2" t="s">
        <v>18</v>
      </c>
      <c r="E17" s="22" t="n">
        <v>0.1</v>
      </c>
      <c r="F17" s="23" t="n">
        <v>19.56</v>
      </c>
      <c r="G17" s="24" t="n">
        <f aca="false">((E17*$D$4)/100)/F17</f>
        <v>5.4840899795501</v>
      </c>
      <c r="H17" s="25" t="n">
        <v>5</v>
      </c>
      <c r="I17" s="26" t="n">
        <f aca="false">H17*F17*100</f>
        <v>9780</v>
      </c>
      <c r="J17" s="27" t="n">
        <f aca="false">I17/$E$4</f>
        <v>0.0915198099681917</v>
      </c>
      <c r="K17" s="28" t="n">
        <v>20.33</v>
      </c>
      <c r="L17" s="29" t="n">
        <f aca="false">IFERROR((K17/F17-1)*J17,0)</f>
        <v>0.0036027737052918</v>
      </c>
      <c r="M17" s="30" t="n">
        <f aca="false">IFERROR(L17/J17,0)</f>
        <v>0.0393660531697342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3" t="s">
        <v>25</v>
      </c>
      <c r="D18" s="33"/>
      <c r="E18" s="33"/>
      <c r="F18" s="34" t="n">
        <f aca="false">D4</f>
        <v>107268.8</v>
      </c>
      <c r="G18" s="35"/>
      <c r="H18" s="35"/>
      <c r="I18" s="35"/>
      <c r="J18" s="34"/>
      <c r="K18" s="36" t="n">
        <f aca="false">F4</f>
        <v>117995.81</v>
      </c>
      <c r="L18" s="37" t="n">
        <f aca="false">(K18/F18-1)</f>
        <v>0.100001211908775</v>
      </c>
      <c r="M18" s="37"/>
      <c r="N18" s="38" t="s">
        <v>26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3" t="s">
        <v>27</v>
      </c>
      <c r="D19" s="33"/>
      <c r="E19" s="33"/>
      <c r="F19" s="39" t="n">
        <v>87402.59</v>
      </c>
      <c r="G19" s="40"/>
      <c r="H19" s="40"/>
      <c r="I19" s="40"/>
      <c r="J19" s="41"/>
      <c r="K19" s="42" t="n">
        <v>87402.59</v>
      </c>
      <c r="L19" s="37" t="n">
        <f aca="false">(K19/F19-1)</f>
        <v>0</v>
      </c>
      <c r="M19" s="37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Junho!F4</f>
        <v>117995.81</v>
      </c>
      <c r="E4" s="14" t="n">
        <f aca="false">IF(SUM(I8:I17)&lt;=D4,SUM(I8:I17),"VALOR ACIMA DO DISPONÍVEL")</f>
        <v>83516</v>
      </c>
      <c r="F4" s="15" t="n">
        <f aca="false">(E4*I2)+E4+(D4-E4)</f>
        <v>122835.81</v>
      </c>
      <c r="G4" s="3"/>
      <c r="H4" s="3"/>
      <c r="I4" s="16" t="n">
        <f aca="false">F4/100000-1</f>
        <v>0.2283581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0" t="n">
        <v>1</v>
      </c>
      <c r="D8" s="21" t="s">
        <v>30</v>
      </c>
      <c r="E8" s="22" t="n">
        <v>0.1</v>
      </c>
      <c r="F8" s="23" t="n">
        <v>16.71</v>
      </c>
      <c r="G8" s="24" t="n">
        <f aca="false">((E8*$D$4)/100)/F8</f>
        <v>7.06138898862956</v>
      </c>
      <c r="H8" s="25" t="n">
        <v>6</v>
      </c>
      <c r="I8" s="26" t="n">
        <f aca="false">H8*F8*100</f>
        <v>10026</v>
      </c>
      <c r="J8" s="27" t="n">
        <f aca="false">I8/$E$4</f>
        <v>0.120048852914412</v>
      </c>
      <c r="K8" s="28" t="n">
        <v>15.86</v>
      </c>
      <c r="L8" s="29" t="n">
        <f aca="false">IFERROR((K8/F8-1)*J8,0)</f>
        <v>-0.00610661430145123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31</v>
      </c>
      <c r="E9" s="22" t="n">
        <v>0.1</v>
      </c>
      <c r="F9" s="23" t="n">
        <v>35.25</v>
      </c>
      <c r="G9" s="24" t="n">
        <f aca="false">((E9*$D$4)/100)/F9</f>
        <v>3.34739886524823</v>
      </c>
      <c r="H9" s="25" t="n">
        <v>3</v>
      </c>
      <c r="I9" s="26" t="n">
        <f aca="false">H9*F9*100</f>
        <v>10575</v>
      </c>
      <c r="J9" s="27" t="n">
        <f aca="false">I9/$E$4</f>
        <v>0.126622443603621</v>
      </c>
      <c r="K9" s="28" t="n">
        <v>42.95</v>
      </c>
      <c r="L9" s="29" t="n">
        <f aca="false">IFERROR((K9/F9-1)*J9,0)</f>
        <v>0.0276593706595144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32</v>
      </c>
      <c r="E10" s="22" t="n">
        <v>0.1</v>
      </c>
      <c r="F10" s="23" t="n">
        <v>9.89</v>
      </c>
      <c r="G10" s="24" t="n">
        <f aca="false">((E10*$D$4)/100)/F10</f>
        <v>11.9308200202224</v>
      </c>
      <c r="H10" s="25" t="n">
        <v>10</v>
      </c>
      <c r="I10" s="26" t="n">
        <f aca="false">H10*F10*100</f>
        <v>9890</v>
      </c>
      <c r="J10" s="27" t="n">
        <f aca="false">I10/$E$4</f>
        <v>0.118420422434025</v>
      </c>
      <c r="K10" s="28" t="n">
        <v>10.19</v>
      </c>
      <c r="L10" s="29" t="n">
        <f aca="false">IFERROR((K10/F10-1)*J10,0)</f>
        <v>0.00359212605967716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2" t="s">
        <v>33</v>
      </c>
      <c r="E11" s="22" t="n">
        <v>0.1</v>
      </c>
      <c r="F11" s="23" t="n">
        <v>43.47</v>
      </c>
      <c r="G11" s="24" t="n">
        <f aca="false">((E11*$D$4)/100)/F11</f>
        <v>2.71441936968024</v>
      </c>
      <c r="H11" s="25" t="n">
        <v>2</v>
      </c>
      <c r="I11" s="26" t="n">
        <f aca="false">H11*F11*100</f>
        <v>8694</v>
      </c>
      <c r="J11" s="27" t="n">
        <f aca="false">I11/$E$4</f>
        <v>0.104099813209445</v>
      </c>
      <c r="K11" s="28" t="n">
        <v>48.33</v>
      </c>
      <c r="L11" s="29" t="n">
        <f aca="false">IFERROR((K11/F11-1)*J11,0)</f>
        <v>0.0116384884333541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2" t="s">
        <v>34</v>
      </c>
      <c r="E12" s="22" t="n">
        <v>0.1</v>
      </c>
      <c r="F12" s="23" t="n">
        <v>29</v>
      </c>
      <c r="G12" s="24" t="n">
        <f aca="false">((E12*$D$4)/100)/F12</f>
        <v>4.06882103448276</v>
      </c>
      <c r="H12" s="25" t="n">
        <v>3</v>
      </c>
      <c r="I12" s="26" t="n">
        <f aca="false">H12*F12*100</f>
        <v>8700</v>
      </c>
      <c r="J12" s="27" t="n">
        <f aca="false">I12/$E$4</f>
        <v>0.104171655730638</v>
      </c>
      <c r="K12" s="28" t="n">
        <v>34.66</v>
      </c>
      <c r="L12" s="29" t="n">
        <f aca="false">IFERROR((K12/F12-1)*J12,0)</f>
        <v>0.0203314334977729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2" t="s">
        <v>35</v>
      </c>
      <c r="E13" s="22" t="n">
        <v>0.1</v>
      </c>
      <c r="F13" s="23" t="n">
        <v>18.9</v>
      </c>
      <c r="G13" s="24" t="n">
        <f aca="false">((E13*$D$4)/100)/F13</f>
        <v>6.24316455026455</v>
      </c>
      <c r="H13" s="25" t="n">
        <v>5</v>
      </c>
      <c r="I13" s="26" t="n">
        <f aca="false">H13*F13*100</f>
        <v>9450</v>
      </c>
      <c r="J13" s="27" t="n">
        <f aca="false">I13/$E$4</f>
        <v>0.113151970879831</v>
      </c>
      <c r="K13" s="28" t="n">
        <v>19.85</v>
      </c>
      <c r="L13" s="29" t="n">
        <f aca="false">IFERROR((K13/F13-1)*J13,0)</f>
        <v>0.00568753292782224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2" t="s">
        <v>36</v>
      </c>
      <c r="E14" s="22" t="n">
        <v>0.1</v>
      </c>
      <c r="F14" s="23" t="n">
        <v>10.76</v>
      </c>
      <c r="G14" s="24" t="n">
        <f aca="false">((E14*$D$4)/100)/F14</f>
        <v>10.9661533457249</v>
      </c>
      <c r="H14" s="25" t="n">
        <v>7</v>
      </c>
      <c r="I14" s="26" t="n">
        <f aca="false">H14*F14*100</f>
        <v>7532</v>
      </c>
      <c r="J14" s="27" t="n">
        <f aca="false">I14/$E$4</f>
        <v>0.0901863116049619</v>
      </c>
      <c r="K14" s="28" t="n">
        <v>11.85</v>
      </c>
      <c r="L14" s="29" t="n">
        <f aca="false">IFERROR((K14/F14-1)*J14,0)</f>
        <v>0.00913597394511231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2" t="s">
        <v>17</v>
      </c>
      <c r="E15" s="22" t="n">
        <v>0.1</v>
      </c>
      <c r="F15" s="23" t="n">
        <v>12.89</v>
      </c>
      <c r="G15" s="24" t="n">
        <f aca="false">((E15*$D$4)/100)/F15</f>
        <v>9.15405818463926</v>
      </c>
      <c r="H15" s="25" t="n">
        <v>5</v>
      </c>
      <c r="I15" s="26" t="n">
        <f aca="false">H15*F15*100</f>
        <v>6445</v>
      </c>
      <c r="J15" s="27" t="n">
        <f aca="false">I15/$E$4</f>
        <v>0.0771708415153982</v>
      </c>
      <c r="K15" s="28" t="n">
        <v>12.46</v>
      </c>
      <c r="L15" s="29" t="n">
        <f aca="false">IFERROR((K15/F15-1)*J15,0)</f>
        <v>-0.00257435700943531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2" t="s">
        <v>37</v>
      </c>
      <c r="E16" s="22" t="n">
        <v>0.1</v>
      </c>
      <c r="F16" s="23" t="n">
        <v>22.7</v>
      </c>
      <c r="G16" s="24" t="n">
        <f aca="false">((E16*$D$4)/100)/F16</f>
        <v>5.19805330396476</v>
      </c>
      <c r="H16" s="25" t="n">
        <v>3</v>
      </c>
      <c r="I16" s="26" t="n">
        <f aca="false">H16*F16*100</f>
        <v>6810</v>
      </c>
      <c r="J16" s="27" t="n">
        <f aca="false">I16/$E$4</f>
        <v>0.0815412615546721</v>
      </c>
      <c r="K16" s="28" t="n">
        <v>21.25</v>
      </c>
      <c r="L16" s="29" t="n">
        <f aca="false">IFERROR((K16/F16-1)*J16,0)</f>
        <v>-0.00520858278653192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2" t="s">
        <v>38</v>
      </c>
      <c r="E17" s="22" t="n">
        <v>0.1</v>
      </c>
      <c r="F17" s="23" t="n">
        <v>53.94</v>
      </c>
      <c r="G17" s="24" t="n">
        <f aca="false">((E17*$D$4)/100)/F17</f>
        <v>2.18753819058213</v>
      </c>
      <c r="H17" s="25" t="n">
        <v>1</v>
      </c>
      <c r="I17" s="26" t="n">
        <f aca="false">H17*F17*100</f>
        <v>5394</v>
      </c>
      <c r="J17" s="27" t="n">
        <f aca="false">I17/$E$4</f>
        <v>0.0645864265529958</v>
      </c>
      <c r="K17" s="28" t="n">
        <v>48.76</v>
      </c>
      <c r="L17" s="29" t="n">
        <f aca="false">IFERROR((K17/F17-1)*J17,0)</f>
        <v>-0.00620240432970928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3" t="s">
        <v>25</v>
      </c>
      <c r="D18" s="33"/>
      <c r="E18" s="33"/>
      <c r="F18" s="34" t="n">
        <f aca="false">D4</f>
        <v>117995.81</v>
      </c>
      <c r="G18" s="35"/>
      <c r="H18" s="35"/>
      <c r="I18" s="35"/>
      <c r="J18" s="34"/>
      <c r="K18" s="36" t="n">
        <f aca="false">F4</f>
        <v>122835.81</v>
      </c>
      <c r="L18" s="37" t="n">
        <f aca="false">(K18/F18-1)</f>
        <v>0.0410184056535567</v>
      </c>
      <c r="M18" s="37"/>
      <c r="N18" s="38" t="s">
        <v>26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3" t="s">
        <v>27</v>
      </c>
      <c r="D19" s="33"/>
      <c r="E19" s="33"/>
      <c r="F19" s="39" t="n">
        <v>100967.2</v>
      </c>
      <c r="G19" s="40"/>
      <c r="H19" s="40"/>
      <c r="I19" s="40"/>
      <c r="J19" s="41"/>
      <c r="K19" s="42" t="n">
        <v>102673.28</v>
      </c>
      <c r="L19" s="37" t="n">
        <f aca="false">(K19/F19-1)</f>
        <v>0.0168973686504132</v>
      </c>
      <c r="M19" s="37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Julho!F4</f>
        <v>122835.81</v>
      </c>
      <c r="E4" s="14" t="n">
        <f aca="false">IF(SUM(I8:I17)&lt;=D4,SUM(I8:I17),"VALOR ACIMA DO DISPONÍVEL")</f>
        <v>83516</v>
      </c>
      <c r="F4" s="15" t="n">
        <f aca="false">(E4*I2)+E4+(D4-E4)</f>
        <v>127675.81</v>
      </c>
      <c r="G4" s="3"/>
      <c r="H4" s="3"/>
      <c r="I4" s="16" t="n">
        <f aca="false">F4/100000-1</f>
        <v>0.2767581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0" t="n">
        <v>1</v>
      </c>
      <c r="D8" s="21" t="s">
        <v>30</v>
      </c>
      <c r="E8" s="22" t="n">
        <v>0.1</v>
      </c>
      <c r="F8" s="23" t="n">
        <v>16.71</v>
      </c>
      <c r="G8" s="24" t="n">
        <f aca="false">((E8*$D$4)/100)/F8</f>
        <v>7.35103590664273</v>
      </c>
      <c r="H8" s="25" t="n">
        <v>6</v>
      </c>
      <c r="I8" s="26" t="n">
        <f aca="false">H8*F8*100</f>
        <v>10026</v>
      </c>
      <c r="J8" s="27" t="n">
        <f aca="false">I8/$E$4</f>
        <v>0.120048852914412</v>
      </c>
      <c r="K8" s="28" t="n">
        <v>15.86</v>
      </c>
      <c r="L8" s="29" t="n">
        <f aca="false">IFERROR((K8/F8-1)*J8,0)</f>
        <v>-0.00610661430145123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31</v>
      </c>
      <c r="E9" s="22" t="n">
        <v>0.1</v>
      </c>
      <c r="F9" s="23" t="n">
        <v>35.25</v>
      </c>
      <c r="G9" s="24" t="n">
        <f aca="false">((E9*$D$4)/100)/F9</f>
        <v>3.48470382978723</v>
      </c>
      <c r="H9" s="25" t="n">
        <v>3</v>
      </c>
      <c r="I9" s="26" t="n">
        <f aca="false">H9*F9*100</f>
        <v>10575</v>
      </c>
      <c r="J9" s="27" t="n">
        <f aca="false">I9/$E$4</f>
        <v>0.126622443603621</v>
      </c>
      <c r="K9" s="28" t="n">
        <v>42.95</v>
      </c>
      <c r="L9" s="29" t="n">
        <f aca="false">IFERROR((K9/F9-1)*J9,0)</f>
        <v>0.0276593706595144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32</v>
      </c>
      <c r="E10" s="22" t="n">
        <v>0.09</v>
      </c>
      <c r="F10" s="23" t="n">
        <v>9.89</v>
      </c>
      <c r="G10" s="24" t="n">
        <f aca="false">((E10*$D$4)/100)/F10</f>
        <v>11.1781829120324</v>
      </c>
      <c r="H10" s="25" t="n">
        <v>10</v>
      </c>
      <c r="I10" s="26" t="n">
        <f aca="false">H10*F10*100</f>
        <v>9890</v>
      </c>
      <c r="J10" s="27" t="n">
        <f aca="false">I10/$E$4</f>
        <v>0.118420422434025</v>
      </c>
      <c r="K10" s="28" t="n">
        <v>10.19</v>
      </c>
      <c r="L10" s="29" t="n">
        <f aca="false">IFERROR((K10/F10-1)*J10,0)</f>
        <v>0.00359212605967716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2" t="s">
        <v>33</v>
      </c>
      <c r="E11" s="22" t="n">
        <v>0.09</v>
      </c>
      <c r="F11" s="23" t="n">
        <v>43.47</v>
      </c>
      <c r="G11" s="24" t="n">
        <f aca="false">((E11*$D$4)/100)/F11</f>
        <v>2.54318447204969</v>
      </c>
      <c r="H11" s="25" t="n">
        <v>2</v>
      </c>
      <c r="I11" s="26" t="n">
        <f aca="false">H11*F11*100</f>
        <v>8694</v>
      </c>
      <c r="J11" s="27" t="n">
        <f aca="false">I11/$E$4</f>
        <v>0.104099813209445</v>
      </c>
      <c r="K11" s="28" t="n">
        <v>48.33</v>
      </c>
      <c r="L11" s="29" t="n">
        <f aca="false">IFERROR((K11/F11-1)*J11,0)</f>
        <v>0.0116384884333541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2" t="s">
        <v>34</v>
      </c>
      <c r="E12" s="22" t="n">
        <v>0.08</v>
      </c>
      <c r="F12" s="23" t="n">
        <v>29</v>
      </c>
      <c r="G12" s="24" t="n">
        <f aca="false">((E12*$D$4)/100)/F12</f>
        <v>3.38857406896552</v>
      </c>
      <c r="H12" s="25" t="n">
        <v>3</v>
      </c>
      <c r="I12" s="26" t="n">
        <f aca="false">H12*F12*100</f>
        <v>8700</v>
      </c>
      <c r="J12" s="27" t="n">
        <f aca="false">I12/$E$4</f>
        <v>0.104171655730638</v>
      </c>
      <c r="K12" s="28" t="n">
        <v>34.66</v>
      </c>
      <c r="L12" s="29" t="n">
        <f aca="false">IFERROR((K12/F12-1)*J12,0)</f>
        <v>0.0203314334977729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2" t="s">
        <v>35</v>
      </c>
      <c r="E13" s="22" t="n">
        <v>0.09</v>
      </c>
      <c r="F13" s="23" t="n">
        <v>18.9</v>
      </c>
      <c r="G13" s="24" t="n">
        <f aca="false">((E13*$D$4)/100)/F13</f>
        <v>5.84932428571429</v>
      </c>
      <c r="H13" s="25" t="n">
        <v>5</v>
      </c>
      <c r="I13" s="26" t="n">
        <f aca="false">H13*F13*100</f>
        <v>9450</v>
      </c>
      <c r="J13" s="27" t="n">
        <f aca="false">I13/$E$4</f>
        <v>0.113151970879831</v>
      </c>
      <c r="K13" s="28" t="n">
        <v>19.85</v>
      </c>
      <c r="L13" s="29" t="n">
        <f aca="false">IFERROR((K13/F13-1)*J13,0)</f>
        <v>0.00568753292782224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2" t="s">
        <v>36</v>
      </c>
      <c r="E14" s="22" t="n">
        <v>0.07</v>
      </c>
      <c r="F14" s="23" t="n">
        <v>10.76</v>
      </c>
      <c r="G14" s="24" t="n">
        <f aca="false">((E14*$D$4)/100)/F14</f>
        <v>7.99117723048327</v>
      </c>
      <c r="H14" s="25" t="n">
        <v>7</v>
      </c>
      <c r="I14" s="26" t="n">
        <f aca="false">H14*F14*100</f>
        <v>7532</v>
      </c>
      <c r="J14" s="27" t="n">
        <f aca="false">I14/$E$4</f>
        <v>0.0901863116049619</v>
      </c>
      <c r="K14" s="28" t="n">
        <v>11.85</v>
      </c>
      <c r="L14" s="29" t="n">
        <f aca="false">IFERROR((K14/F14-1)*J14,0)</f>
        <v>0.00913597394511231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2" t="s">
        <v>17</v>
      </c>
      <c r="E15" s="22" t="n">
        <v>0.07</v>
      </c>
      <c r="F15" s="23" t="n">
        <v>12.89</v>
      </c>
      <c r="G15" s="24" t="n">
        <f aca="false">((E15*$D$4)/100)/F15</f>
        <v>6.67068013964313</v>
      </c>
      <c r="H15" s="25" t="n">
        <v>5</v>
      </c>
      <c r="I15" s="26" t="n">
        <f aca="false">H15*F15*100</f>
        <v>6445</v>
      </c>
      <c r="J15" s="27" t="n">
        <f aca="false">I15/$E$4</f>
        <v>0.0771708415153982</v>
      </c>
      <c r="K15" s="28" t="n">
        <v>12.46</v>
      </c>
      <c r="L15" s="29" t="n">
        <f aca="false">IFERROR((K15/F15-1)*J15,0)</f>
        <v>-0.00257435700943531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2" t="s">
        <v>37</v>
      </c>
      <c r="E16" s="22" t="n">
        <v>0.07</v>
      </c>
      <c r="F16" s="23" t="n">
        <v>22.7</v>
      </c>
      <c r="G16" s="24" t="n">
        <f aca="false">((E16*$D$4)/100)/F16</f>
        <v>3.78788841409692</v>
      </c>
      <c r="H16" s="25" t="n">
        <v>3</v>
      </c>
      <c r="I16" s="26" t="n">
        <f aca="false">H16*F16*100</f>
        <v>6810</v>
      </c>
      <c r="J16" s="27" t="n">
        <f aca="false">I16/$E$4</f>
        <v>0.0815412615546721</v>
      </c>
      <c r="K16" s="28" t="n">
        <v>21.25</v>
      </c>
      <c r="L16" s="29" t="n">
        <f aca="false">IFERROR((K16/F16-1)*J16,0)</f>
        <v>-0.00520858278653192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2" t="s">
        <v>38</v>
      </c>
      <c r="E17" s="22" t="n">
        <v>0.08</v>
      </c>
      <c r="F17" s="23" t="n">
        <v>53.94</v>
      </c>
      <c r="G17" s="24" t="n">
        <f aca="false">((E17*$D$4)/100)/F17</f>
        <v>1.82181401557286</v>
      </c>
      <c r="H17" s="25" t="n">
        <v>1</v>
      </c>
      <c r="I17" s="26" t="n">
        <f aca="false">H17*F17*100</f>
        <v>5394</v>
      </c>
      <c r="J17" s="27" t="n">
        <f aca="false">I17/$E$4</f>
        <v>0.0645864265529958</v>
      </c>
      <c r="K17" s="28" t="n">
        <v>48.76</v>
      </c>
      <c r="L17" s="29" t="n">
        <f aca="false">IFERROR((K17/F17-1)*J17,0)</f>
        <v>-0.00620240432970928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3" t="s">
        <v>25</v>
      </c>
      <c r="D18" s="33"/>
      <c r="E18" s="33"/>
      <c r="F18" s="34" t="n">
        <f aca="false">D4</f>
        <v>122835.81</v>
      </c>
      <c r="G18" s="35"/>
      <c r="H18" s="35"/>
      <c r="I18" s="35"/>
      <c r="J18" s="34"/>
      <c r="K18" s="36" t="n">
        <f aca="false">F4</f>
        <v>127675.81</v>
      </c>
      <c r="L18" s="37" t="n">
        <f aca="false">(K18/F18-1)</f>
        <v>0.0394021906152611</v>
      </c>
      <c r="M18" s="37"/>
      <c r="N18" s="38" t="s">
        <v>26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3" t="s">
        <v>27</v>
      </c>
      <c r="D19" s="33"/>
      <c r="E19" s="33"/>
      <c r="F19" s="39" t="n">
        <v>100967.2</v>
      </c>
      <c r="G19" s="40"/>
      <c r="H19" s="40"/>
      <c r="I19" s="40"/>
      <c r="J19" s="41"/>
      <c r="K19" s="42" t="n">
        <v>102673.28</v>
      </c>
      <c r="L19" s="37" t="n">
        <f aca="false">(K19/F19-1)</f>
        <v>0.0168973686504132</v>
      </c>
      <c r="M19" s="37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Agosto!F4</f>
        <v>127675.81</v>
      </c>
      <c r="E4" s="14" t="n">
        <f aca="false">IF(SUM(I8:I17)&lt;=D4,SUM(I8:I17),"VALOR ACIMA DO DISPONÍVEL")</f>
        <v>83516</v>
      </c>
      <c r="F4" s="15" t="n">
        <f aca="false">(E4*I2)+E4+(D4-E4)</f>
        <v>132515.81</v>
      </c>
      <c r="G4" s="3"/>
      <c r="H4" s="3"/>
      <c r="I4" s="16" t="n">
        <f aca="false">F4/100000-1</f>
        <v>0.3251581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0" t="n">
        <v>1</v>
      </c>
      <c r="D8" s="21" t="s">
        <v>30</v>
      </c>
      <c r="E8" s="22" t="n">
        <v>0.1</v>
      </c>
      <c r="F8" s="23" t="n">
        <v>16.71</v>
      </c>
      <c r="G8" s="24" t="n">
        <f aca="false">((E8*$D$4)/100)/F8</f>
        <v>7.64068282465589</v>
      </c>
      <c r="H8" s="25" t="n">
        <v>6</v>
      </c>
      <c r="I8" s="26" t="n">
        <f aca="false">H8*F8*100</f>
        <v>10026</v>
      </c>
      <c r="J8" s="27" t="n">
        <f aca="false">I8/$E$4</f>
        <v>0.120048852914412</v>
      </c>
      <c r="K8" s="28" t="n">
        <v>15.86</v>
      </c>
      <c r="L8" s="29" t="n">
        <f aca="false">IFERROR((K8/F8-1)*J8,0)</f>
        <v>-0.00610661430145123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31</v>
      </c>
      <c r="E9" s="22" t="n">
        <v>0.1</v>
      </c>
      <c r="F9" s="23" t="n">
        <v>35.25</v>
      </c>
      <c r="G9" s="24" t="n">
        <f aca="false">((E9*$D$4)/100)/F9</f>
        <v>3.62200879432624</v>
      </c>
      <c r="H9" s="25" t="n">
        <v>3</v>
      </c>
      <c r="I9" s="26" t="n">
        <f aca="false">H9*F9*100</f>
        <v>10575</v>
      </c>
      <c r="J9" s="27" t="n">
        <f aca="false">I9/$E$4</f>
        <v>0.126622443603621</v>
      </c>
      <c r="K9" s="28" t="n">
        <v>42.95</v>
      </c>
      <c r="L9" s="29" t="n">
        <f aca="false">IFERROR((K9/F9-1)*J9,0)</f>
        <v>0.0276593706595144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32</v>
      </c>
      <c r="E10" s="22" t="n">
        <v>0.09</v>
      </c>
      <c r="F10" s="23" t="n">
        <v>9.89</v>
      </c>
      <c r="G10" s="24" t="n">
        <f aca="false">((E10*$D$4)/100)/F10</f>
        <v>11.6186278058645</v>
      </c>
      <c r="H10" s="25" t="n">
        <v>10</v>
      </c>
      <c r="I10" s="26" t="n">
        <f aca="false">H10*F10*100</f>
        <v>9890</v>
      </c>
      <c r="J10" s="27" t="n">
        <f aca="false">I10/$E$4</f>
        <v>0.118420422434025</v>
      </c>
      <c r="K10" s="28" t="n">
        <v>10.19</v>
      </c>
      <c r="L10" s="29" t="n">
        <f aca="false">IFERROR((K10/F10-1)*J10,0)</f>
        <v>0.00359212605967716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2" t="s">
        <v>33</v>
      </c>
      <c r="E11" s="22" t="n">
        <v>0.09</v>
      </c>
      <c r="F11" s="23" t="n">
        <v>43.47</v>
      </c>
      <c r="G11" s="24" t="n">
        <f aca="false">((E11*$D$4)/100)/F11</f>
        <v>2.64339151138716</v>
      </c>
      <c r="H11" s="25" t="n">
        <v>2</v>
      </c>
      <c r="I11" s="26" t="n">
        <f aca="false">H11*F11*100</f>
        <v>8694</v>
      </c>
      <c r="J11" s="27" t="n">
        <f aca="false">I11/$E$4</f>
        <v>0.104099813209445</v>
      </c>
      <c r="K11" s="28" t="n">
        <v>48.33</v>
      </c>
      <c r="L11" s="29" t="n">
        <f aca="false">IFERROR((K11/F11-1)*J11,0)</f>
        <v>0.0116384884333541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2" t="s">
        <v>34</v>
      </c>
      <c r="E12" s="22" t="n">
        <v>0.08</v>
      </c>
      <c r="F12" s="23" t="n">
        <v>29</v>
      </c>
      <c r="G12" s="24" t="n">
        <f aca="false">((E12*$D$4)/100)/F12</f>
        <v>3.52209131034483</v>
      </c>
      <c r="H12" s="25" t="n">
        <v>3</v>
      </c>
      <c r="I12" s="26" t="n">
        <f aca="false">H12*F12*100</f>
        <v>8700</v>
      </c>
      <c r="J12" s="27" t="n">
        <f aca="false">I12/$E$4</f>
        <v>0.104171655730638</v>
      </c>
      <c r="K12" s="28" t="n">
        <v>34.66</v>
      </c>
      <c r="L12" s="29" t="n">
        <f aca="false">IFERROR((K12/F12-1)*J12,0)</f>
        <v>0.0203314334977729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2" t="s">
        <v>35</v>
      </c>
      <c r="E13" s="22" t="n">
        <v>0.09</v>
      </c>
      <c r="F13" s="23" t="n">
        <v>18.9</v>
      </c>
      <c r="G13" s="24" t="n">
        <f aca="false">((E13*$D$4)/100)/F13</f>
        <v>6.07980047619048</v>
      </c>
      <c r="H13" s="25" t="n">
        <v>5</v>
      </c>
      <c r="I13" s="26" t="n">
        <f aca="false">H13*F13*100</f>
        <v>9450</v>
      </c>
      <c r="J13" s="27" t="n">
        <f aca="false">I13/$E$4</f>
        <v>0.113151970879831</v>
      </c>
      <c r="K13" s="28" t="n">
        <v>19.85</v>
      </c>
      <c r="L13" s="29" t="n">
        <f aca="false">IFERROR((K13/F13-1)*J13,0)</f>
        <v>0.00568753292782224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2" t="s">
        <v>36</v>
      </c>
      <c r="E14" s="22" t="n">
        <v>0.07</v>
      </c>
      <c r="F14" s="23" t="n">
        <v>10.76</v>
      </c>
      <c r="G14" s="24" t="n">
        <f aca="false">((E14*$D$4)/100)/F14</f>
        <v>8.30604711895911</v>
      </c>
      <c r="H14" s="25" t="n">
        <v>7</v>
      </c>
      <c r="I14" s="26" t="n">
        <f aca="false">H14*F14*100</f>
        <v>7532</v>
      </c>
      <c r="J14" s="27" t="n">
        <f aca="false">I14/$E$4</f>
        <v>0.0901863116049619</v>
      </c>
      <c r="K14" s="28" t="n">
        <v>11.85</v>
      </c>
      <c r="L14" s="29" t="n">
        <f aca="false">IFERROR((K14/F14-1)*J14,0)</f>
        <v>0.00913597394511231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2" t="s">
        <v>17</v>
      </c>
      <c r="E15" s="22" t="n">
        <v>0.07</v>
      </c>
      <c r="F15" s="23" t="n">
        <v>12.89</v>
      </c>
      <c r="G15" s="24" t="n">
        <f aca="false">((E15*$D$4)/100)/F15</f>
        <v>6.93351955003879</v>
      </c>
      <c r="H15" s="25" t="n">
        <v>5</v>
      </c>
      <c r="I15" s="26" t="n">
        <f aca="false">H15*F15*100</f>
        <v>6445</v>
      </c>
      <c r="J15" s="27" t="n">
        <f aca="false">I15/$E$4</f>
        <v>0.0771708415153982</v>
      </c>
      <c r="K15" s="28" t="n">
        <v>12.46</v>
      </c>
      <c r="L15" s="29" t="n">
        <f aca="false">IFERROR((K15/F15-1)*J15,0)</f>
        <v>-0.00257435700943531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2" t="s">
        <v>37</v>
      </c>
      <c r="E16" s="22" t="n">
        <v>0.07</v>
      </c>
      <c r="F16" s="23" t="n">
        <v>22.7</v>
      </c>
      <c r="G16" s="24" t="n">
        <f aca="false">((E16*$D$4)/100)/F16</f>
        <v>3.9371395154185</v>
      </c>
      <c r="H16" s="25" t="n">
        <v>3</v>
      </c>
      <c r="I16" s="26" t="n">
        <f aca="false">H16*F16*100</f>
        <v>6810</v>
      </c>
      <c r="J16" s="27" t="n">
        <f aca="false">I16/$E$4</f>
        <v>0.0815412615546721</v>
      </c>
      <c r="K16" s="28" t="n">
        <v>21.25</v>
      </c>
      <c r="L16" s="29" t="n">
        <f aca="false">IFERROR((K16/F16-1)*J16,0)</f>
        <v>-0.00520858278653192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2" t="s">
        <v>38</v>
      </c>
      <c r="E17" s="22" t="n">
        <v>0.08</v>
      </c>
      <c r="F17" s="23" t="n">
        <v>53.94</v>
      </c>
      <c r="G17" s="24" t="n">
        <f aca="false">((E17*$D$4)/100)/F17</f>
        <v>1.89359747868001</v>
      </c>
      <c r="H17" s="25" t="n">
        <v>1</v>
      </c>
      <c r="I17" s="26" t="n">
        <f aca="false">H17*F17*100</f>
        <v>5394</v>
      </c>
      <c r="J17" s="27" t="n">
        <f aca="false">I17/$E$4</f>
        <v>0.0645864265529958</v>
      </c>
      <c r="K17" s="28" t="n">
        <v>48.76</v>
      </c>
      <c r="L17" s="29" t="n">
        <f aca="false">IFERROR((K17/F17-1)*J17,0)</f>
        <v>-0.00620240432970928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3" t="s">
        <v>25</v>
      </c>
      <c r="D18" s="33"/>
      <c r="E18" s="33"/>
      <c r="F18" s="34" t="n">
        <f aca="false">D4</f>
        <v>127675.81</v>
      </c>
      <c r="G18" s="35"/>
      <c r="H18" s="35"/>
      <c r="I18" s="35"/>
      <c r="J18" s="34"/>
      <c r="K18" s="36" t="n">
        <f aca="false">F4</f>
        <v>132515.81</v>
      </c>
      <c r="L18" s="37" t="n">
        <f aca="false">(K18/F18-1)</f>
        <v>0.0379085121919336</v>
      </c>
      <c r="M18" s="37"/>
      <c r="N18" s="38" t="s">
        <v>26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3" t="s">
        <v>27</v>
      </c>
      <c r="D19" s="33"/>
      <c r="E19" s="33"/>
      <c r="F19" s="39" t="n">
        <v>100967.2</v>
      </c>
      <c r="G19" s="40"/>
      <c r="H19" s="40"/>
      <c r="I19" s="40"/>
      <c r="J19" s="41"/>
      <c r="K19" s="42" t="n">
        <v>102673.28</v>
      </c>
      <c r="L19" s="37" t="n">
        <f aca="false">(K19/F19-1)</f>
        <v>0.0168973686504132</v>
      </c>
      <c r="M19" s="37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Setembro!F4</f>
        <v>132515.81</v>
      </c>
      <c r="E4" s="14" t="n">
        <f aca="false">IF(SUM(I8:I17)&lt;=D4,SUM(I8:I17),"VALOR ACIMA DO DISPONÍVEL")</f>
        <v>83516</v>
      </c>
      <c r="F4" s="15" t="n">
        <f aca="false">(E4*I2)+E4+(D4-E4)</f>
        <v>137355.81</v>
      </c>
      <c r="G4" s="3"/>
      <c r="H4" s="3"/>
      <c r="I4" s="16" t="n">
        <f aca="false">F4/100000-1</f>
        <v>0.3735581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0" t="n">
        <v>1</v>
      </c>
      <c r="D8" s="21" t="s">
        <v>30</v>
      </c>
      <c r="E8" s="22" t="n">
        <v>0.1</v>
      </c>
      <c r="F8" s="23" t="n">
        <v>16.71</v>
      </c>
      <c r="G8" s="24" t="n">
        <f aca="false">((E8*$D$4)/100)/F8</f>
        <v>7.93032974266906</v>
      </c>
      <c r="H8" s="25" t="n">
        <v>6</v>
      </c>
      <c r="I8" s="26" t="n">
        <f aca="false">H8*F8*100</f>
        <v>10026</v>
      </c>
      <c r="J8" s="27" t="n">
        <f aca="false">I8/$E$4</f>
        <v>0.120048852914412</v>
      </c>
      <c r="K8" s="28" t="n">
        <v>15.86</v>
      </c>
      <c r="L8" s="29" t="n">
        <f aca="false">IFERROR((K8/F8-1)*J8,0)</f>
        <v>-0.00610661430145123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31</v>
      </c>
      <c r="E9" s="22" t="n">
        <v>0.1</v>
      </c>
      <c r="F9" s="23" t="n">
        <v>35.25</v>
      </c>
      <c r="G9" s="24" t="n">
        <f aca="false">((E9*$D$4)/100)/F9</f>
        <v>3.75931375886525</v>
      </c>
      <c r="H9" s="25" t="n">
        <v>3</v>
      </c>
      <c r="I9" s="26" t="n">
        <f aca="false">H9*F9*100</f>
        <v>10575</v>
      </c>
      <c r="J9" s="27" t="n">
        <f aca="false">I9/$E$4</f>
        <v>0.126622443603621</v>
      </c>
      <c r="K9" s="28" t="n">
        <v>42.95</v>
      </c>
      <c r="L9" s="29" t="n">
        <f aca="false">IFERROR((K9/F9-1)*J9,0)</f>
        <v>0.0276593706595144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32</v>
      </c>
      <c r="E10" s="22" t="n">
        <v>0.09</v>
      </c>
      <c r="F10" s="23" t="n">
        <v>9.89</v>
      </c>
      <c r="G10" s="24" t="n">
        <f aca="false">((E10*$D$4)/100)/F10</f>
        <v>12.0590726996967</v>
      </c>
      <c r="H10" s="25" t="n">
        <v>10</v>
      </c>
      <c r="I10" s="26" t="n">
        <f aca="false">H10*F10*100</f>
        <v>9890</v>
      </c>
      <c r="J10" s="27" t="n">
        <f aca="false">I10/$E$4</f>
        <v>0.118420422434025</v>
      </c>
      <c r="K10" s="28" t="n">
        <v>10.19</v>
      </c>
      <c r="L10" s="29" t="n">
        <f aca="false">IFERROR((K10/F10-1)*J10,0)</f>
        <v>0.00359212605967716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2" t="s">
        <v>33</v>
      </c>
      <c r="E11" s="22" t="n">
        <v>0.09</v>
      </c>
      <c r="F11" s="23" t="n">
        <v>43.47</v>
      </c>
      <c r="G11" s="24" t="n">
        <f aca="false">((E11*$D$4)/100)/F11</f>
        <v>2.74359855072464</v>
      </c>
      <c r="H11" s="25" t="n">
        <v>2</v>
      </c>
      <c r="I11" s="26" t="n">
        <f aca="false">H11*F11*100</f>
        <v>8694</v>
      </c>
      <c r="J11" s="27" t="n">
        <f aca="false">I11/$E$4</f>
        <v>0.104099813209445</v>
      </c>
      <c r="K11" s="28" t="n">
        <v>48.33</v>
      </c>
      <c r="L11" s="29" t="n">
        <f aca="false">IFERROR((K11/F11-1)*J11,0)</f>
        <v>0.0116384884333541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2" t="s">
        <v>34</v>
      </c>
      <c r="E12" s="22" t="n">
        <v>0.08</v>
      </c>
      <c r="F12" s="23" t="n">
        <v>29</v>
      </c>
      <c r="G12" s="24" t="n">
        <f aca="false">((E12*$D$4)/100)/F12</f>
        <v>3.65560855172414</v>
      </c>
      <c r="H12" s="25" t="n">
        <v>3</v>
      </c>
      <c r="I12" s="26" t="n">
        <f aca="false">H12*F12*100</f>
        <v>8700</v>
      </c>
      <c r="J12" s="27" t="n">
        <f aca="false">I12/$E$4</f>
        <v>0.104171655730638</v>
      </c>
      <c r="K12" s="28" t="n">
        <v>34.66</v>
      </c>
      <c r="L12" s="29" t="n">
        <f aca="false">IFERROR((K12/F12-1)*J12,0)</f>
        <v>0.0203314334977729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2" t="s">
        <v>35</v>
      </c>
      <c r="E13" s="22" t="n">
        <v>0.09</v>
      </c>
      <c r="F13" s="23" t="n">
        <v>18.9</v>
      </c>
      <c r="G13" s="24" t="n">
        <f aca="false">((E13*$D$4)/100)/F13</f>
        <v>6.31027666666667</v>
      </c>
      <c r="H13" s="25" t="n">
        <v>5</v>
      </c>
      <c r="I13" s="26" t="n">
        <f aca="false">H13*F13*100</f>
        <v>9450</v>
      </c>
      <c r="J13" s="27" t="n">
        <f aca="false">I13/$E$4</f>
        <v>0.113151970879831</v>
      </c>
      <c r="K13" s="28" t="n">
        <v>19.85</v>
      </c>
      <c r="L13" s="29" t="n">
        <f aca="false">IFERROR((K13/F13-1)*J13,0)</f>
        <v>0.00568753292782224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2" t="s">
        <v>36</v>
      </c>
      <c r="E14" s="22" t="n">
        <v>0.07</v>
      </c>
      <c r="F14" s="23" t="n">
        <v>10.76</v>
      </c>
      <c r="G14" s="24" t="n">
        <f aca="false">((E14*$D$4)/100)/F14</f>
        <v>8.62091700743494</v>
      </c>
      <c r="H14" s="25" t="n">
        <v>7</v>
      </c>
      <c r="I14" s="26" t="n">
        <f aca="false">H14*F14*100</f>
        <v>7532</v>
      </c>
      <c r="J14" s="27" t="n">
        <f aca="false">I14/$E$4</f>
        <v>0.0901863116049619</v>
      </c>
      <c r="K14" s="28" t="n">
        <v>11.85</v>
      </c>
      <c r="L14" s="29" t="n">
        <f aca="false">IFERROR((K14/F14-1)*J14,0)</f>
        <v>0.00913597394511231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2" t="s">
        <v>17</v>
      </c>
      <c r="E15" s="22" t="n">
        <v>0.07</v>
      </c>
      <c r="F15" s="23" t="n">
        <v>12.89</v>
      </c>
      <c r="G15" s="24" t="n">
        <f aca="false">((E15*$D$4)/100)/F15</f>
        <v>7.19635896043445</v>
      </c>
      <c r="H15" s="25" t="n">
        <v>5</v>
      </c>
      <c r="I15" s="26" t="n">
        <f aca="false">H15*F15*100</f>
        <v>6445</v>
      </c>
      <c r="J15" s="27" t="n">
        <f aca="false">I15/$E$4</f>
        <v>0.0771708415153982</v>
      </c>
      <c r="K15" s="28" t="n">
        <v>12.46</v>
      </c>
      <c r="L15" s="29" t="n">
        <f aca="false">IFERROR((K15/F15-1)*J15,0)</f>
        <v>-0.00257435700943531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2" t="s">
        <v>37</v>
      </c>
      <c r="E16" s="22" t="n">
        <v>0.07</v>
      </c>
      <c r="F16" s="23" t="n">
        <v>22.7</v>
      </c>
      <c r="G16" s="24" t="n">
        <f aca="false">((E16*$D$4)/100)/F16</f>
        <v>4.08639061674009</v>
      </c>
      <c r="H16" s="25" t="n">
        <v>3</v>
      </c>
      <c r="I16" s="26" t="n">
        <f aca="false">H16*F16*100</f>
        <v>6810</v>
      </c>
      <c r="J16" s="27" t="n">
        <f aca="false">I16/$E$4</f>
        <v>0.0815412615546721</v>
      </c>
      <c r="K16" s="28" t="n">
        <v>21.25</v>
      </c>
      <c r="L16" s="29" t="n">
        <f aca="false">IFERROR((K16/F16-1)*J16,0)</f>
        <v>-0.00520858278653192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2" t="s">
        <v>38</v>
      </c>
      <c r="E17" s="22" t="n">
        <v>0.08</v>
      </c>
      <c r="F17" s="23" t="n">
        <v>53.94</v>
      </c>
      <c r="G17" s="24" t="n">
        <f aca="false">((E17*$D$4)/100)/F17</f>
        <v>1.96538094178717</v>
      </c>
      <c r="H17" s="25" t="n">
        <v>1</v>
      </c>
      <c r="I17" s="26" t="n">
        <f aca="false">H17*F17*100</f>
        <v>5394</v>
      </c>
      <c r="J17" s="27" t="n">
        <f aca="false">I17/$E$4</f>
        <v>0.0645864265529958</v>
      </c>
      <c r="K17" s="28" t="n">
        <v>48.76</v>
      </c>
      <c r="L17" s="29" t="n">
        <f aca="false">IFERROR((K17/F17-1)*J17,0)</f>
        <v>-0.00620240432970928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3" t="s">
        <v>25</v>
      </c>
      <c r="D18" s="33"/>
      <c r="E18" s="33"/>
      <c r="F18" s="34" t="n">
        <f aca="false">D4</f>
        <v>132515.81</v>
      </c>
      <c r="G18" s="35"/>
      <c r="H18" s="35"/>
      <c r="I18" s="35"/>
      <c r="J18" s="34"/>
      <c r="K18" s="36" t="n">
        <f aca="false">F4</f>
        <v>137355.81</v>
      </c>
      <c r="L18" s="37" t="n">
        <f aca="false">(K18/F18-1)</f>
        <v>0.0365239438222504</v>
      </c>
      <c r="M18" s="37"/>
      <c r="N18" s="38" t="s">
        <v>26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3" t="s">
        <v>27</v>
      </c>
      <c r="D19" s="33"/>
      <c r="E19" s="33"/>
      <c r="F19" s="39" t="n">
        <v>100967.2</v>
      </c>
      <c r="G19" s="40"/>
      <c r="H19" s="40"/>
      <c r="I19" s="40"/>
      <c r="J19" s="41"/>
      <c r="K19" s="42" t="n">
        <v>102673.28</v>
      </c>
      <c r="L19" s="37" t="n">
        <f aca="false">(K19/F19-1)</f>
        <v>0.0168973686504132</v>
      </c>
      <c r="M19" s="37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Outubro!F4</f>
        <v>137355.81</v>
      </c>
      <c r="E4" s="14" t="n">
        <f aca="false">IF(SUM(I8:I17)&lt;=D4,SUM(I8:I17),"VALOR ACIMA DO DISPONÍVEL")</f>
        <v>83516</v>
      </c>
      <c r="F4" s="15" t="n">
        <f aca="false">(E4*I2)+E4+(D4-E4)</f>
        <v>142195.81</v>
      </c>
      <c r="G4" s="3"/>
      <c r="H4" s="3"/>
      <c r="I4" s="16" t="n">
        <f aca="false">F4/100000-1</f>
        <v>0.4219581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0" t="n">
        <v>1</v>
      </c>
      <c r="D8" s="21" t="s">
        <v>30</v>
      </c>
      <c r="E8" s="22" t="n">
        <v>0.1</v>
      </c>
      <c r="F8" s="23" t="n">
        <v>16.71</v>
      </c>
      <c r="G8" s="24" t="n">
        <f aca="false">((E8*$D$4)/100)/F8</f>
        <v>8.21997666068222</v>
      </c>
      <c r="H8" s="25" t="n">
        <v>6</v>
      </c>
      <c r="I8" s="26" t="n">
        <f aca="false">H8*F8*100</f>
        <v>10026</v>
      </c>
      <c r="J8" s="27" t="n">
        <f aca="false">I8/$E$4</f>
        <v>0.120048852914412</v>
      </c>
      <c r="K8" s="28" t="n">
        <v>15.86</v>
      </c>
      <c r="L8" s="29" t="n">
        <f aca="false">IFERROR((K8/F8-1)*J8,0)</f>
        <v>-0.00610661430145123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31</v>
      </c>
      <c r="E9" s="22" t="n">
        <v>0.1</v>
      </c>
      <c r="F9" s="23" t="n">
        <v>35.25</v>
      </c>
      <c r="G9" s="24" t="n">
        <f aca="false">((E9*$D$4)/100)/F9</f>
        <v>3.89661872340425</v>
      </c>
      <c r="H9" s="25" t="n">
        <v>3</v>
      </c>
      <c r="I9" s="26" t="n">
        <f aca="false">H9*F9*100</f>
        <v>10575</v>
      </c>
      <c r="J9" s="27" t="n">
        <f aca="false">I9/$E$4</f>
        <v>0.126622443603621</v>
      </c>
      <c r="K9" s="28" t="n">
        <v>42.95</v>
      </c>
      <c r="L9" s="29" t="n">
        <f aca="false">IFERROR((K9/F9-1)*J9,0)</f>
        <v>0.0276593706595144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32</v>
      </c>
      <c r="E10" s="22" t="n">
        <v>0.1</v>
      </c>
      <c r="F10" s="23" t="n">
        <v>9.89</v>
      </c>
      <c r="G10" s="24" t="n">
        <f aca="false">((E10*$D$4)/100)/F10</f>
        <v>13.8883528816987</v>
      </c>
      <c r="H10" s="25" t="n">
        <v>10</v>
      </c>
      <c r="I10" s="26" t="n">
        <f aca="false">H10*F10*100</f>
        <v>9890</v>
      </c>
      <c r="J10" s="27" t="n">
        <f aca="false">I10/$E$4</f>
        <v>0.118420422434025</v>
      </c>
      <c r="K10" s="28" t="n">
        <v>10.19</v>
      </c>
      <c r="L10" s="29" t="n">
        <f aca="false">IFERROR((K10/F10-1)*J10,0)</f>
        <v>0.00359212605967716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2" t="s">
        <v>33</v>
      </c>
      <c r="E11" s="22" t="n">
        <v>0.1</v>
      </c>
      <c r="F11" s="23" t="n">
        <v>43.47</v>
      </c>
      <c r="G11" s="24" t="n">
        <f aca="false">((E11*$D$4)/100)/F11</f>
        <v>3.1597839889579</v>
      </c>
      <c r="H11" s="25" t="n">
        <v>2</v>
      </c>
      <c r="I11" s="26" t="n">
        <f aca="false">H11*F11*100</f>
        <v>8694</v>
      </c>
      <c r="J11" s="27" t="n">
        <f aca="false">I11/$E$4</f>
        <v>0.104099813209445</v>
      </c>
      <c r="K11" s="28" t="n">
        <v>48.33</v>
      </c>
      <c r="L11" s="29" t="n">
        <f aca="false">IFERROR((K11/F11-1)*J11,0)</f>
        <v>0.0116384884333541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2" t="s">
        <v>34</v>
      </c>
      <c r="E12" s="22" t="n">
        <v>0.1</v>
      </c>
      <c r="F12" s="23" t="n">
        <v>29</v>
      </c>
      <c r="G12" s="24" t="n">
        <f aca="false">((E12*$D$4)/100)/F12</f>
        <v>4.73640724137931</v>
      </c>
      <c r="H12" s="25" t="n">
        <v>3</v>
      </c>
      <c r="I12" s="26" t="n">
        <f aca="false">H12*F12*100</f>
        <v>8700</v>
      </c>
      <c r="J12" s="27" t="n">
        <f aca="false">I12/$E$4</f>
        <v>0.104171655730638</v>
      </c>
      <c r="K12" s="28" t="n">
        <v>34.66</v>
      </c>
      <c r="L12" s="29" t="n">
        <f aca="false">IFERROR((K12/F12-1)*J12,0)</f>
        <v>0.0203314334977729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2" t="s">
        <v>35</v>
      </c>
      <c r="E13" s="22" t="n">
        <v>0.1</v>
      </c>
      <c r="F13" s="23" t="n">
        <v>18.9</v>
      </c>
      <c r="G13" s="24" t="n">
        <f aca="false">((E13*$D$4)/100)/F13</f>
        <v>7.26750317460318</v>
      </c>
      <c r="H13" s="25" t="n">
        <v>5</v>
      </c>
      <c r="I13" s="26" t="n">
        <f aca="false">H13*F13*100</f>
        <v>9450</v>
      </c>
      <c r="J13" s="27" t="n">
        <f aca="false">I13/$E$4</f>
        <v>0.113151970879831</v>
      </c>
      <c r="K13" s="28" t="n">
        <v>19.85</v>
      </c>
      <c r="L13" s="29" t="n">
        <f aca="false">IFERROR((K13/F13-1)*J13,0)</f>
        <v>0.00568753292782224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2" t="s">
        <v>36</v>
      </c>
      <c r="E14" s="22" t="n">
        <v>0.1</v>
      </c>
      <c r="F14" s="23" t="n">
        <v>10.76</v>
      </c>
      <c r="G14" s="24" t="n">
        <f aca="false">((E14*$D$4)/100)/F14</f>
        <v>12.7654098513011</v>
      </c>
      <c r="H14" s="25" t="n">
        <v>7</v>
      </c>
      <c r="I14" s="26" t="n">
        <f aca="false">H14*F14*100</f>
        <v>7532</v>
      </c>
      <c r="J14" s="27" t="n">
        <f aca="false">I14/$E$4</f>
        <v>0.0901863116049619</v>
      </c>
      <c r="K14" s="28" t="n">
        <v>11.85</v>
      </c>
      <c r="L14" s="29" t="n">
        <f aca="false">IFERROR((K14/F14-1)*J14,0)</f>
        <v>0.00913597394511231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2" t="s">
        <v>17</v>
      </c>
      <c r="E15" s="22" t="n">
        <v>0.1</v>
      </c>
      <c r="F15" s="23" t="n">
        <v>12.89</v>
      </c>
      <c r="G15" s="24" t="n">
        <f aca="false">((E15*$D$4)/100)/F15</f>
        <v>10.6559976726144</v>
      </c>
      <c r="H15" s="25" t="n">
        <v>5</v>
      </c>
      <c r="I15" s="26" t="n">
        <f aca="false">H15*F15*100</f>
        <v>6445</v>
      </c>
      <c r="J15" s="27" t="n">
        <f aca="false">I15/$E$4</f>
        <v>0.0771708415153982</v>
      </c>
      <c r="K15" s="28" t="n">
        <v>12.46</v>
      </c>
      <c r="L15" s="29" t="n">
        <f aca="false">IFERROR((K15/F15-1)*J15,0)</f>
        <v>-0.00257435700943531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2" t="s">
        <v>37</v>
      </c>
      <c r="E16" s="22" t="n">
        <v>0.1</v>
      </c>
      <c r="F16" s="23" t="n">
        <v>22.7</v>
      </c>
      <c r="G16" s="24" t="n">
        <f aca="false">((E16*$D$4)/100)/F16</f>
        <v>6.05091674008811</v>
      </c>
      <c r="H16" s="25" t="n">
        <v>3</v>
      </c>
      <c r="I16" s="26" t="n">
        <f aca="false">H16*F16*100</f>
        <v>6810</v>
      </c>
      <c r="J16" s="27" t="n">
        <f aca="false">I16/$E$4</f>
        <v>0.0815412615546721</v>
      </c>
      <c r="K16" s="28" t="n">
        <v>21.25</v>
      </c>
      <c r="L16" s="29" t="n">
        <f aca="false">IFERROR((K16/F16-1)*J16,0)</f>
        <v>-0.00520858278653192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2" t="s">
        <v>38</v>
      </c>
      <c r="E17" s="22" t="n">
        <v>0.1</v>
      </c>
      <c r="F17" s="23" t="n">
        <v>53.94</v>
      </c>
      <c r="G17" s="24" t="n">
        <f aca="false">((E17*$D$4)/100)/F17</f>
        <v>2.54645550611791</v>
      </c>
      <c r="H17" s="25" t="n">
        <v>1</v>
      </c>
      <c r="I17" s="26" t="n">
        <f aca="false">H17*F17*100</f>
        <v>5394</v>
      </c>
      <c r="J17" s="27" t="n">
        <f aca="false">I17/$E$4</f>
        <v>0.0645864265529958</v>
      </c>
      <c r="K17" s="28" t="n">
        <v>48.76</v>
      </c>
      <c r="L17" s="29" t="n">
        <f aca="false">IFERROR((K17/F17-1)*J17,0)</f>
        <v>-0.00620240432970928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3" t="s">
        <v>25</v>
      </c>
      <c r="D18" s="33"/>
      <c r="E18" s="33"/>
      <c r="F18" s="34" t="n">
        <f aca="false">D4</f>
        <v>137355.81</v>
      </c>
      <c r="G18" s="35"/>
      <c r="H18" s="35"/>
      <c r="I18" s="35"/>
      <c r="J18" s="34"/>
      <c r="K18" s="36" t="n">
        <f aca="false">F4</f>
        <v>142195.81</v>
      </c>
      <c r="L18" s="37" t="n">
        <f aca="false">(K18/F18-1)</f>
        <v>0.0352369513892423</v>
      </c>
      <c r="M18" s="37"/>
      <c r="N18" s="38" t="s">
        <v>26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3" t="s">
        <v>27</v>
      </c>
      <c r="D19" s="33"/>
      <c r="E19" s="33"/>
      <c r="F19" s="39" t="n">
        <v>100967.2</v>
      </c>
      <c r="G19" s="40"/>
      <c r="H19" s="40"/>
      <c r="I19" s="40"/>
      <c r="J19" s="41"/>
      <c r="K19" s="42" t="n">
        <v>102673.28</v>
      </c>
      <c r="L19" s="37" t="n">
        <f aca="false">(K19/F19-1)</f>
        <v>0.0168973686504132</v>
      </c>
      <c r="M19" s="37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0.0415199377521799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Novembro!F4</f>
        <v>142195.81</v>
      </c>
      <c r="E4" s="14" t="n">
        <f aca="false">IF(SUM(I8:I17)&lt;=D4,SUM(I8:I17),"VALOR ACIMA DO DISPONÍVEL")</f>
        <v>124663</v>
      </c>
      <c r="F4" s="15" t="n">
        <f aca="false">(E4*I2)+E4+(D4-E4)</f>
        <v>147371.81</v>
      </c>
      <c r="G4" s="3"/>
      <c r="H4" s="3"/>
      <c r="I4" s="16" t="n">
        <f aca="false">F4/100000-1</f>
        <v>0.4737181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0" t="n">
        <v>1</v>
      </c>
      <c r="D8" s="21" t="s">
        <v>30</v>
      </c>
      <c r="E8" s="22" t="n">
        <v>0.1</v>
      </c>
      <c r="F8" s="23" t="n">
        <v>16.71</v>
      </c>
      <c r="G8" s="24" t="n">
        <f aca="false">((E8*$D$4)/100)/F8</f>
        <v>8.50962357869539</v>
      </c>
      <c r="H8" s="25" t="n">
        <v>6</v>
      </c>
      <c r="I8" s="26" t="n">
        <f aca="false">H8*F8*100</f>
        <v>10026</v>
      </c>
      <c r="J8" s="27" t="n">
        <f aca="false">I8/$E$4</f>
        <v>0.0804248253290872</v>
      </c>
      <c r="K8" s="28" t="n">
        <v>15.86</v>
      </c>
      <c r="L8" s="29" t="n">
        <f aca="false">IFERROR((K8/F8-1)*J8,0)</f>
        <v>-0.00409102941530367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31</v>
      </c>
      <c r="E9" s="22" t="n">
        <v>0.1</v>
      </c>
      <c r="F9" s="23" t="n">
        <v>35.25</v>
      </c>
      <c r="G9" s="24" t="n">
        <f aca="false">((E9*$D$4)/100)/F9</f>
        <v>4.03392368794326</v>
      </c>
      <c r="H9" s="25" t="n">
        <v>3</v>
      </c>
      <c r="I9" s="26" t="n">
        <f aca="false">H9*F9*100</f>
        <v>10575</v>
      </c>
      <c r="J9" s="27" t="n">
        <f aca="false">I9/$E$4</f>
        <v>0.0848286981702671</v>
      </c>
      <c r="K9" s="28" t="n">
        <v>42.95</v>
      </c>
      <c r="L9" s="29" t="n">
        <f aca="false">IFERROR((K9/F9-1)*J9,0)</f>
        <v>0.0185299567634342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32</v>
      </c>
      <c r="E10" s="22" t="n">
        <v>0.1</v>
      </c>
      <c r="F10" s="23" t="n">
        <v>9.89</v>
      </c>
      <c r="G10" s="24" t="n">
        <f aca="false">((E10*$D$4)/100)/F10</f>
        <v>14.3777360970677</v>
      </c>
      <c r="H10" s="25" t="n">
        <v>13</v>
      </c>
      <c r="I10" s="26" t="n">
        <f aca="false">H10*F10*100</f>
        <v>12857</v>
      </c>
      <c r="J10" s="27" t="n">
        <f aca="false">I10/$E$4</f>
        <v>0.103134049397175</v>
      </c>
      <c r="K10" s="28" t="n">
        <v>10.19</v>
      </c>
      <c r="L10" s="29" t="n">
        <f aca="false">IFERROR((K10/F10-1)*J10,0)</f>
        <v>0.0031284342587616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2" t="s">
        <v>33</v>
      </c>
      <c r="E11" s="22" t="n">
        <v>0.1</v>
      </c>
      <c r="F11" s="23" t="n">
        <v>43.47</v>
      </c>
      <c r="G11" s="24" t="n">
        <f aca="false">((E11*$D$4)/100)/F11</f>
        <v>3.27112514377732</v>
      </c>
      <c r="H11" s="25" t="n">
        <v>3</v>
      </c>
      <c r="I11" s="26" t="n">
        <f aca="false">H11*F11*100</f>
        <v>13041</v>
      </c>
      <c r="J11" s="27" t="n">
        <f aca="false">I11/$E$4</f>
        <v>0.104610028637206</v>
      </c>
      <c r="K11" s="28" t="n">
        <v>48.33</v>
      </c>
      <c r="L11" s="29" t="n">
        <f aca="false">IFERROR((K11/F11-1)*J11,0)</f>
        <v>0.0116955311519858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2" t="s">
        <v>34</v>
      </c>
      <c r="E12" s="22" t="n">
        <v>0.1</v>
      </c>
      <c r="F12" s="23" t="n">
        <v>29</v>
      </c>
      <c r="G12" s="24" t="n">
        <f aca="false">((E12*$D$4)/100)/F12</f>
        <v>4.90330379310345</v>
      </c>
      <c r="H12" s="25" t="n">
        <v>4</v>
      </c>
      <c r="I12" s="26" t="n">
        <f aca="false">H12*F12*100</f>
        <v>11600</v>
      </c>
      <c r="J12" s="27" t="n">
        <f aca="false">I12/$E$4</f>
        <v>0.0930508651323969</v>
      </c>
      <c r="K12" s="28" t="n">
        <v>34.66</v>
      </c>
      <c r="L12" s="29" t="n">
        <f aca="false">IFERROR((K12/F12-1)*J12,0)</f>
        <v>0.0181609619534264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2" t="s">
        <v>35</v>
      </c>
      <c r="E13" s="22" t="n">
        <v>0.1</v>
      </c>
      <c r="F13" s="23" t="n">
        <v>18.9</v>
      </c>
      <c r="G13" s="24" t="n">
        <f aca="false">((E13*$D$4)/100)/F13</f>
        <v>7.52358783068783</v>
      </c>
      <c r="H13" s="25" t="n">
        <v>7</v>
      </c>
      <c r="I13" s="26" t="n">
        <f aca="false">H13*F13*100</f>
        <v>13230</v>
      </c>
      <c r="J13" s="27" t="n">
        <f aca="false">I13/$E$4</f>
        <v>0.10612611600876</v>
      </c>
      <c r="K13" s="28" t="n">
        <v>19.85</v>
      </c>
      <c r="L13" s="29" t="n">
        <f aca="false">IFERROR((K13/F13-1)*J13,0)</f>
        <v>0.00533438149250381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2" t="s">
        <v>36</v>
      </c>
      <c r="E14" s="22" t="n">
        <v>0.1</v>
      </c>
      <c r="F14" s="23" t="n">
        <v>10.76</v>
      </c>
      <c r="G14" s="24" t="n">
        <f aca="false">((E14*$D$4)/100)/F14</f>
        <v>13.2152239776952</v>
      </c>
      <c r="H14" s="25" t="n">
        <v>12</v>
      </c>
      <c r="I14" s="26" t="n">
        <f aca="false">H14*F14*100</f>
        <v>12912</v>
      </c>
      <c r="J14" s="27" t="n">
        <f aca="false">I14/$E$4</f>
        <v>0.103575238843923</v>
      </c>
      <c r="K14" s="28" t="n">
        <v>11.85</v>
      </c>
      <c r="L14" s="29" t="n">
        <f aca="false">IFERROR((K14/F14-1)*J14,0)</f>
        <v>0.0104922872063082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2" t="s">
        <v>17</v>
      </c>
      <c r="E15" s="22" t="n">
        <v>0.1</v>
      </c>
      <c r="F15" s="23" t="n">
        <v>12.89</v>
      </c>
      <c r="G15" s="24" t="n">
        <f aca="false">((E15*$D$4)/100)/F15</f>
        <v>11.0314825446082</v>
      </c>
      <c r="H15" s="25" t="n">
        <v>10</v>
      </c>
      <c r="I15" s="26" t="n">
        <f aca="false">H15*F15*100</f>
        <v>12890</v>
      </c>
      <c r="J15" s="27" t="n">
        <f aca="false">I15/$E$4</f>
        <v>0.103398763065224</v>
      </c>
      <c r="K15" s="28" t="n">
        <v>12.46</v>
      </c>
      <c r="L15" s="29" t="n">
        <f aca="false">IFERROR((K15/F15-1)*J15,0)</f>
        <v>-0.0034492993109423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2" t="s">
        <v>37</v>
      </c>
      <c r="E16" s="22" t="n">
        <v>0.1</v>
      </c>
      <c r="F16" s="23" t="n">
        <v>22.7</v>
      </c>
      <c r="G16" s="24" t="n">
        <f aca="false">((E16*$D$4)/100)/F16</f>
        <v>6.26413259911894</v>
      </c>
      <c r="H16" s="25" t="n">
        <v>5</v>
      </c>
      <c r="I16" s="26" t="n">
        <f aca="false">H16*F16*100</f>
        <v>11350</v>
      </c>
      <c r="J16" s="27" t="n">
        <f aca="false">I16/$E$4</f>
        <v>0.0910454585562677</v>
      </c>
      <c r="K16" s="28" t="n">
        <v>21.25</v>
      </c>
      <c r="L16" s="29" t="n">
        <f aca="false">IFERROR((K16/F16-1)*J16,0)</f>
        <v>-0.0058156790707748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2" t="s">
        <v>38</v>
      </c>
      <c r="E17" s="22" t="n">
        <v>0.1</v>
      </c>
      <c r="F17" s="23" t="n">
        <v>53.94</v>
      </c>
      <c r="G17" s="24" t="n">
        <f aca="false">((E17*$D$4)/100)/F17</f>
        <v>2.63618483500185</v>
      </c>
      <c r="H17" s="25" t="n">
        <v>3</v>
      </c>
      <c r="I17" s="26" t="n">
        <f aca="false">H17*F17*100</f>
        <v>16182</v>
      </c>
      <c r="J17" s="27" t="n">
        <f aca="false">I17/$E$4</f>
        <v>0.129805956859694</v>
      </c>
      <c r="K17" s="28" t="n">
        <v>48.76</v>
      </c>
      <c r="L17" s="29" t="n">
        <f aca="false">IFERROR((K17/F17-1)*J17,0)</f>
        <v>-0.0124656072772194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3" t="s">
        <v>25</v>
      </c>
      <c r="D18" s="33"/>
      <c r="E18" s="33"/>
      <c r="F18" s="34" t="n">
        <f aca="false">D4</f>
        <v>142195.81</v>
      </c>
      <c r="G18" s="35"/>
      <c r="H18" s="35"/>
      <c r="I18" s="35"/>
      <c r="J18" s="34"/>
      <c r="K18" s="36" t="n">
        <f aca="false">F4</f>
        <v>147371.81</v>
      </c>
      <c r="L18" s="37" t="n">
        <f aca="false">(K18/F18-1)</f>
        <v>0.0364005099728326</v>
      </c>
      <c r="M18" s="37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3" t="s">
        <v>27</v>
      </c>
      <c r="D19" s="33"/>
      <c r="E19" s="33"/>
      <c r="F19" s="39" t="n">
        <v>100967.2</v>
      </c>
      <c r="G19" s="40"/>
      <c r="H19" s="40"/>
      <c r="I19" s="40"/>
      <c r="J19" s="41"/>
      <c r="K19" s="42" t="n">
        <v>102673.28</v>
      </c>
      <c r="L19" s="37" t="n">
        <f aca="false">(K19/F19-1)</f>
        <v>0.0168973686504132</v>
      </c>
      <c r="M19" s="37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2020-05-02T23:12:53Z</dcterms:created>
  <dc:creator>Maria Nascimento</dc:creator>
  <dc:description/>
  <dc:language>en-US</dc:language>
  <cp:lastModifiedBy/>
  <dcterms:modified xsi:type="dcterms:W3CDTF">2020-06-30T21:33:53Z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