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ID#AAAAJm3v2fM
tc={B55C2367-528D-4841-BB23-C4066130E4D0}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ID#AAAAJm3v2hE
tc={16BBAD93-6F81-4B63-B7F8-B3EDE63739A7}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ID#AAAAJm3v2dM
tc={587B0042-734E-4D5A-89CA-26F70A0C34ED}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ID#AAAAJm3v2g8
tc={749CF765-772F-4A49-86DF-6CD58BEC07AE}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ID#AAAAJm3v2eg
tc={509F176C-E747-444B-B622-6D5BC47982A7}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ID#AAAAJm3v2cw
tc={71A6F7B1-09F9-4675-BF05-E30B4492E21B}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ID#AAAAJm3v2es
tc={181D55B0-6909-4319-AA6A-982016F7CD70}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ID#AAAAJm3v2fY
tc={C9AA2DF0-78A2-4909-8ABE-26446F791401}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ID#AAAAJm3v2eQ
tc={749CF765-772F-4A49-86DF-6CD58BEC07AE}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ID#AAAAJm3v2gs
tc={88DD79DF-B6BB-43F6-A8FA-CFB206597B3F}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ID#AAAAJm3v2dI
tc={688FEA80-25FE-4B75-801E-3CA19B3D65FC}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ID#AAAAJm3v2ec
tc={CEEFC563-CA86-4D43-8A28-44C59565EF4E}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ID#AAAAJm3v2c4
tc={67270B89-2037-4C96-98AE-5AC1319F80E0}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ID#AAAAJm3v2ck
tc={61D265A0-D3CE-448D-8970-3F6F8B2C2890}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ID#AAAAJm3v2fA
tc={A67FB370-0C52-49A8-A768-D7E315EF6814}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ID#AAAAJm3v2fg
tc={3539FD91-F263-4EEF-A963-3C45A456AB66}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ID#AAAAJm3v2hI
tc={911F194A-5361-48A6-BB68-1ADA0719DA33}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ID#AAAAJm3v2fk
tc={8A368ABE-FCEC-42C2-ABA5-0C33242F0033}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ID#AAAAJm3v2eE
tc={9B3A2961-CCBE-4C8B-9D39-B4D400A339C0}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ID#AAAAJm3v2g4
tc={40CE3917-303A-4788-A324-9259519F025E}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ID#AAAAJm3v2fE
tc={D3C70F70-EF06-4993-8D58-DA19E78162EF}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ID#AAAAJm3v2hY
tc={482EA452-15E1-4C06-9E5B-1E2B1E779CD8}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ID#AAAAJm3v2ek
tc={9A534764-84B7-4D11-ACAE-E5B0C927D501}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ID#AAAAJm3v2gg
tc={2B760078-2817-46A2-84E7-B32BDF66B513}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ID#AAAAJm3v2eY
tc={1042266D-BD10-4E7A-A27E-E54248919544}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ID#AAAAJm3v2dY
tc={6AB3508A-F023-47E0-8758-9E254731109F}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ID#AAAAJm3v2f0
tc={E467A9D0-3AC5-48AA-AB4B-0596D221D80B}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ID#AAAAJm3v2co
tc={F12B247E-BCA5-477C-B996-9CCAB97EBC73}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ID#AAAAJm3v2hc
tc={A19E2F08-15C5-4CCF-9AE6-B026D0393041}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ID#AAAAJm3v2e4
tc={8BD41DE3-2870-4F87-8E2D-1ADC8683C45E}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ID#AAAAJm3v2dk
tc={607E85AC-9A32-429A-8573-60CAA2E2CBE1}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ID#AAAAJm3v2hg
tc={B581FA51-5EBA-4EF3-8253-BC5F13F97ACB}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ID#AAAAJm3v2e8
tc={1D50B807-28CB-43F3-B1A8-D846F0D413B9}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ID#AAAAJm3v2gY
tc={0D9DA082-B953-4C29-8054-D9D1AB2A5627}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ID#AAAAJm3v2hA
tc={97E5CDF9-55D6-498D-81F0-2259C41ABB07}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ID#AAAAJm3v2dQ
tc={654B4EFE-0B9A-43F7-914D-757CF1F3E8C9}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ID#AAAAJm3v2dU
tc={AD8998AF-BD4D-4740-8218-D5E48EA496FB}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ID#AAAAJm3v2eU
tc={A206ADB7-07A0-447C-B4E8-C4759AA390F9}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ID#AAAAJm3v2gw
tc={7A93F0BE-01CD-45D5-AD9B-AFF63BCD89AF}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ID#AAAAJm3v2dc
tc={745D8065-1CCB-4A4A-8DA3-9C0464129F3C}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ID#AAAAJm3v2ew
tc={1E98A9A8-8A31-4E85-A1E4-8D2B0D046D33}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ID#AAAAJm3v2d0
tc={635F5587-80CB-4175-82EB-8696C6EB688A}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ID#AAAAJm3v2gA
tc={2F5A09F0-B440-4069-A8B9-8C72BF0DD6C4}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ID#AAAAJm3v2f4
tc={8DE47843-3F50-4C53-84E8-E181295C736A}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ID#AAAAJm3v2hM
tc={38FC7AD3-3124-4A5E-BDE8-58C6037BC265}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ID#AAAAJm3v2fc
tc={731A9A4C-0552-4189-9240-15D17773F725}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ID#AAAAJm3v2eA
tc={A5087398-BF86-4E43-8F71-48466C1D45B9}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ID#AAAAJm3v2fs
tc={D90697C3-E758-437E-B73C-4FF449A2E749}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ID#AAAAJm3v2gE
tc={D4C375FA-6293-45BD-833F-7360BA536125}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ID#AAAAJm3v2gQ
tc={7BFADBC6-9362-469E-8D5C-202A68C2FE77}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ID#AAAAJm3v2gM
tc={67964B61-810C-4DF8-91B9-EDB3014B5FE5}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ID#AAAAJm3v2eI
tc={C0C54AC5-B3BD-4CAE-A8E0-0DAA5C3199C0}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ID#AAAAJm3v2e0
tc={1BBFF5F6-B6EA-4BE6-A0FB-3C74693184DC}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ID#AAAAJm3v2dA
tc={C14A0E4E-BBB4-4492-9C97-EE12FDD28DA8}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ID#AAAAJm3v2f8
tc={AA5F370C-5DB6-4664-BFF2-2631DD80AF21}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ID#AAAAJm3v2eo
tc={421E120E-2047-4EB4-9508-9F38F8186301}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ID#AAAAJm3v2c8
tc={4AAA708A-8571-4DFC-A79E-3756C2F92E2B}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ID#AAAAJm3v2ds
tc={BC8B0F31-23E3-4FDA-A976-62F7687EBFAE}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ID#AAAAJm3v2gI
tc={FEF8E825-B3A9-4C57-9CA5-C61A739C92A8}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ID#AAAAJm3v2c0
tc={16BEA4CA-31A5-4087-8E14-71966A7E5387}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ID#AAAAJm3v2fI
tc={A0C285BA-F422-4DD9-9B84-EB210939840E}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ID#AAAAJm3v2fQ
tc={40E5B91B-B676-455F-9368-D0A1AC144889}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ID#AAAAJm3v2eM
tc={B2A3DBD5-0D5C-42F5-9263-DB1694B43BC1}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ID#AAAAJm3v2dw
tc={4052D1C2-B057-4DFE-AC2F-480A005CDCAB}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ID#AAAAJm3v2d8
tc={4166CF13-92FA-4D1D-B5BD-0739D160D423}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ID#AAAAJm3v2fo
tc={7893E8D5-DE99-4C03-AE57-0DD7A8B8D782}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ID#AAAAJm3v2gk
tc={66B7981D-AD7C-43E2-BC9C-A617DEC2C203}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ID#AAAAJm3v2fw
tc={00A22400-096C-466C-A7E7-B4FBAD053C23}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ID#AAAAJm3v2hQ
tc={F8C20322-B2AB-4522-BF40-B2ACA39B5C31}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ID#AAAAJm3v2d4
tc={A422C7BC-6ED1-4B5C-813A-9C0FDF863B37}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ID#AAAAJm3v2g0
tc={E83EB81F-37DE-4374-934A-DB95FAA4247E}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ID#AAAAJm3v2gc
tc={16EC303E-53C4-4F53-99A3-0F155DE169CF}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ID#AAAAJm3v2do
tc={A782504A-B6F7-498C-B6FA-F9529EE00516}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ID#AAAAJm3v2cs
tc={ED257713-68C3-4210-BCF1-B68356BB7592}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ID#AAAAJm3v2dE
tc={B7F0E5A7-B09A-480D-8E54-2447CB993BB1}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ID#AAAAJm3v2dg
tc={5EA5737E-F53A-4530-BB43-1AAB510DEECE}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ID#AAAAJm3v2go
tc={1D77E804-465B-4171-9176-39CB82D428CB}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ID#AAAAJm3v2hU
tc={DEC0A3F1-5812-4030-ABD7-59988F89926F}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ID#AAAAJm3v2fU
tc={BB1F67A7-0656-4DEE-A61F-B9F0AD903AB7}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ID#AAAAJm3v2gU
tc={D6DAED45-4578-4201-93C8-19F06DA3B647}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<sst xmlns="http://schemas.openxmlformats.org/spreadsheetml/2006/main" count="242" uniqueCount="39">
  <si>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</si>
  <si>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</si>
  <si>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</si>
  <si>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</si>
  <si>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</si>
  <si>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</si>
  <si>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</si>
  <si>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</si>
  <si>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</si>
  <si>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</si>
  <si>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</si>
  <si>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</si>
  <si>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</si>
  <si>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</si>
  <si>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</si>
  <si>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</si>
  <si>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</si>
  <si>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TAEE11</t>
  </si>
  <si>
    <t xml:space="preserve">BPAC11</t>
  </si>
  <si>
    <t xml:space="preserve">MDIA3</t>
  </si>
  <si>
    <t xml:space="preserve">B3SA3</t>
  </si>
  <si>
    <t xml:space="preserve">LREN3</t>
  </si>
  <si>
    <t xml:space="preserve">GGBR4</t>
  </si>
  <si>
    <t xml:space="preserve">SAPR11</t>
  </si>
  <si>
    <t xml:space="preserve">CARTEIRA</t>
  </si>
  <si>
    <t xml:space="preserve">      -&gt; Rentabilidade mensal da carteira</t>
  </si>
  <si>
    <t xml:space="preserve">IBOVESPA</t>
  </si>
  <si>
    <t xml:space="preserve">VVAR3</t>
  </si>
  <si>
    <t xml:space="preserve">BBAS3</t>
  </si>
  <si>
    <t xml:space="preserve">CSAN3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</si>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</sst>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.0%"/>
    <numFmt numFmtId="170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8.29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0.1055433352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99561</v>
      </c>
      <c r="F4" s="11" t="n">
        <f aca="false">(E4*I2)+E4+(D4-E4)</f>
        <v>110508</v>
      </c>
      <c r="G4" s="2"/>
      <c r="H4" s="2"/>
      <c r="I4" s="12" t="n">
        <f aca="false">F4/D4-1</f>
        <v>0.10508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6"/>
      <c r="C8" s="17" t="n">
        <v>1</v>
      </c>
      <c r="D8" s="18" t="s">
        <v>17</v>
      </c>
      <c r="E8" s="19" t="n">
        <v>0.175</v>
      </c>
      <c r="F8" s="20" t="n">
        <v>27.5</v>
      </c>
      <c r="G8" s="21" t="n">
        <f aca="false">((E8*$D$4)/100)/F8</f>
        <v>6.36363636363636</v>
      </c>
      <c r="H8" s="22" t="n">
        <v>6</v>
      </c>
      <c r="I8" s="23" t="n">
        <f aca="false">H8*F8*100</f>
        <v>16500</v>
      </c>
      <c r="J8" s="24" t="n">
        <f aca="false">I8/$E$4</f>
        <v>0.165727543917799</v>
      </c>
      <c r="K8" s="25" t="n">
        <v>28.54</v>
      </c>
      <c r="L8" s="26" t="n">
        <f aca="false">IFERROR((K8/F8-1)*J8,0)</f>
        <v>0.00626751438816403</v>
      </c>
      <c r="M8" s="27" t="n">
        <f aca="false">IFERROR(L8/J8,0)</f>
        <v>0.0378181818181817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6"/>
      <c r="C9" s="28" t="n">
        <v>2</v>
      </c>
      <c r="D9" s="29" t="s">
        <v>18</v>
      </c>
      <c r="E9" s="19" t="n">
        <v>0.175</v>
      </c>
      <c r="F9" s="20" t="n">
        <v>42.3</v>
      </c>
      <c r="G9" s="21" t="n">
        <f aca="false">((E9*$D$4)/100)/F9</f>
        <v>4.1371158392435</v>
      </c>
      <c r="H9" s="22" t="n">
        <v>4</v>
      </c>
      <c r="I9" s="23" t="n">
        <f aca="false">H9*F9*100</f>
        <v>16920</v>
      </c>
      <c r="J9" s="24" t="n">
        <f aca="false">I9/$E$4</f>
        <v>0.169946063217525</v>
      </c>
      <c r="K9" s="25" t="n">
        <v>48.84</v>
      </c>
      <c r="L9" s="26" t="n">
        <f aca="false">IFERROR((K9/F9-1)*J9,0)</f>
        <v>0.0262753487811493</v>
      </c>
      <c r="M9" s="27" t="n">
        <f aca="false">IFERROR(L9/J9,0)</f>
        <v>0.154609929078014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6"/>
      <c r="C10" s="28" t="n">
        <v>3</v>
      </c>
      <c r="D10" s="29" t="s">
        <v>19</v>
      </c>
      <c r="E10" s="19" t="n">
        <v>0.15</v>
      </c>
      <c r="F10" s="20" t="n">
        <v>32</v>
      </c>
      <c r="G10" s="21" t="n">
        <f aca="false">((E10*$D$4)/100)/F10</f>
        <v>4.6875</v>
      </c>
      <c r="H10" s="22" t="n">
        <v>5</v>
      </c>
      <c r="I10" s="23" t="n">
        <f aca="false">H10*F10*100</f>
        <v>16000</v>
      </c>
      <c r="J10" s="24" t="n">
        <f aca="false">I10/$E$4</f>
        <v>0.160705497132411</v>
      </c>
      <c r="K10" s="25" t="n">
        <v>36.13</v>
      </c>
      <c r="L10" s="26" t="n">
        <f aca="false">IFERROR((K10/F10-1)*J10,0)</f>
        <v>0.0207410532236518</v>
      </c>
      <c r="M10" s="27" t="n">
        <f aca="false">IFERROR(L10/J10,0)</f>
        <v>0.1290625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6"/>
      <c r="C11" s="28" t="n">
        <v>4</v>
      </c>
      <c r="D11" s="29" t="s">
        <v>20</v>
      </c>
      <c r="E11" s="19" t="n">
        <v>0.125</v>
      </c>
      <c r="F11" s="20" t="n">
        <v>38.42</v>
      </c>
      <c r="G11" s="21" t="n">
        <f aca="false">((E11*$D$4)/100)/F11</f>
        <v>3.25351379489849</v>
      </c>
      <c r="H11" s="22" t="n">
        <v>3.5</v>
      </c>
      <c r="I11" s="23" t="n">
        <f aca="false">H11*F11*100</f>
        <v>13447</v>
      </c>
      <c r="J11" s="24" t="n">
        <f aca="false">I11/$E$4</f>
        <v>0.135062926246221</v>
      </c>
      <c r="K11" s="25" t="n">
        <v>45.55</v>
      </c>
      <c r="L11" s="26" t="n">
        <f aca="false">IFERROR((K11/F11-1)*J11,0)</f>
        <v>0.0250650355058707</v>
      </c>
      <c r="M11" s="27" t="n">
        <f aca="false">IFERROR(L11/J11,0)</f>
        <v>0.18558042686101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6"/>
      <c r="C12" s="28" t="n">
        <v>5</v>
      </c>
      <c r="D12" s="29" t="s">
        <v>21</v>
      </c>
      <c r="E12" s="19" t="n">
        <v>0.125</v>
      </c>
      <c r="F12" s="20" t="n">
        <v>38.39</v>
      </c>
      <c r="G12" s="21" t="n">
        <f aca="false">((E12*$D$4)/100)/F12</f>
        <v>3.25605626465225</v>
      </c>
      <c r="H12" s="22" t="n">
        <v>3</v>
      </c>
      <c r="I12" s="23" t="n">
        <f aca="false">H12*F12*100</f>
        <v>11517</v>
      </c>
      <c r="J12" s="24" t="n">
        <f aca="false">I12/$E$4</f>
        <v>0.115677825654624</v>
      </c>
      <c r="K12" s="25" t="n">
        <v>38.55</v>
      </c>
      <c r="L12" s="26" t="n">
        <f aca="false">IFERROR((K12/F12-1)*J12,0)</f>
        <v>0.000482116491397231</v>
      </c>
      <c r="M12" s="27" t="n">
        <f aca="false">IFERROR(L12/J12,0)</f>
        <v>0.00416775201875486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6"/>
      <c r="C13" s="28" t="n">
        <v>6</v>
      </c>
      <c r="D13" s="29" t="s">
        <v>22</v>
      </c>
      <c r="E13" s="19" t="n">
        <v>0.125</v>
      </c>
      <c r="F13" s="20" t="n">
        <v>11.74</v>
      </c>
      <c r="G13" s="21" t="n">
        <f aca="false">((E13*$D$4)/100)/F13</f>
        <v>10.6473594548552</v>
      </c>
      <c r="H13" s="22" t="n">
        <v>10.5</v>
      </c>
      <c r="I13" s="23" t="n">
        <f aca="false">H13*F13*100</f>
        <v>12327</v>
      </c>
      <c r="J13" s="24" t="n">
        <f aca="false">I13/$E$4</f>
        <v>0.123813541446952</v>
      </c>
      <c r="K13" s="25" t="n">
        <v>13.43</v>
      </c>
      <c r="L13" s="26" t="n">
        <f aca="false">IFERROR((K13/F13-1)*J13,0)</f>
        <v>0.0178232440413415</v>
      </c>
      <c r="M13" s="27" t="n">
        <f aca="false">IFERROR(L13/J13,0)</f>
        <v>0.143952299829642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8" t="n">
        <v>7</v>
      </c>
      <c r="D14" s="29" t="s">
        <v>23</v>
      </c>
      <c r="E14" s="19" t="n">
        <v>0.125</v>
      </c>
      <c r="F14" s="20" t="n">
        <v>25.7</v>
      </c>
      <c r="G14" s="21" t="n">
        <f aca="false">((E14*$D$4)/100)/F14</f>
        <v>4.86381322957199</v>
      </c>
      <c r="H14" s="22" t="n">
        <v>5</v>
      </c>
      <c r="I14" s="23" t="n">
        <f aca="false">H14*F14*100</f>
        <v>12850</v>
      </c>
      <c r="J14" s="24" t="n">
        <f aca="false">I14/$E$4</f>
        <v>0.129066602384468</v>
      </c>
      <c r="K14" s="25" t="n">
        <v>27.47</v>
      </c>
      <c r="L14" s="26" t="n">
        <f aca="false">IFERROR((K14/F14-1)*J14,0)</f>
        <v>0.0088890228101365</v>
      </c>
      <c r="M14" s="27" t="n">
        <f aca="false">IFERROR(L14/J14,0)</f>
        <v>0.0688715953307393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8" t="n">
        <v>8</v>
      </c>
      <c r="D15" s="29"/>
      <c r="E15" s="19"/>
      <c r="F15" s="20"/>
      <c r="G15" s="21"/>
      <c r="H15" s="22"/>
      <c r="I15" s="23"/>
      <c r="J15" s="24"/>
      <c r="K15" s="24"/>
      <c r="L15" s="26"/>
      <c r="M15" s="27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8" t="n">
        <v>9</v>
      </c>
      <c r="D16" s="29"/>
      <c r="E16" s="19"/>
      <c r="F16" s="20"/>
      <c r="G16" s="21"/>
      <c r="H16" s="22"/>
      <c r="I16" s="23"/>
      <c r="J16" s="24"/>
      <c r="K16" s="24"/>
      <c r="L16" s="26"/>
      <c r="M16" s="27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8" t="n">
        <v>10</v>
      </c>
      <c r="D17" s="29"/>
      <c r="E17" s="19"/>
      <c r="F17" s="20"/>
      <c r="G17" s="21"/>
      <c r="H17" s="22"/>
      <c r="I17" s="23"/>
      <c r="J17" s="24"/>
      <c r="K17" s="24"/>
      <c r="L17" s="26"/>
      <c r="M17" s="27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24</v>
      </c>
      <c r="D18" s="30"/>
      <c r="E18" s="30"/>
      <c r="F18" s="31" t="n">
        <v>100000</v>
      </c>
      <c r="G18" s="32"/>
      <c r="H18" s="32"/>
      <c r="I18" s="32"/>
      <c r="J18" s="31"/>
      <c r="K18" s="33" t="n">
        <f aca="false">F4</f>
        <v>110508</v>
      </c>
      <c r="L18" s="34" t="n">
        <f aca="false">(K18/F18-1)</f>
        <v>0.10508</v>
      </c>
      <c r="M18" s="34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26</v>
      </c>
      <c r="D19" s="30"/>
      <c r="E19" s="30"/>
      <c r="F19" s="35" t="n">
        <v>80505.89</v>
      </c>
      <c r="G19" s="36"/>
      <c r="H19" s="36"/>
      <c r="I19" s="36"/>
      <c r="J19" s="37"/>
      <c r="K19" s="35" t="n">
        <v>80505.89</v>
      </c>
      <c r="L19" s="34" t="n">
        <f aca="false">(K19/F19-1)</f>
        <v>0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J2" colorId="64" zoomScale="90" zoomScaleNormal="90" zoomScalePageLayoutView="100" workbookViewId="0">
      <selection pane="topLeft" activeCell="O24" activeCellId="0" sqref="O2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10.71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0.16344835834077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110508</v>
      </c>
      <c r="E4" s="10" t="n">
        <f aca="false">IF(SUM(I8:I17)&lt;=D4,SUM(I8:I17),"VALOR ACIMA DO DISPONÍVEL")</f>
        <v>108701</v>
      </c>
      <c r="F4" s="11" t="n">
        <f aca="false">(E4*I2)+E4+(D4-E4)</f>
        <v>128275</v>
      </c>
      <c r="G4" s="2"/>
      <c r="H4" s="2"/>
      <c r="I4" s="12" t="n">
        <f aca="false">F4/100000-1</f>
        <v>0.28275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38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17</v>
      </c>
      <c r="E8" s="19" t="n">
        <v>0.125</v>
      </c>
      <c r="F8" s="25" t="n">
        <v>28.75</v>
      </c>
      <c r="G8" s="39" t="n">
        <f aca="false">((E8*$D$4)/100)/F8</f>
        <v>4.80469565217391</v>
      </c>
      <c r="H8" s="22" t="n">
        <v>5</v>
      </c>
      <c r="I8" s="23" t="n">
        <f aca="false">H8*F8*100</f>
        <v>14375</v>
      </c>
      <c r="J8" s="24" t="n">
        <f aca="false">I8/$E$4</f>
        <v>0.132243493620114</v>
      </c>
      <c r="K8" s="25" t="n">
        <v>28.1</v>
      </c>
      <c r="L8" s="26" t="n">
        <f aca="false">IFERROR((K8/F8-1)*J8,0)</f>
        <v>-0.00298985289923735</v>
      </c>
      <c r="M8" s="27" t="n">
        <f aca="false">IFERROR(L8/J8,0)</f>
        <v>-0.0226086956521738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8" t="n">
        <v>2</v>
      </c>
      <c r="D9" s="29" t="s">
        <v>18</v>
      </c>
      <c r="E9" s="19" t="n">
        <v>0.125</v>
      </c>
      <c r="F9" s="40" t="n">
        <v>48.84</v>
      </c>
      <c r="G9" s="39" t="n">
        <f aca="false">((E9*$D$4)/100)/F9</f>
        <v>2.82831695331695</v>
      </c>
      <c r="H9" s="22" t="n">
        <v>3</v>
      </c>
      <c r="I9" s="23" t="n">
        <f aca="false">H9*F9*100</f>
        <v>14652</v>
      </c>
      <c r="J9" s="24" t="n">
        <f aca="false">I9/$E$4</f>
        <v>0.134791768245002</v>
      </c>
      <c r="K9" s="25" t="n">
        <v>76.5</v>
      </c>
      <c r="L9" s="26" t="n">
        <f aca="false">IFERROR((K9/F9-1)*J9,0)</f>
        <v>0.0763378441780664</v>
      </c>
      <c r="M9" s="27" t="n">
        <f aca="false">IFERROR(L9/J9,0)</f>
        <v>0.566339066339066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8" t="n">
        <v>3</v>
      </c>
      <c r="D10" s="29" t="s">
        <v>19</v>
      </c>
      <c r="E10" s="19" t="n">
        <v>0.125</v>
      </c>
      <c r="F10" s="40" t="n">
        <v>36.13</v>
      </c>
      <c r="G10" s="39" t="n">
        <f aca="false">((E10*$D$4)/100)/F10</f>
        <v>3.82327705507888</v>
      </c>
      <c r="H10" s="22" t="n">
        <v>3</v>
      </c>
      <c r="I10" s="23" t="n">
        <f aca="false">H10*F10*100</f>
        <v>10839</v>
      </c>
      <c r="J10" s="24" t="n">
        <f aca="false">I10/$E$4</f>
        <v>0.0997138940764114</v>
      </c>
      <c r="K10" s="25" t="n">
        <v>40.61</v>
      </c>
      <c r="L10" s="26" t="n">
        <f aca="false">IFERROR((K10/F10-1)*J10,0)</f>
        <v>0.0123641916817693</v>
      </c>
      <c r="M10" s="27" t="n">
        <f aca="false">IFERROR(L10/J10,0)</f>
        <v>0.123996678660393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8" t="n">
        <v>4</v>
      </c>
      <c r="D11" s="29" t="s">
        <v>20</v>
      </c>
      <c r="E11" s="19" t="n">
        <v>0.15</v>
      </c>
      <c r="F11" s="40" t="n">
        <v>45.55</v>
      </c>
      <c r="G11" s="39" t="n">
        <f aca="false">((E11*$D$4)/100)/F11</f>
        <v>3.63912184412733</v>
      </c>
      <c r="H11" s="22" t="n">
        <v>3</v>
      </c>
      <c r="I11" s="23" t="n">
        <f aca="false">H11*F11*100</f>
        <v>13665</v>
      </c>
      <c r="J11" s="24" t="n">
        <f aca="false">I11/$E$4</f>
        <v>0.125711814978703</v>
      </c>
      <c r="K11" s="25" t="n">
        <v>55.09</v>
      </c>
      <c r="L11" s="26" t="n">
        <f aca="false">IFERROR((K11/F11-1)*J11,0)</f>
        <v>0.0263291046080533</v>
      </c>
      <c r="M11" s="27" t="n">
        <f aca="false">IFERROR(L11/J11,0)</f>
        <v>0.209440175631175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8" t="n">
        <v>5</v>
      </c>
      <c r="D12" s="29" t="s">
        <v>21</v>
      </c>
      <c r="E12" s="19" t="n">
        <v>0.15</v>
      </c>
      <c r="F12" s="40" t="n">
        <v>38.55</v>
      </c>
      <c r="G12" s="39" t="n">
        <f aca="false">((E12*$D$4)/100)/F12</f>
        <v>4.29992217898833</v>
      </c>
      <c r="H12" s="22" t="n">
        <v>4</v>
      </c>
      <c r="I12" s="23" t="n">
        <f aca="false">H12*F12*100</f>
        <v>15420</v>
      </c>
      <c r="J12" s="24" t="n">
        <f aca="false">I12/$E$4</f>
        <v>0.141857020634585</v>
      </c>
      <c r="K12" s="25" t="n">
        <v>41.8</v>
      </c>
      <c r="L12" s="26" t="n">
        <f aca="false">IFERROR((K12/F12-1)*J12,0)</f>
        <v>0.0119594115969494</v>
      </c>
      <c r="M12" s="27" t="n">
        <f aca="false">IFERROR(L12/J12,0)</f>
        <v>0.0843060959792476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8" t="n">
        <v>6</v>
      </c>
      <c r="D13" s="29" t="s">
        <v>27</v>
      </c>
      <c r="E13" s="19" t="n">
        <v>0.1</v>
      </c>
      <c r="F13" s="40" t="n">
        <v>12.4</v>
      </c>
      <c r="G13" s="39" t="n">
        <f aca="false">((E13*$D$4)/100)/F13</f>
        <v>8.91193548387097</v>
      </c>
      <c r="H13" s="22" t="n">
        <v>9</v>
      </c>
      <c r="I13" s="23" t="n">
        <f aca="false">H13*F13*100</f>
        <v>11160</v>
      </c>
      <c r="J13" s="24" t="n">
        <f aca="false">I13/$E$4</f>
        <v>0.10266694878612</v>
      </c>
      <c r="K13" s="25" t="n">
        <v>15.31</v>
      </c>
      <c r="L13" s="26" t="n">
        <f aca="false">IFERROR((K13/F13-1)*J13,0)</f>
        <v>0.024093614594162</v>
      </c>
      <c r="M13" s="27" t="n">
        <f aca="false">IFERROR(L13/J13,0)</f>
        <v>0.234677419354839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8" t="n">
        <v>7</v>
      </c>
      <c r="D14" s="29" t="s">
        <v>28</v>
      </c>
      <c r="E14" s="19" t="n">
        <v>0.125</v>
      </c>
      <c r="F14" s="40" t="n">
        <v>30.84</v>
      </c>
      <c r="G14" s="39" t="n">
        <f aca="false">((E14*$D$4)/100)/F14</f>
        <v>4.47908560311284</v>
      </c>
      <c r="H14" s="22" t="n">
        <v>5</v>
      </c>
      <c r="I14" s="23" t="n">
        <f aca="false">H14*F14*100</f>
        <v>15420</v>
      </c>
      <c r="J14" s="24" t="n">
        <f aca="false">I14/$E$4</f>
        <v>0.141857020634585</v>
      </c>
      <c r="K14" s="25" t="n">
        <v>32.15</v>
      </c>
      <c r="L14" s="26" t="n">
        <f aca="false">IFERROR((K14/F14-1)*J14,0)</f>
        <v>0.00602570353538604</v>
      </c>
      <c r="M14" s="27" t="n">
        <f aca="false">IFERROR(L14/J14,0)</f>
        <v>0.0424773022049285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8" t="n">
        <v>8</v>
      </c>
      <c r="D15" s="29" t="s">
        <v>29</v>
      </c>
      <c r="E15" s="19" t="n">
        <v>0.1</v>
      </c>
      <c r="F15" s="40" t="n">
        <v>65.85</v>
      </c>
      <c r="G15" s="39" t="n">
        <f aca="false">((E15*$D$4)/100)/F15</f>
        <v>1.67817767653759</v>
      </c>
      <c r="H15" s="22" t="n">
        <v>2</v>
      </c>
      <c r="I15" s="23" t="n">
        <f aca="false">H15*F15*100</f>
        <v>13170</v>
      </c>
      <c r="J15" s="24" t="n">
        <f aca="false">I15/$E$4</f>
        <v>0.12115803902448</v>
      </c>
      <c r="K15" s="25" t="n">
        <v>70.92</v>
      </c>
      <c r="L15" s="26" t="n">
        <f aca="false">IFERROR((K15/F15-1)*J15,0)</f>
        <v>0.00932834104562057</v>
      </c>
      <c r="M15" s="27" t="n">
        <f aca="false">IFERROR(L15/J15,0)</f>
        <v>0.076993166287016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8" t="n">
        <v>9</v>
      </c>
      <c r="D16" s="29"/>
      <c r="E16" s="41"/>
      <c r="F16" s="40"/>
      <c r="G16" s="39"/>
      <c r="H16" s="22"/>
      <c r="I16" s="23"/>
      <c r="J16" s="24"/>
      <c r="K16" s="25"/>
      <c r="L16" s="26"/>
      <c r="M16" s="2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8" t="n">
        <v>10</v>
      </c>
      <c r="D17" s="29"/>
      <c r="E17" s="41"/>
      <c r="F17" s="42"/>
      <c r="G17" s="39"/>
      <c r="H17" s="22"/>
      <c r="I17" s="23"/>
      <c r="J17" s="24"/>
      <c r="K17" s="25"/>
      <c r="L17" s="26"/>
      <c r="M17" s="2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24</v>
      </c>
      <c r="D18" s="30"/>
      <c r="E18" s="30"/>
      <c r="F18" s="43" t="n">
        <f aca="false">D4</f>
        <v>110508</v>
      </c>
      <c r="G18" s="32"/>
      <c r="H18" s="32"/>
      <c r="I18" s="32"/>
      <c r="J18" s="31"/>
      <c r="K18" s="33" t="n">
        <f aca="false">F4</f>
        <v>128275</v>
      </c>
      <c r="L18" s="34" t="n">
        <f aca="false">(K18/F18-1)</f>
        <v>0.16077569044775</v>
      </c>
      <c r="M18" s="34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26</v>
      </c>
      <c r="D19" s="30"/>
      <c r="E19" s="30"/>
      <c r="F19" s="35" t="n">
        <v>100967.2</v>
      </c>
      <c r="G19" s="36"/>
      <c r="H19" s="36"/>
      <c r="I19" s="36"/>
      <c r="J19" s="37"/>
      <c r="K19" s="44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128275</v>
      </c>
      <c r="E4" s="10" t="n">
        <f aca="false">IF(SUM(I8:I17)&lt;=D4,SUM(I8:I17),"VALOR ACIMA DO DISPONÍVEL")</f>
        <v>83516</v>
      </c>
      <c r="F4" s="11" t="n">
        <f aca="false">(E4*I2)+E4+(D4-E4)</f>
        <v>133115</v>
      </c>
      <c r="G4" s="2"/>
      <c r="H4" s="2"/>
      <c r="I4" s="12" t="n">
        <f aca="false">F4/100000-1</f>
        <v>0.33115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30</v>
      </c>
      <c r="E8" s="41" t="n">
        <v>0.1</v>
      </c>
      <c r="F8" s="20" t="n">
        <v>16.71</v>
      </c>
      <c r="G8" s="21" t="n">
        <f aca="false">((E8*$D$4)/100)/F8</f>
        <v>7.67654099341712</v>
      </c>
      <c r="H8" s="22" t="n">
        <v>6</v>
      </c>
      <c r="I8" s="23" t="n">
        <f aca="false">H8*F8*100</f>
        <v>10026</v>
      </c>
      <c r="J8" s="24" t="n">
        <f aca="false">I8/$E$4</f>
        <v>0.120048852914412</v>
      </c>
      <c r="K8" s="25" t="n">
        <v>15.86</v>
      </c>
      <c r="L8" s="26" t="n">
        <f aca="false">IFERROR((K8/F8-1)*J8,0)</f>
        <v>-0.00610661430145123</v>
      </c>
      <c r="M8" s="27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8" t="n">
        <v>2</v>
      </c>
      <c r="D9" s="29" t="s">
        <v>31</v>
      </c>
      <c r="E9" s="41" t="n">
        <v>0.1</v>
      </c>
      <c r="F9" s="20" t="n">
        <v>35.25</v>
      </c>
      <c r="G9" s="21" t="n">
        <f aca="false">((E9*$D$4)/100)/F9</f>
        <v>3.63900709219858</v>
      </c>
      <c r="H9" s="22" t="n">
        <v>3</v>
      </c>
      <c r="I9" s="23" t="n">
        <f aca="false">H9*F9*100</f>
        <v>10575</v>
      </c>
      <c r="J9" s="24" t="n">
        <f aca="false">I9/$E$4</f>
        <v>0.126622443603621</v>
      </c>
      <c r="K9" s="25" t="n">
        <v>42.95</v>
      </c>
      <c r="L9" s="26" t="n">
        <f aca="false">IFERROR((K9/F9-1)*J9,0)</f>
        <v>0.0276593706595144</v>
      </c>
      <c r="M9" s="27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8" t="n">
        <v>3</v>
      </c>
      <c r="D10" s="29" t="s">
        <v>32</v>
      </c>
      <c r="E10" s="41" t="n">
        <v>0.1</v>
      </c>
      <c r="F10" s="20" t="n">
        <v>9.89</v>
      </c>
      <c r="G10" s="21" t="n">
        <f aca="false">((E10*$D$4)/100)/F10</f>
        <v>12.9701718907988</v>
      </c>
      <c r="H10" s="22" t="n">
        <v>10</v>
      </c>
      <c r="I10" s="23" t="n">
        <f aca="false">H10*F10*100</f>
        <v>9890</v>
      </c>
      <c r="J10" s="24" t="n">
        <f aca="false">I10/$E$4</f>
        <v>0.118420422434025</v>
      </c>
      <c r="K10" s="25" t="n">
        <v>10.19</v>
      </c>
      <c r="L10" s="26" t="n">
        <f aca="false">IFERROR((K10/F10-1)*J10,0)</f>
        <v>0.00359212605967716</v>
      </c>
      <c r="M10" s="27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8" t="n">
        <v>4</v>
      </c>
      <c r="D11" s="29" t="s">
        <v>33</v>
      </c>
      <c r="E11" s="41" t="n">
        <v>0.1</v>
      </c>
      <c r="F11" s="20" t="n">
        <v>43.47</v>
      </c>
      <c r="G11" s="21" t="n">
        <f aca="false">((E11*$D$4)/100)/F11</f>
        <v>2.95088566827697</v>
      </c>
      <c r="H11" s="22" t="n">
        <v>2</v>
      </c>
      <c r="I11" s="23" t="n">
        <f aca="false">H11*F11*100</f>
        <v>8694</v>
      </c>
      <c r="J11" s="24" t="n">
        <f aca="false">I11/$E$4</f>
        <v>0.104099813209445</v>
      </c>
      <c r="K11" s="25" t="n">
        <v>48.33</v>
      </c>
      <c r="L11" s="26" t="n">
        <f aca="false">IFERROR((K11/F11-1)*J11,0)</f>
        <v>0.0116384884333541</v>
      </c>
      <c r="M11" s="27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8" t="n">
        <v>5</v>
      </c>
      <c r="D12" s="29" t="s">
        <v>34</v>
      </c>
      <c r="E12" s="41" t="n">
        <v>0.1</v>
      </c>
      <c r="F12" s="20" t="n">
        <v>29</v>
      </c>
      <c r="G12" s="21" t="n">
        <f aca="false">((E12*$D$4)/100)/F12</f>
        <v>4.42327586206897</v>
      </c>
      <c r="H12" s="22" t="n">
        <v>3</v>
      </c>
      <c r="I12" s="23" t="n">
        <f aca="false">H12*F12*100</f>
        <v>8700</v>
      </c>
      <c r="J12" s="24" t="n">
        <f aca="false">I12/$E$4</f>
        <v>0.104171655730638</v>
      </c>
      <c r="K12" s="25" t="n">
        <v>34.66</v>
      </c>
      <c r="L12" s="26" t="n">
        <f aca="false">IFERROR((K12/F12-1)*J12,0)</f>
        <v>0.0203314334977729</v>
      </c>
      <c r="M12" s="27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8" t="n">
        <v>6</v>
      </c>
      <c r="D13" s="29" t="s">
        <v>35</v>
      </c>
      <c r="E13" s="41" t="n">
        <v>0.1</v>
      </c>
      <c r="F13" s="20" t="n">
        <v>18.9</v>
      </c>
      <c r="G13" s="21" t="n">
        <f aca="false">((E13*$D$4)/100)/F13</f>
        <v>6.78703703703704</v>
      </c>
      <c r="H13" s="22" t="n">
        <v>5</v>
      </c>
      <c r="I13" s="23" t="n">
        <f aca="false">H13*F13*100</f>
        <v>9450</v>
      </c>
      <c r="J13" s="24" t="n">
        <f aca="false">I13/$E$4</f>
        <v>0.113151970879831</v>
      </c>
      <c r="K13" s="25" t="n">
        <v>19.85</v>
      </c>
      <c r="L13" s="26" t="n">
        <f aca="false">IFERROR((K13/F13-1)*J13,0)</f>
        <v>0.00568753292782224</v>
      </c>
      <c r="M13" s="27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8" t="n">
        <v>7</v>
      </c>
      <c r="D14" s="29" t="s">
        <v>36</v>
      </c>
      <c r="E14" s="41" t="n">
        <v>0.1</v>
      </c>
      <c r="F14" s="20" t="n">
        <v>10.76</v>
      </c>
      <c r="G14" s="21" t="n">
        <f aca="false">((E14*$D$4)/100)/F14</f>
        <v>11.921468401487</v>
      </c>
      <c r="H14" s="22" t="n">
        <v>7</v>
      </c>
      <c r="I14" s="23" t="n">
        <f aca="false">H14*F14*100</f>
        <v>7532</v>
      </c>
      <c r="J14" s="24" t="n">
        <f aca="false">I14/$E$4</f>
        <v>0.0901863116049619</v>
      </c>
      <c r="K14" s="25" t="n">
        <v>11.85</v>
      </c>
      <c r="L14" s="26" t="n">
        <f aca="false">IFERROR((K14/F14-1)*J14,0)</f>
        <v>0.00913597394511231</v>
      </c>
      <c r="M14" s="27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8" t="n">
        <v>8</v>
      </c>
      <c r="D15" s="29" t="s">
        <v>37</v>
      </c>
      <c r="E15" s="41" t="n">
        <v>0.1</v>
      </c>
      <c r="F15" s="20" t="n">
        <v>12.89</v>
      </c>
      <c r="G15" s="21" t="n">
        <f aca="false">((E15*$D$4)/100)/F15</f>
        <v>9.95151280062064</v>
      </c>
      <c r="H15" s="22" t="n">
        <v>5</v>
      </c>
      <c r="I15" s="23" t="n">
        <f aca="false">H15*F15*100</f>
        <v>6445</v>
      </c>
      <c r="J15" s="24" t="n">
        <f aca="false">I15/$E$4</f>
        <v>0.0771708415153982</v>
      </c>
      <c r="K15" s="25" t="n">
        <v>12.46</v>
      </c>
      <c r="L15" s="26" t="n">
        <f aca="false">IFERROR((K15/F15-1)*J15,0)</f>
        <v>-0.00257435700943531</v>
      </c>
      <c r="M15" s="27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8" t="n">
        <v>9</v>
      </c>
      <c r="D16" s="29" t="s">
        <v>38</v>
      </c>
      <c r="E16" s="41" t="n">
        <v>0.1</v>
      </c>
      <c r="F16" s="20" t="n">
        <v>22.7</v>
      </c>
      <c r="G16" s="21" t="n">
        <f aca="false">((E16*$D$4)/100)/F16</f>
        <v>5.65088105726872</v>
      </c>
      <c r="H16" s="22" t="n">
        <v>3</v>
      </c>
      <c r="I16" s="23" t="n">
        <f aca="false">H16*F16*100</f>
        <v>6810</v>
      </c>
      <c r="J16" s="24" t="n">
        <f aca="false">I16/$E$4</f>
        <v>0.0815412615546722</v>
      </c>
      <c r="K16" s="25" t="n">
        <v>21.25</v>
      </c>
      <c r="L16" s="26" t="n">
        <f aca="false">IFERROR((K16/F16-1)*J16,0)</f>
        <v>-0.00520858278653192</v>
      </c>
      <c r="M16" s="27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8" t="n">
        <v>10</v>
      </c>
      <c r="D17" s="29" t="s">
        <v>28</v>
      </c>
      <c r="E17" s="41" t="n">
        <v>0.1</v>
      </c>
      <c r="F17" s="20" t="n">
        <v>53.94</v>
      </c>
      <c r="G17" s="21" t="n">
        <f aca="false">((E17*$D$4)/100)/F17</f>
        <v>2.37810530218762</v>
      </c>
      <c r="H17" s="22" t="n">
        <v>1</v>
      </c>
      <c r="I17" s="23" t="n">
        <f aca="false">H17*F17*100</f>
        <v>5394</v>
      </c>
      <c r="J17" s="24" t="n">
        <f aca="false">I17/$E$4</f>
        <v>0.0645864265529958</v>
      </c>
      <c r="K17" s="25" t="n">
        <v>48.76</v>
      </c>
      <c r="L17" s="26" t="n">
        <f aca="false">IFERROR((K17/F17-1)*J17,0)</f>
        <v>-0.00620240432970928</v>
      </c>
      <c r="M17" s="27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24</v>
      </c>
      <c r="D18" s="30"/>
      <c r="E18" s="30"/>
      <c r="F18" s="31" t="n">
        <f aca="false">D4</f>
        <v>128275</v>
      </c>
      <c r="G18" s="32"/>
      <c r="H18" s="32"/>
      <c r="I18" s="32"/>
      <c r="J18" s="31"/>
      <c r="K18" s="33" t="n">
        <f aca="false">F4</f>
        <v>133115</v>
      </c>
      <c r="L18" s="34" t="n">
        <f aca="false">(K18/F18-1)</f>
        <v>0.0377314363671799</v>
      </c>
      <c r="M18" s="34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26</v>
      </c>
      <c r="D19" s="30"/>
      <c r="E19" s="30"/>
      <c r="F19" s="35" t="n">
        <v>100967.2</v>
      </c>
      <c r="G19" s="36"/>
      <c r="H19" s="36"/>
      <c r="I19" s="36"/>
      <c r="J19" s="37"/>
      <c r="K19" s="44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133115</v>
      </c>
      <c r="E4" s="10" t="n">
        <f aca="false">IF(SUM(I8:I17)&lt;=D4,SUM(I8:I17),"VALOR ACIMA DO DISPONÍVEL")</f>
        <v>83516</v>
      </c>
      <c r="F4" s="11" t="n">
        <f aca="false">(E4*I2)+E4+(D4-E4)</f>
        <v>137955</v>
      </c>
      <c r="G4" s="2"/>
      <c r="H4" s="2"/>
      <c r="I4" s="12" t="n">
        <f aca="false">F4/100000-1</f>
        <v>0.37955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30</v>
      </c>
      <c r="E8" s="41" t="n">
        <v>0.1</v>
      </c>
      <c r="F8" s="20" t="n">
        <v>16.71</v>
      </c>
      <c r="G8" s="21" t="n">
        <f aca="false">((E8*$D$4)/100)/F8</f>
        <v>7.96618791143028</v>
      </c>
      <c r="H8" s="22" t="n">
        <v>6</v>
      </c>
      <c r="I8" s="23" t="n">
        <f aca="false">H8*F8*100</f>
        <v>10026</v>
      </c>
      <c r="J8" s="24" t="n">
        <f aca="false">I8/$E$4</f>
        <v>0.120048852914412</v>
      </c>
      <c r="K8" s="25" t="n">
        <v>15.86</v>
      </c>
      <c r="L8" s="26" t="n">
        <f aca="false">IFERROR((K8/F8-1)*J8,0)</f>
        <v>-0.00610661430145123</v>
      </c>
      <c r="M8" s="27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8" t="n">
        <v>2</v>
      </c>
      <c r="D9" s="29" t="s">
        <v>31</v>
      </c>
      <c r="E9" s="41" t="n">
        <v>0.1</v>
      </c>
      <c r="F9" s="20" t="n">
        <v>35.25</v>
      </c>
      <c r="G9" s="21" t="n">
        <f aca="false">((E9*$D$4)/100)/F9</f>
        <v>3.77631205673759</v>
      </c>
      <c r="H9" s="22" t="n">
        <v>3</v>
      </c>
      <c r="I9" s="23" t="n">
        <f aca="false">H9*F9*100</f>
        <v>10575</v>
      </c>
      <c r="J9" s="24" t="n">
        <f aca="false">I9/$E$4</f>
        <v>0.126622443603621</v>
      </c>
      <c r="K9" s="25" t="n">
        <v>42.95</v>
      </c>
      <c r="L9" s="26" t="n">
        <f aca="false">IFERROR((K9/F9-1)*J9,0)</f>
        <v>0.0276593706595144</v>
      </c>
      <c r="M9" s="27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8" t="n">
        <v>3</v>
      </c>
      <c r="D10" s="29" t="s">
        <v>32</v>
      </c>
      <c r="E10" s="41" t="n">
        <v>0.09</v>
      </c>
      <c r="F10" s="20" t="n">
        <v>9.89</v>
      </c>
      <c r="G10" s="21" t="n">
        <f aca="false">((E10*$D$4)/100)/F10</f>
        <v>12.1135995955511</v>
      </c>
      <c r="H10" s="22" t="n">
        <v>10</v>
      </c>
      <c r="I10" s="23" t="n">
        <f aca="false">H10*F10*100</f>
        <v>9890</v>
      </c>
      <c r="J10" s="24" t="n">
        <f aca="false">I10/$E$4</f>
        <v>0.118420422434025</v>
      </c>
      <c r="K10" s="25" t="n">
        <v>10.19</v>
      </c>
      <c r="L10" s="26" t="n">
        <f aca="false">IFERROR((K10/F10-1)*J10,0)</f>
        <v>0.00359212605967716</v>
      </c>
      <c r="M10" s="27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8" t="n">
        <v>4</v>
      </c>
      <c r="D11" s="29" t="s">
        <v>33</v>
      </c>
      <c r="E11" s="41" t="n">
        <v>0.09</v>
      </c>
      <c r="F11" s="20" t="n">
        <v>43.47</v>
      </c>
      <c r="G11" s="21" t="n">
        <f aca="false">((E11*$D$4)/100)/F11</f>
        <v>2.75600414078675</v>
      </c>
      <c r="H11" s="22" t="n">
        <v>2</v>
      </c>
      <c r="I11" s="23" t="n">
        <f aca="false">H11*F11*100</f>
        <v>8694</v>
      </c>
      <c r="J11" s="24" t="n">
        <f aca="false">I11/$E$4</f>
        <v>0.104099813209445</v>
      </c>
      <c r="K11" s="25" t="n">
        <v>48.33</v>
      </c>
      <c r="L11" s="26" t="n">
        <f aca="false">IFERROR((K11/F11-1)*J11,0)</f>
        <v>0.0116384884333541</v>
      </c>
      <c r="M11" s="27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8" t="n">
        <v>5</v>
      </c>
      <c r="D12" s="29" t="s">
        <v>34</v>
      </c>
      <c r="E12" s="41" t="n">
        <v>0.08</v>
      </c>
      <c r="F12" s="20" t="n">
        <v>29</v>
      </c>
      <c r="G12" s="21" t="n">
        <f aca="false">((E12*$D$4)/100)/F12</f>
        <v>3.67213793103448</v>
      </c>
      <c r="H12" s="22" t="n">
        <v>3</v>
      </c>
      <c r="I12" s="23" t="n">
        <f aca="false">H12*F12*100</f>
        <v>8700</v>
      </c>
      <c r="J12" s="24" t="n">
        <f aca="false">I12/$E$4</f>
        <v>0.104171655730638</v>
      </c>
      <c r="K12" s="25" t="n">
        <v>34.66</v>
      </c>
      <c r="L12" s="26" t="n">
        <f aca="false">IFERROR((K12/F12-1)*J12,0)</f>
        <v>0.0203314334977729</v>
      </c>
      <c r="M12" s="27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8" t="n">
        <v>6</v>
      </c>
      <c r="D13" s="29" t="s">
        <v>35</v>
      </c>
      <c r="E13" s="41" t="n">
        <v>0.09</v>
      </c>
      <c r="F13" s="20" t="n">
        <v>18.9</v>
      </c>
      <c r="G13" s="21" t="n">
        <f aca="false">((E13*$D$4)/100)/F13</f>
        <v>6.33880952380952</v>
      </c>
      <c r="H13" s="22" t="n">
        <v>5</v>
      </c>
      <c r="I13" s="23" t="n">
        <f aca="false">H13*F13*100</f>
        <v>9450</v>
      </c>
      <c r="J13" s="24" t="n">
        <f aca="false">I13/$E$4</f>
        <v>0.113151970879831</v>
      </c>
      <c r="K13" s="25" t="n">
        <v>19.85</v>
      </c>
      <c r="L13" s="26" t="n">
        <f aca="false">IFERROR((K13/F13-1)*J13,0)</f>
        <v>0.00568753292782224</v>
      </c>
      <c r="M13" s="27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8" t="n">
        <v>7</v>
      </c>
      <c r="D14" s="29" t="s">
        <v>36</v>
      </c>
      <c r="E14" s="41" t="n">
        <v>0.07</v>
      </c>
      <c r="F14" s="20" t="n">
        <v>10.76</v>
      </c>
      <c r="G14" s="21" t="n">
        <f aca="false">((E14*$D$4)/100)/F14</f>
        <v>8.65989776951673</v>
      </c>
      <c r="H14" s="22" t="n">
        <v>7</v>
      </c>
      <c r="I14" s="23" t="n">
        <f aca="false">H14*F14*100</f>
        <v>7532</v>
      </c>
      <c r="J14" s="24" t="n">
        <f aca="false">I14/$E$4</f>
        <v>0.0901863116049619</v>
      </c>
      <c r="K14" s="25" t="n">
        <v>11.85</v>
      </c>
      <c r="L14" s="26" t="n">
        <f aca="false">IFERROR((K14/F14-1)*J14,0)</f>
        <v>0.00913597394511231</v>
      </c>
      <c r="M14" s="27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8" t="n">
        <v>8</v>
      </c>
      <c r="D15" s="29" t="s">
        <v>37</v>
      </c>
      <c r="E15" s="41" t="n">
        <v>0.07</v>
      </c>
      <c r="F15" s="20" t="n">
        <v>12.89</v>
      </c>
      <c r="G15" s="21" t="n">
        <f aca="false">((E15*$D$4)/100)/F15</f>
        <v>7.2288983708301</v>
      </c>
      <c r="H15" s="22" t="n">
        <v>5</v>
      </c>
      <c r="I15" s="23" t="n">
        <f aca="false">H15*F15*100</f>
        <v>6445</v>
      </c>
      <c r="J15" s="24" t="n">
        <f aca="false">I15/$E$4</f>
        <v>0.0771708415153982</v>
      </c>
      <c r="K15" s="25" t="n">
        <v>12.46</v>
      </c>
      <c r="L15" s="26" t="n">
        <f aca="false">IFERROR((K15/F15-1)*J15,0)</f>
        <v>-0.00257435700943531</v>
      </c>
      <c r="M15" s="27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8" t="n">
        <v>9</v>
      </c>
      <c r="D16" s="29" t="s">
        <v>38</v>
      </c>
      <c r="E16" s="41" t="n">
        <v>0.07</v>
      </c>
      <c r="F16" s="20" t="n">
        <v>22.7</v>
      </c>
      <c r="G16" s="21" t="n">
        <f aca="false">((E16*$D$4)/100)/F16</f>
        <v>4.10486784140969</v>
      </c>
      <c r="H16" s="22" t="n">
        <v>3</v>
      </c>
      <c r="I16" s="23" t="n">
        <f aca="false">H16*F16*100</f>
        <v>6810</v>
      </c>
      <c r="J16" s="24" t="n">
        <f aca="false">I16/$E$4</f>
        <v>0.0815412615546722</v>
      </c>
      <c r="K16" s="25" t="n">
        <v>21.25</v>
      </c>
      <c r="L16" s="26" t="n">
        <f aca="false">IFERROR((K16/F16-1)*J16,0)</f>
        <v>-0.00520858278653192</v>
      </c>
      <c r="M16" s="27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8" t="n">
        <v>10</v>
      </c>
      <c r="D17" s="29" t="s">
        <v>28</v>
      </c>
      <c r="E17" s="41" t="n">
        <v>0.08</v>
      </c>
      <c r="F17" s="20" t="n">
        <v>53.94</v>
      </c>
      <c r="G17" s="21" t="n">
        <f aca="false">((E17*$D$4)/100)/F17</f>
        <v>1.97426770485725</v>
      </c>
      <c r="H17" s="22" t="n">
        <v>1</v>
      </c>
      <c r="I17" s="23" t="n">
        <f aca="false">H17*F17*100</f>
        <v>5394</v>
      </c>
      <c r="J17" s="24" t="n">
        <f aca="false">I17/$E$4</f>
        <v>0.0645864265529958</v>
      </c>
      <c r="K17" s="25" t="n">
        <v>48.76</v>
      </c>
      <c r="L17" s="26" t="n">
        <f aca="false">IFERROR((K17/F17-1)*J17,0)</f>
        <v>-0.00620240432970928</v>
      </c>
      <c r="M17" s="27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24</v>
      </c>
      <c r="D18" s="30"/>
      <c r="E18" s="30"/>
      <c r="F18" s="31" t="n">
        <f aca="false">D4</f>
        <v>133115</v>
      </c>
      <c r="G18" s="32"/>
      <c r="H18" s="32"/>
      <c r="I18" s="32"/>
      <c r="J18" s="31"/>
      <c r="K18" s="33" t="n">
        <f aca="false">F4</f>
        <v>137955</v>
      </c>
      <c r="L18" s="34" t="n">
        <f aca="false">(K18/F18-1)</f>
        <v>0.0363595387446944</v>
      </c>
      <c r="M18" s="34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26</v>
      </c>
      <c r="D19" s="30"/>
      <c r="E19" s="30"/>
      <c r="F19" s="35" t="n">
        <v>100967.2</v>
      </c>
      <c r="G19" s="36"/>
      <c r="H19" s="36"/>
      <c r="I19" s="36"/>
      <c r="J19" s="37"/>
      <c r="K19" s="44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137955</v>
      </c>
      <c r="E4" s="10" t="n">
        <f aca="false">IF(SUM(I8:I17)&lt;=D4,SUM(I8:I17),"VALOR ACIMA DO DISPONÍVEL")</f>
        <v>83516</v>
      </c>
      <c r="F4" s="11" t="n">
        <f aca="false">(E4*I2)+E4+(D4-E4)</f>
        <v>142795</v>
      </c>
      <c r="G4" s="2"/>
      <c r="H4" s="2"/>
      <c r="I4" s="12" t="n">
        <f aca="false">F4/100000-1</f>
        <v>0.42795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30</v>
      </c>
      <c r="E8" s="41" t="n">
        <v>0.1</v>
      </c>
      <c r="F8" s="20" t="n">
        <v>16.71</v>
      </c>
      <c r="G8" s="21" t="n">
        <f aca="false">((E8*$D$4)/100)/F8</f>
        <v>8.25583482944345</v>
      </c>
      <c r="H8" s="22" t="n">
        <v>6</v>
      </c>
      <c r="I8" s="23" t="n">
        <f aca="false">H8*F8*100</f>
        <v>10026</v>
      </c>
      <c r="J8" s="24" t="n">
        <f aca="false">I8/$E$4</f>
        <v>0.120048852914412</v>
      </c>
      <c r="K8" s="25" t="n">
        <v>15.86</v>
      </c>
      <c r="L8" s="26" t="n">
        <f aca="false">IFERROR((K8/F8-1)*J8,0)</f>
        <v>-0.00610661430145123</v>
      </c>
      <c r="M8" s="27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8" t="n">
        <v>2</v>
      </c>
      <c r="D9" s="29" t="s">
        <v>31</v>
      </c>
      <c r="E9" s="41" t="n">
        <v>0.1</v>
      </c>
      <c r="F9" s="20" t="n">
        <v>35.25</v>
      </c>
      <c r="G9" s="21" t="n">
        <f aca="false">((E9*$D$4)/100)/F9</f>
        <v>3.9136170212766</v>
      </c>
      <c r="H9" s="22" t="n">
        <v>3</v>
      </c>
      <c r="I9" s="23" t="n">
        <f aca="false">H9*F9*100</f>
        <v>10575</v>
      </c>
      <c r="J9" s="24" t="n">
        <f aca="false">I9/$E$4</f>
        <v>0.126622443603621</v>
      </c>
      <c r="K9" s="25" t="n">
        <v>42.95</v>
      </c>
      <c r="L9" s="26" t="n">
        <f aca="false">IFERROR((K9/F9-1)*J9,0)</f>
        <v>0.0276593706595144</v>
      </c>
      <c r="M9" s="27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8" t="n">
        <v>3</v>
      </c>
      <c r="D10" s="29" t="s">
        <v>32</v>
      </c>
      <c r="E10" s="41" t="n">
        <v>0.09</v>
      </c>
      <c r="F10" s="20" t="n">
        <v>9.89</v>
      </c>
      <c r="G10" s="21" t="n">
        <f aca="false">((E10*$D$4)/100)/F10</f>
        <v>12.5540444893832</v>
      </c>
      <c r="H10" s="22" t="n">
        <v>10</v>
      </c>
      <c r="I10" s="23" t="n">
        <f aca="false">H10*F10*100</f>
        <v>9890</v>
      </c>
      <c r="J10" s="24" t="n">
        <f aca="false">I10/$E$4</f>
        <v>0.118420422434025</v>
      </c>
      <c r="K10" s="25" t="n">
        <v>10.19</v>
      </c>
      <c r="L10" s="26" t="n">
        <f aca="false">IFERROR((K10/F10-1)*J10,0)</f>
        <v>0.00359212605967716</v>
      </c>
      <c r="M10" s="27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8" t="n">
        <v>4</v>
      </c>
      <c r="D11" s="29" t="s">
        <v>33</v>
      </c>
      <c r="E11" s="41" t="n">
        <v>0.09</v>
      </c>
      <c r="F11" s="20" t="n">
        <v>43.47</v>
      </c>
      <c r="G11" s="21" t="n">
        <f aca="false">((E11*$D$4)/100)/F11</f>
        <v>2.85621118012422</v>
      </c>
      <c r="H11" s="22" t="n">
        <v>2</v>
      </c>
      <c r="I11" s="23" t="n">
        <f aca="false">H11*F11*100</f>
        <v>8694</v>
      </c>
      <c r="J11" s="24" t="n">
        <f aca="false">I11/$E$4</f>
        <v>0.104099813209445</v>
      </c>
      <c r="K11" s="25" t="n">
        <v>48.33</v>
      </c>
      <c r="L11" s="26" t="n">
        <f aca="false">IFERROR((K11/F11-1)*J11,0)</f>
        <v>0.0116384884333541</v>
      </c>
      <c r="M11" s="27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8" t="n">
        <v>5</v>
      </c>
      <c r="D12" s="29" t="s">
        <v>34</v>
      </c>
      <c r="E12" s="41" t="n">
        <v>0.08</v>
      </c>
      <c r="F12" s="20" t="n">
        <v>29</v>
      </c>
      <c r="G12" s="21" t="n">
        <f aca="false">((E12*$D$4)/100)/F12</f>
        <v>3.80565517241379</v>
      </c>
      <c r="H12" s="22" t="n">
        <v>3</v>
      </c>
      <c r="I12" s="23" t="n">
        <f aca="false">H12*F12*100</f>
        <v>8700</v>
      </c>
      <c r="J12" s="24" t="n">
        <f aca="false">I12/$E$4</f>
        <v>0.104171655730638</v>
      </c>
      <c r="K12" s="25" t="n">
        <v>34.66</v>
      </c>
      <c r="L12" s="26" t="n">
        <f aca="false">IFERROR((K12/F12-1)*J12,0)</f>
        <v>0.0203314334977729</v>
      </c>
      <c r="M12" s="27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8" t="n">
        <v>6</v>
      </c>
      <c r="D13" s="29" t="s">
        <v>35</v>
      </c>
      <c r="E13" s="41" t="n">
        <v>0.09</v>
      </c>
      <c r="F13" s="20" t="n">
        <v>18.9</v>
      </c>
      <c r="G13" s="21" t="n">
        <f aca="false">((E13*$D$4)/100)/F13</f>
        <v>6.56928571428572</v>
      </c>
      <c r="H13" s="22" t="n">
        <v>5</v>
      </c>
      <c r="I13" s="23" t="n">
        <f aca="false">H13*F13*100</f>
        <v>9450</v>
      </c>
      <c r="J13" s="24" t="n">
        <f aca="false">I13/$E$4</f>
        <v>0.113151970879831</v>
      </c>
      <c r="K13" s="25" t="n">
        <v>19.85</v>
      </c>
      <c r="L13" s="26" t="n">
        <f aca="false">IFERROR((K13/F13-1)*J13,0)</f>
        <v>0.00568753292782224</v>
      </c>
      <c r="M13" s="27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8" t="n">
        <v>7</v>
      </c>
      <c r="D14" s="29" t="s">
        <v>36</v>
      </c>
      <c r="E14" s="41" t="n">
        <v>0.07</v>
      </c>
      <c r="F14" s="20" t="n">
        <v>10.76</v>
      </c>
      <c r="G14" s="21" t="n">
        <f aca="false">((E14*$D$4)/100)/F14</f>
        <v>8.97476765799257</v>
      </c>
      <c r="H14" s="22" t="n">
        <v>7</v>
      </c>
      <c r="I14" s="23" t="n">
        <f aca="false">H14*F14*100</f>
        <v>7532</v>
      </c>
      <c r="J14" s="24" t="n">
        <f aca="false">I14/$E$4</f>
        <v>0.0901863116049619</v>
      </c>
      <c r="K14" s="25" t="n">
        <v>11.85</v>
      </c>
      <c r="L14" s="26" t="n">
        <f aca="false">IFERROR((K14/F14-1)*J14,0)</f>
        <v>0.00913597394511231</v>
      </c>
      <c r="M14" s="27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8" t="n">
        <v>8</v>
      </c>
      <c r="D15" s="29" t="s">
        <v>37</v>
      </c>
      <c r="E15" s="41" t="n">
        <v>0.07</v>
      </c>
      <c r="F15" s="20" t="n">
        <v>12.89</v>
      </c>
      <c r="G15" s="21" t="n">
        <f aca="false">((E15*$D$4)/100)/F15</f>
        <v>7.49173778122576</v>
      </c>
      <c r="H15" s="22" t="n">
        <v>5</v>
      </c>
      <c r="I15" s="23" t="n">
        <f aca="false">H15*F15*100</f>
        <v>6445</v>
      </c>
      <c r="J15" s="24" t="n">
        <f aca="false">I15/$E$4</f>
        <v>0.0771708415153982</v>
      </c>
      <c r="K15" s="25" t="n">
        <v>12.46</v>
      </c>
      <c r="L15" s="26" t="n">
        <f aca="false">IFERROR((K15/F15-1)*J15,0)</f>
        <v>-0.00257435700943531</v>
      </c>
      <c r="M15" s="27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8" t="n">
        <v>9</v>
      </c>
      <c r="D16" s="29" t="s">
        <v>38</v>
      </c>
      <c r="E16" s="41" t="n">
        <v>0.07</v>
      </c>
      <c r="F16" s="20" t="n">
        <v>22.7</v>
      </c>
      <c r="G16" s="21" t="n">
        <f aca="false">((E16*$D$4)/100)/F16</f>
        <v>4.25411894273128</v>
      </c>
      <c r="H16" s="22" t="n">
        <v>3</v>
      </c>
      <c r="I16" s="23" t="n">
        <f aca="false">H16*F16*100</f>
        <v>6810</v>
      </c>
      <c r="J16" s="24" t="n">
        <f aca="false">I16/$E$4</f>
        <v>0.0815412615546722</v>
      </c>
      <c r="K16" s="25" t="n">
        <v>21.25</v>
      </c>
      <c r="L16" s="26" t="n">
        <f aca="false">IFERROR((K16/F16-1)*J16,0)</f>
        <v>-0.00520858278653192</v>
      </c>
      <c r="M16" s="27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8" t="n">
        <v>10</v>
      </c>
      <c r="D17" s="29" t="s">
        <v>28</v>
      </c>
      <c r="E17" s="41" t="n">
        <v>0.08</v>
      </c>
      <c r="F17" s="20" t="n">
        <v>53.94</v>
      </c>
      <c r="G17" s="21" t="n">
        <f aca="false">((E17*$D$4)/100)/F17</f>
        <v>2.0460511679644</v>
      </c>
      <c r="H17" s="22" t="n">
        <v>1</v>
      </c>
      <c r="I17" s="23" t="n">
        <f aca="false">H17*F17*100</f>
        <v>5394</v>
      </c>
      <c r="J17" s="24" t="n">
        <f aca="false">I17/$E$4</f>
        <v>0.0645864265529958</v>
      </c>
      <c r="K17" s="25" t="n">
        <v>48.76</v>
      </c>
      <c r="L17" s="26" t="n">
        <f aca="false">IFERROR((K17/F17-1)*J17,0)</f>
        <v>-0.00620240432970928</v>
      </c>
      <c r="M17" s="27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24</v>
      </c>
      <c r="D18" s="30"/>
      <c r="E18" s="30"/>
      <c r="F18" s="31" t="n">
        <f aca="false">D4</f>
        <v>137955</v>
      </c>
      <c r="G18" s="32"/>
      <c r="H18" s="32"/>
      <c r="I18" s="32"/>
      <c r="J18" s="31"/>
      <c r="K18" s="33" t="n">
        <f aca="false">F4</f>
        <v>142795</v>
      </c>
      <c r="L18" s="34" t="n">
        <f aca="false">(K18/F18-1)</f>
        <v>0.0350839041716502</v>
      </c>
      <c r="M18" s="34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26</v>
      </c>
      <c r="D19" s="30"/>
      <c r="E19" s="30"/>
      <c r="F19" s="35" t="n">
        <v>100967.2</v>
      </c>
      <c r="G19" s="36"/>
      <c r="H19" s="36"/>
      <c r="I19" s="36"/>
      <c r="J19" s="37"/>
      <c r="K19" s="44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142795</v>
      </c>
      <c r="E4" s="10" t="n">
        <f aca="false">IF(SUM(I8:I17)&lt;=D4,SUM(I8:I17),"VALOR ACIMA DO DISPONÍVEL")</f>
        <v>83516</v>
      </c>
      <c r="F4" s="11" t="n">
        <f aca="false">(E4*I2)+E4+(D4-E4)</f>
        <v>147635</v>
      </c>
      <c r="G4" s="2"/>
      <c r="H4" s="2"/>
      <c r="I4" s="12" t="n">
        <f aca="false">F4/100000-1</f>
        <v>0.47635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30</v>
      </c>
      <c r="E8" s="41" t="n">
        <v>0.1</v>
      </c>
      <c r="F8" s="20" t="n">
        <v>16.71</v>
      </c>
      <c r="G8" s="21" t="n">
        <f aca="false">((E8*$D$4)/100)/F8</f>
        <v>8.54548174745661</v>
      </c>
      <c r="H8" s="22" t="n">
        <v>6</v>
      </c>
      <c r="I8" s="23" t="n">
        <f aca="false">H8*F8*100</f>
        <v>10026</v>
      </c>
      <c r="J8" s="24" t="n">
        <f aca="false">I8/$E$4</f>
        <v>0.120048852914412</v>
      </c>
      <c r="K8" s="25" t="n">
        <v>15.86</v>
      </c>
      <c r="L8" s="26" t="n">
        <f aca="false">IFERROR((K8/F8-1)*J8,0)</f>
        <v>-0.00610661430145123</v>
      </c>
      <c r="M8" s="27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8" t="n">
        <v>2</v>
      </c>
      <c r="D9" s="29" t="s">
        <v>31</v>
      </c>
      <c r="E9" s="41" t="n">
        <v>0.1</v>
      </c>
      <c r="F9" s="20" t="n">
        <v>35.25</v>
      </c>
      <c r="G9" s="21" t="n">
        <f aca="false">((E9*$D$4)/100)/F9</f>
        <v>4.0509219858156</v>
      </c>
      <c r="H9" s="22" t="n">
        <v>3</v>
      </c>
      <c r="I9" s="23" t="n">
        <f aca="false">H9*F9*100</f>
        <v>10575</v>
      </c>
      <c r="J9" s="24" t="n">
        <f aca="false">I9/$E$4</f>
        <v>0.126622443603621</v>
      </c>
      <c r="K9" s="25" t="n">
        <v>42.95</v>
      </c>
      <c r="L9" s="26" t="n">
        <f aca="false">IFERROR((K9/F9-1)*J9,0)</f>
        <v>0.0276593706595144</v>
      </c>
      <c r="M9" s="27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8" t="n">
        <v>3</v>
      </c>
      <c r="D10" s="29" t="s">
        <v>32</v>
      </c>
      <c r="E10" s="41" t="n">
        <v>0.09</v>
      </c>
      <c r="F10" s="20" t="n">
        <v>9.89</v>
      </c>
      <c r="G10" s="21" t="n">
        <f aca="false">((E10*$D$4)/100)/F10</f>
        <v>12.9944893832154</v>
      </c>
      <c r="H10" s="22" t="n">
        <v>10</v>
      </c>
      <c r="I10" s="23" t="n">
        <f aca="false">H10*F10*100</f>
        <v>9890</v>
      </c>
      <c r="J10" s="24" t="n">
        <f aca="false">I10/$E$4</f>
        <v>0.118420422434025</v>
      </c>
      <c r="K10" s="25" t="n">
        <v>10.19</v>
      </c>
      <c r="L10" s="26" t="n">
        <f aca="false">IFERROR((K10/F10-1)*J10,0)</f>
        <v>0.00359212605967716</v>
      </c>
      <c r="M10" s="27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8" t="n">
        <v>4</v>
      </c>
      <c r="D11" s="29" t="s">
        <v>33</v>
      </c>
      <c r="E11" s="41" t="n">
        <v>0.09</v>
      </c>
      <c r="F11" s="20" t="n">
        <v>43.47</v>
      </c>
      <c r="G11" s="21" t="n">
        <f aca="false">((E11*$D$4)/100)/F11</f>
        <v>2.9564182194617</v>
      </c>
      <c r="H11" s="22" t="n">
        <v>2</v>
      </c>
      <c r="I11" s="23" t="n">
        <f aca="false">H11*F11*100</f>
        <v>8694</v>
      </c>
      <c r="J11" s="24" t="n">
        <f aca="false">I11/$E$4</f>
        <v>0.104099813209445</v>
      </c>
      <c r="K11" s="25" t="n">
        <v>48.33</v>
      </c>
      <c r="L11" s="26" t="n">
        <f aca="false">IFERROR((K11/F11-1)*J11,0)</f>
        <v>0.0116384884333541</v>
      </c>
      <c r="M11" s="27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8" t="n">
        <v>5</v>
      </c>
      <c r="D12" s="29" t="s">
        <v>34</v>
      </c>
      <c r="E12" s="41" t="n">
        <v>0.08</v>
      </c>
      <c r="F12" s="20" t="n">
        <v>29</v>
      </c>
      <c r="G12" s="21" t="n">
        <f aca="false">((E12*$D$4)/100)/F12</f>
        <v>3.9391724137931</v>
      </c>
      <c r="H12" s="22" t="n">
        <v>3</v>
      </c>
      <c r="I12" s="23" t="n">
        <f aca="false">H12*F12*100</f>
        <v>8700</v>
      </c>
      <c r="J12" s="24" t="n">
        <f aca="false">I12/$E$4</f>
        <v>0.104171655730638</v>
      </c>
      <c r="K12" s="25" t="n">
        <v>34.66</v>
      </c>
      <c r="L12" s="26" t="n">
        <f aca="false">IFERROR((K12/F12-1)*J12,0)</f>
        <v>0.0203314334977729</v>
      </c>
      <c r="M12" s="27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8" t="n">
        <v>6</v>
      </c>
      <c r="D13" s="29" t="s">
        <v>35</v>
      </c>
      <c r="E13" s="41" t="n">
        <v>0.09</v>
      </c>
      <c r="F13" s="20" t="n">
        <v>18.9</v>
      </c>
      <c r="G13" s="21" t="n">
        <f aca="false">((E13*$D$4)/100)/F13</f>
        <v>6.79976190476191</v>
      </c>
      <c r="H13" s="22" t="n">
        <v>5</v>
      </c>
      <c r="I13" s="23" t="n">
        <f aca="false">H13*F13*100</f>
        <v>9450</v>
      </c>
      <c r="J13" s="24" t="n">
        <f aca="false">I13/$E$4</f>
        <v>0.113151970879831</v>
      </c>
      <c r="K13" s="25" t="n">
        <v>19.85</v>
      </c>
      <c r="L13" s="26" t="n">
        <f aca="false">IFERROR((K13/F13-1)*J13,0)</f>
        <v>0.00568753292782224</v>
      </c>
      <c r="M13" s="27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8" t="n">
        <v>7</v>
      </c>
      <c r="D14" s="29" t="s">
        <v>36</v>
      </c>
      <c r="E14" s="41" t="n">
        <v>0.07</v>
      </c>
      <c r="F14" s="20" t="n">
        <v>10.76</v>
      </c>
      <c r="G14" s="21" t="n">
        <f aca="false">((E14*$D$4)/100)/F14</f>
        <v>9.2896375464684</v>
      </c>
      <c r="H14" s="22" t="n">
        <v>7</v>
      </c>
      <c r="I14" s="23" t="n">
        <f aca="false">H14*F14*100</f>
        <v>7532</v>
      </c>
      <c r="J14" s="24" t="n">
        <f aca="false">I14/$E$4</f>
        <v>0.0901863116049619</v>
      </c>
      <c r="K14" s="25" t="n">
        <v>11.85</v>
      </c>
      <c r="L14" s="26" t="n">
        <f aca="false">IFERROR((K14/F14-1)*J14,0)</f>
        <v>0.00913597394511231</v>
      </c>
      <c r="M14" s="27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8" t="n">
        <v>8</v>
      </c>
      <c r="D15" s="29" t="s">
        <v>37</v>
      </c>
      <c r="E15" s="41" t="n">
        <v>0.07</v>
      </c>
      <c r="F15" s="20" t="n">
        <v>12.89</v>
      </c>
      <c r="G15" s="21" t="n">
        <f aca="false">((E15*$D$4)/100)/F15</f>
        <v>7.75457719162141</v>
      </c>
      <c r="H15" s="22" t="n">
        <v>5</v>
      </c>
      <c r="I15" s="23" t="n">
        <f aca="false">H15*F15*100</f>
        <v>6445</v>
      </c>
      <c r="J15" s="24" t="n">
        <f aca="false">I15/$E$4</f>
        <v>0.0771708415153982</v>
      </c>
      <c r="K15" s="25" t="n">
        <v>12.46</v>
      </c>
      <c r="L15" s="26" t="n">
        <f aca="false">IFERROR((K15/F15-1)*J15,0)</f>
        <v>-0.00257435700943531</v>
      </c>
      <c r="M15" s="27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8" t="n">
        <v>9</v>
      </c>
      <c r="D16" s="29" t="s">
        <v>38</v>
      </c>
      <c r="E16" s="41" t="n">
        <v>0.07</v>
      </c>
      <c r="F16" s="20" t="n">
        <v>22.7</v>
      </c>
      <c r="G16" s="21" t="n">
        <f aca="false">((E16*$D$4)/100)/F16</f>
        <v>4.40337004405286</v>
      </c>
      <c r="H16" s="22" t="n">
        <v>3</v>
      </c>
      <c r="I16" s="23" t="n">
        <f aca="false">H16*F16*100</f>
        <v>6810</v>
      </c>
      <c r="J16" s="24" t="n">
        <f aca="false">I16/$E$4</f>
        <v>0.0815412615546722</v>
      </c>
      <c r="K16" s="25" t="n">
        <v>21.25</v>
      </c>
      <c r="L16" s="26" t="n">
        <f aca="false">IFERROR((K16/F16-1)*J16,0)</f>
        <v>-0.00520858278653192</v>
      </c>
      <c r="M16" s="27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8" t="n">
        <v>10</v>
      </c>
      <c r="D17" s="29" t="s">
        <v>28</v>
      </c>
      <c r="E17" s="41" t="n">
        <v>0.08</v>
      </c>
      <c r="F17" s="20" t="n">
        <v>53.94</v>
      </c>
      <c r="G17" s="21" t="n">
        <f aca="false">((E17*$D$4)/100)/F17</f>
        <v>2.11783463107156</v>
      </c>
      <c r="H17" s="22" t="n">
        <v>1</v>
      </c>
      <c r="I17" s="23" t="n">
        <f aca="false">H17*F17*100</f>
        <v>5394</v>
      </c>
      <c r="J17" s="24" t="n">
        <f aca="false">I17/$E$4</f>
        <v>0.0645864265529958</v>
      </c>
      <c r="K17" s="25" t="n">
        <v>48.76</v>
      </c>
      <c r="L17" s="26" t="n">
        <f aca="false">IFERROR((K17/F17-1)*J17,0)</f>
        <v>-0.00620240432970928</v>
      </c>
      <c r="M17" s="27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24</v>
      </c>
      <c r="D18" s="30"/>
      <c r="E18" s="30"/>
      <c r="F18" s="31" t="n">
        <f aca="false">D4</f>
        <v>142795</v>
      </c>
      <c r="G18" s="32"/>
      <c r="H18" s="32"/>
      <c r="I18" s="32"/>
      <c r="J18" s="31"/>
      <c r="K18" s="33" t="n">
        <f aca="false">F4</f>
        <v>147635</v>
      </c>
      <c r="L18" s="34" t="n">
        <f aca="false">(K18/F18-1)</f>
        <v>0.033894744213733</v>
      </c>
      <c r="M18" s="34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26</v>
      </c>
      <c r="D19" s="30"/>
      <c r="E19" s="30"/>
      <c r="F19" s="35" t="n">
        <v>100967.2</v>
      </c>
      <c r="G19" s="36"/>
      <c r="H19" s="36"/>
      <c r="I19" s="36"/>
      <c r="J19" s="37"/>
      <c r="K19" s="44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147635</v>
      </c>
      <c r="E4" s="10" t="n">
        <f aca="false">IF(SUM(I8:I17)&lt;=D4,SUM(I8:I17),"VALOR ACIMA DO DISPONÍVEL")</f>
        <v>83516</v>
      </c>
      <c r="F4" s="11" t="n">
        <f aca="false">(E4*I2)+E4+(D4-E4)</f>
        <v>152475</v>
      </c>
      <c r="G4" s="2"/>
      <c r="H4" s="2"/>
      <c r="I4" s="12" t="n">
        <f aca="false">F4/100000-1</f>
        <v>0.52475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30</v>
      </c>
      <c r="E8" s="41" t="n">
        <v>0.1</v>
      </c>
      <c r="F8" s="20" t="n">
        <v>16.71</v>
      </c>
      <c r="G8" s="21" t="n">
        <f aca="false">((E8*$D$4)/100)/F8</f>
        <v>8.83512866546978</v>
      </c>
      <c r="H8" s="22" t="n">
        <v>6</v>
      </c>
      <c r="I8" s="23" t="n">
        <f aca="false">H8*F8*100</f>
        <v>10026</v>
      </c>
      <c r="J8" s="24" t="n">
        <f aca="false">I8/$E$4</f>
        <v>0.120048852914412</v>
      </c>
      <c r="K8" s="25" t="n">
        <v>15.86</v>
      </c>
      <c r="L8" s="26" t="n">
        <f aca="false">IFERROR((K8/F8-1)*J8,0)</f>
        <v>-0.00610661430145123</v>
      </c>
      <c r="M8" s="27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8" t="n">
        <v>2</v>
      </c>
      <c r="D9" s="29" t="s">
        <v>31</v>
      </c>
      <c r="E9" s="41" t="n">
        <v>0.1</v>
      </c>
      <c r="F9" s="20" t="n">
        <v>35.25</v>
      </c>
      <c r="G9" s="21" t="n">
        <f aca="false">((E9*$D$4)/100)/F9</f>
        <v>4.18822695035461</v>
      </c>
      <c r="H9" s="22" t="n">
        <v>3</v>
      </c>
      <c r="I9" s="23" t="n">
        <f aca="false">H9*F9*100</f>
        <v>10575</v>
      </c>
      <c r="J9" s="24" t="n">
        <f aca="false">I9/$E$4</f>
        <v>0.126622443603621</v>
      </c>
      <c r="K9" s="25" t="n">
        <v>42.95</v>
      </c>
      <c r="L9" s="26" t="n">
        <f aca="false">IFERROR((K9/F9-1)*J9,0)</f>
        <v>0.0276593706595144</v>
      </c>
      <c r="M9" s="27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8" t="n">
        <v>3</v>
      </c>
      <c r="D10" s="29" t="s">
        <v>32</v>
      </c>
      <c r="E10" s="41" t="n">
        <v>0.1</v>
      </c>
      <c r="F10" s="20" t="n">
        <v>9.89</v>
      </c>
      <c r="G10" s="21" t="n">
        <f aca="false">((E10*$D$4)/100)/F10</f>
        <v>14.927704752275</v>
      </c>
      <c r="H10" s="22" t="n">
        <v>10</v>
      </c>
      <c r="I10" s="23" t="n">
        <f aca="false">H10*F10*100</f>
        <v>9890</v>
      </c>
      <c r="J10" s="24" t="n">
        <f aca="false">I10/$E$4</f>
        <v>0.118420422434025</v>
      </c>
      <c r="K10" s="25" t="n">
        <v>10.19</v>
      </c>
      <c r="L10" s="26" t="n">
        <f aca="false">IFERROR((K10/F10-1)*J10,0)</f>
        <v>0.00359212605967716</v>
      </c>
      <c r="M10" s="27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8" t="n">
        <v>4</v>
      </c>
      <c r="D11" s="29" t="s">
        <v>33</v>
      </c>
      <c r="E11" s="41" t="n">
        <v>0.1</v>
      </c>
      <c r="F11" s="20" t="n">
        <v>43.47</v>
      </c>
      <c r="G11" s="21" t="n">
        <f aca="false">((E11*$D$4)/100)/F11</f>
        <v>3.39625028755464</v>
      </c>
      <c r="H11" s="22" t="n">
        <v>2</v>
      </c>
      <c r="I11" s="23" t="n">
        <f aca="false">H11*F11*100</f>
        <v>8694</v>
      </c>
      <c r="J11" s="24" t="n">
        <f aca="false">I11/$E$4</f>
        <v>0.104099813209445</v>
      </c>
      <c r="K11" s="25" t="n">
        <v>48.33</v>
      </c>
      <c r="L11" s="26" t="n">
        <f aca="false">IFERROR((K11/F11-1)*J11,0)</f>
        <v>0.0116384884333541</v>
      </c>
      <c r="M11" s="27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8" t="n">
        <v>5</v>
      </c>
      <c r="D12" s="29" t="s">
        <v>34</v>
      </c>
      <c r="E12" s="41" t="n">
        <v>0.1</v>
      </c>
      <c r="F12" s="20" t="n">
        <v>29</v>
      </c>
      <c r="G12" s="21" t="n">
        <f aca="false">((E12*$D$4)/100)/F12</f>
        <v>5.09086206896552</v>
      </c>
      <c r="H12" s="22" t="n">
        <v>3</v>
      </c>
      <c r="I12" s="23" t="n">
        <f aca="false">H12*F12*100</f>
        <v>8700</v>
      </c>
      <c r="J12" s="24" t="n">
        <f aca="false">I12/$E$4</f>
        <v>0.104171655730638</v>
      </c>
      <c r="K12" s="25" t="n">
        <v>34.66</v>
      </c>
      <c r="L12" s="26" t="n">
        <f aca="false">IFERROR((K12/F12-1)*J12,0)</f>
        <v>0.0203314334977729</v>
      </c>
      <c r="M12" s="27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8" t="n">
        <v>6</v>
      </c>
      <c r="D13" s="29" t="s">
        <v>35</v>
      </c>
      <c r="E13" s="41" t="n">
        <v>0.1</v>
      </c>
      <c r="F13" s="20" t="n">
        <v>18.9</v>
      </c>
      <c r="G13" s="21" t="n">
        <f aca="false">((E13*$D$4)/100)/F13</f>
        <v>7.81137566137566</v>
      </c>
      <c r="H13" s="22" t="n">
        <v>5</v>
      </c>
      <c r="I13" s="23" t="n">
        <f aca="false">H13*F13*100</f>
        <v>9450</v>
      </c>
      <c r="J13" s="24" t="n">
        <f aca="false">I13/$E$4</f>
        <v>0.113151970879831</v>
      </c>
      <c r="K13" s="25" t="n">
        <v>19.85</v>
      </c>
      <c r="L13" s="26" t="n">
        <f aca="false">IFERROR((K13/F13-1)*J13,0)</f>
        <v>0.00568753292782224</v>
      </c>
      <c r="M13" s="27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8" t="n">
        <v>7</v>
      </c>
      <c r="D14" s="29" t="s">
        <v>36</v>
      </c>
      <c r="E14" s="41" t="n">
        <v>0.1</v>
      </c>
      <c r="F14" s="20" t="n">
        <v>10.76</v>
      </c>
      <c r="G14" s="21" t="n">
        <f aca="false">((E14*$D$4)/100)/F14</f>
        <v>13.7207249070632</v>
      </c>
      <c r="H14" s="22" t="n">
        <v>7</v>
      </c>
      <c r="I14" s="23" t="n">
        <f aca="false">H14*F14*100</f>
        <v>7532</v>
      </c>
      <c r="J14" s="24" t="n">
        <f aca="false">I14/$E$4</f>
        <v>0.0901863116049619</v>
      </c>
      <c r="K14" s="25" t="n">
        <v>11.85</v>
      </c>
      <c r="L14" s="26" t="n">
        <f aca="false">IFERROR((K14/F14-1)*J14,0)</f>
        <v>0.00913597394511231</v>
      </c>
      <c r="M14" s="27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8" t="n">
        <v>8</v>
      </c>
      <c r="D15" s="29" t="s">
        <v>37</v>
      </c>
      <c r="E15" s="41" t="n">
        <v>0.1</v>
      </c>
      <c r="F15" s="20" t="n">
        <v>12.89</v>
      </c>
      <c r="G15" s="21" t="n">
        <f aca="false">((E15*$D$4)/100)/F15</f>
        <v>11.4534522885958</v>
      </c>
      <c r="H15" s="22" t="n">
        <v>5</v>
      </c>
      <c r="I15" s="23" t="n">
        <f aca="false">H15*F15*100</f>
        <v>6445</v>
      </c>
      <c r="J15" s="24" t="n">
        <f aca="false">I15/$E$4</f>
        <v>0.0771708415153982</v>
      </c>
      <c r="K15" s="25" t="n">
        <v>12.46</v>
      </c>
      <c r="L15" s="26" t="n">
        <f aca="false">IFERROR((K15/F15-1)*J15,0)</f>
        <v>-0.00257435700943531</v>
      </c>
      <c r="M15" s="27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8" t="n">
        <v>9</v>
      </c>
      <c r="D16" s="29" t="s">
        <v>38</v>
      </c>
      <c r="E16" s="41" t="n">
        <v>0.1</v>
      </c>
      <c r="F16" s="20" t="n">
        <v>22.7</v>
      </c>
      <c r="G16" s="21" t="n">
        <f aca="false">((E16*$D$4)/100)/F16</f>
        <v>6.50374449339207</v>
      </c>
      <c r="H16" s="22" t="n">
        <v>3</v>
      </c>
      <c r="I16" s="23" t="n">
        <f aca="false">H16*F16*100</f>
        <v>6810</v>
      </c>
      <c r="J16" s="24" t="n">
        <f aca="false">I16/$E$4</f>
        <v>0.0815412615546722</v>
      </c>
      <c r="K16" s="25" t="n">
        <v>21.25</v>
      </c>
      <c r="L16" s="26" t="n">
        <f aca="false">IFERROR((K16/F16-1)*J16,0)</f>
        <v>-0.00520858278653192</v>
      </c>
      <c r="M16" s="27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8" t="n">
        <v>10</v>
      </c>
      <c r="D17" s="29" t="s">
        <v>28</v>
      </c>
      <c r="E17" s="41" t="n">
        <v>0.1</v>
      </c>
      <c r="F17" s="20" t="n">
        <v>53.94</v>
      </c>
      <c r="G17" s="21" t="n">
        <f aca="false">((E17*$D$4)/100)/F17</f>
        <v>2.7370226177234</v>
      </c>
      <c r="H17" s="22" t="n">
        <v>1</v>
      </c>
      <c r="I17" s="23" t="n">
        <f aca="false">H17*F17*100</f>
        <v>5394</v>
      </c>
      <c r="J17" s="24" t="n">
        <f aca="false">I17/$E$4</f>
        <v>0.0645864265529958</v>
      </c>
      <c r="K17" s="25" t="n">
        <v>48.76</v>
      </c>
      <c r="L17" s="26" t="n">
        <f aca="false">IFERROR((K17/F17-1)*J17,0)</f>
        <v>-0.00620240432970928</v>
      </c>
      <c r="M17" s="27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24</v>
      </c>
      <c r="D18" s="30"/>
      <c r="E18" s="30"/>
      <c r="F18" s="31" t="n">
        <f aca="false">D4</f>
        <v>147635</v>
      </c>
      <c r="G18" s="32"/>
      <c r="H18" s="32"/>
      <c r="I18" s="32"/>
      <c r="J18" s="31"/>
      <c r="K18" s="33" t="n">
        <f aca="false">F4</f>
        <v>152475</v>
      </c>
      <c r="L18" s="34" t="n">
        <f aca="false">(K18/F18-1)</f>
        <v>0.0327835540352897</v>
      </c>
      <c r="M18" s="34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26</v>
      </c>
      <c r="D19" s="30"/>
      <c r="E19" s="30"/>
      <c r="F19" s="35" t="n">
        <v>100967.2</v>
      </c>
      <c r="G19" s="36"/>
      <c r="H19" s="36"/>
      <c r="I19" s="36"/>
      <c r="J19" s="37"/>
      <c r="K19" s="44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152475</v>
      </c>
      <c r="E4" s="10" t="n">
        <f aca="false">IF(SUM(I8:I17)&lt;=D4,SUM(I8:I17),"VALOR ACIMA DO DISPONÍVEL")</f>
        <v>124663</v>
      </c>
      <c r="F4" s="11" t="n">
        <f aca="false">(E4*I2)+E4+(D4-E4)</f>
        <v>157651</v>
      </c>
      <c r="G4" s="2"/>
      <c r="H4" s="2"/>
      <c r="I4" s="12" t="n">
        <f aca="false">F4/100000-1</f>
        <v>0.57651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30</v>
      </c>
      <c r="E8" s="41" t="n">
        <v>0.1</v>
      </c>
      <c r="F8" s="20" t="n">
        <v>16.71</v>
      </c>
      <c r="G8" s="21" t="n">
        <f aca="false">((E8*$D$4)/100)/F8</f>
        <v>9.12477558348294</v>
      </c>
      <c r="H8" s="22" t="n">
        <v>6</v>
      </c>
      <c r="I8" s="23" t="n">
        <f aca="false">H8*F8*100</f>
        <v>10026</v>
      </c>
      <c r="J8" s="24" t="n">
        <f aca="false">I8/$E$4</f>
        <v>0.0804248253290872</v>
      </c>
      <c r="K8" s="25" t="n">
        <v>15.86</v>
      </c>
      <c r="L8" s="26" t="n">
        <f aca="false">IFERROR((K8/F8-1)*J8,0)</f>
        <v>-0.00409102941530367</v>
      </c>
      <c r="M8" s="27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8" t="n">
        <v>2</v>
      </c>
      <c r="D9" s="29" t="s">
        <v>31</v>
      </c>
      <c r="E9" s="41" t="n">
        <v>0.1</v>
      </c>
      <c r="F9" s="20" t="n">
        <v>35.25</v>
      </c>
      <c r="G9" s="21" t="n">
        <f aca="false">((E9*$D$4)/100)/F9</f>
        <v>4.32553191489362</v>
      </c>
      <c r="H9" s="22" t="n">
        <v>3</v>
      </c>
      <c r="I9" s="23" t="n">
        <f aca="false">H9*F9*100</f>
        <v>10575</v>
      </c>
      <c r="J9" s="24" t="n">
        <f aca="false">I9/$E$4</f>
        <v>0.0848286981702671</v>
      </c>
      <c r="K9" s="25" t="n">
        <v>42.95</v>
      </c>
      <c r="L9" s="26" t="n">
        <f aca="false">IFERROR((K9/F9-1)*J9,0)</f>
        <v>0.0185299567634342</v>
      </c>
      <c r="M9" s="27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8" t="n">
        <v>3</v>
      </c>
      <c r="D10" s="29" t="s">
        <v>32</v>
      </c>
      <c r="E10" s="41" t="n">
        <v>0.1</v>
      </c>
      <c r="F10" s="20" t="n">
        <v>9.89</v>
      </c>
      <c r="G10" s="21" t="n">
        <f aca="false">((E10*$D$4)/100)/F10</f>
        <v>15.4170879676441</v>
      </c>
      <c r="H10" s="22" t="n">
        <v>13</v>
      </c>
      <c r="I10" s="23" t="n">
        <f aca="false">H10*F10*100</f>
        <v>12857</v>
      </c>
      <c r="J10" s="24" t="n">
        <f aca="false">I10/$E$4</f>
        <v>0.103134049397175</v>
      </c>
      <c r="K10" s="25" t="n">
        <v>10.19</v>
      </c>
      <c r="L10" s="26" t="n">
        <f aca="false">IFERROR((K10/F10-1)*J10,0)</f>
        <v>0.0031284342587616</v>
      </c>
      <c r="M10" s="27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8" t="n">
        <v>4</v>
      </c>
      <c r="D11" s="29" t="s">
        <v>33</v>
      </c>
      <c r="E11" s="41" t="n">
        <v>0.1</v>
      </c>
      <c r="F11" s="20" t="n">
        <v>43.47</v>
      </c>
      <c r="G11" s="21" t="n">
        <f aca="false">((E11*$D$4)/100)/F11</f>
        <v>3.50759144237405</v>
      </c>
      <c r="H11" s="22" t="n">
        <v>3</v>
      </c>
      <c r="I11" s="23" t="n">
        <f aca="false">H11*F11*100</f>
        <v>13041</v>
      </c>
      <c r="J11" s="24" t="n">
        <f aca="false">I11/$E$4</f>
        <v>0.104610028637206</v>
      </c>
      <c r="K11" s="25" t="n">
        <v>48.33</v>
      </c>
      <c r="L11" s="26" t="n">
        <f aca="false">IFERROR((K11/F11-1)*J11,0)</f>
        <v>0.0116955311519858</v>
      </c>
      <c r="M11" s="27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8" t="n">
        <v>5</v>
      </c>
      <c r="D12" s="29" t="s">
        <v>34</v>
      </c>
      <c r="E12" s="41" t="n">
        <v>0.1</v>
      </c>
      <c r="F12" s="20" t="n">
        <v>29</v>
      </c>
      <c r="G12" s="21" t="n">
        <f aca="false">((E12*$D$4)/100)/F12</f>
        <v>5.25775862068966</v>
      </c>
      <c r="H12" s="22" t="n">
        <v>4</v>
      </c>
      <c r="I12" s="23" t="n">
        <f aca="false">H12*F12*100</f>
        <v>11600</v>
      </c>
      <c r="J12" s="24" t="n">
        <f aca="false">I12/$E$4</f>
        <v>0.0930508651323969</v>
      </c>
      <c r="K12" s="25" t="n">
        <v>34.66</v>
      </c>
      <c r="L12" s="26" t="n">
        <f aca="false">IFERROR((K12/F12-1)*J12,0)</f>
        <v>0.0181609619534264</v>
      </c>
      <c r="M12" s="27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8" t="n">
        <v>6</v>
      </c>
      <c r="D13" s="29" t="s">
        <v>35</v>
      </c>
      <c r="E13" s="41" t="n">
        <v>0.1</v>
      </c>
      <c r="F13" s="20" t="n">
        <v>18.9</v>
      </c>
      <c r="G13" s="21" t="n">
        <f aca="false">((E13*$D$4)/100)/F13</f>
        <v>8.06746031746032</v>
      </c>
      <c r="H13" s="22" t="n">
        <v>7</v>
      </c>
      <c r="I13" s="23" t="n">
        <f aca="false">H13*F13*100</f>
        <v>13230</v>
      </c>
      <c r="J13" s="24" t="n">
        <f aca="false">I13/$E$4</f>
        <v>0.10612611600876</v>
      </c>
      <c r="K13" s="25" t="n">
        <v>19.85</v>
      </c>
      <c r="L13" s="26" t="n">
        <f aca="false">IFERROR((K13/F13-1)*J13,0)</f>
        <v>0.00533438149250381</v>
      </c>
      <c r="M13" s="27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8" t="n">
        <v>7</v>
      </c>
      <c r="D14" s="29" t="s">
        <v>36</v>
      </c>
      <c r="E14" s="41" t="n">
        <v>0.1</v>
      </c>
      <c r="F14" s="20" t="n">
        <v>10.76</v>
      </c>
      <c r="G14" s="21" t="n">
        <f aca="false">((E14*$D$4)/100)/F14</f>
        <v>14.1705390334573</v>
      </c>
      <c r="H14" s="22" t="n">
        <v>12</v>
      </c>
      <c r="I14" s="23" t="n">
        <f aca="false">H14*F14*100</f>
        <v>12912</v>
      </c>
      <c r="J14" s="24" t="n">
        <f aca="false">I14/$E$4</f>
        <v>0.103575238843923</v>
      </c>
      <c r="K14" s="25" t="n">
        <v>11.85</v>
      </c>
      <c r="L14" s="26" t="n">
        <f aca="false">IFERROR((K14/F14-1)*J14,0)</f>
        <v>0.0104922872063082</v>
      </c>
      <c r="M14" s="27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8" t="n">
        <v>8</v>
      </c>
      <c r="D15" s="29" t="s">
        <v>37</v>
      </c>
      <c r="E15" s="41" t="n">
        <v>0.1</v>
      </c>
      <c r="F15" s="20" t="n">
        <v>12.89</v>
      </c>
      <c r="G15" s="21" t="n">
        <f aca="false">((E15*$D$4)/100)/F15</f>
        <v>11.8289371605896</v>
      </c>
      <c r="H15" s="22" t="n">
        <v>10</v>
      </c>
      <c r="I15" s="23" t="n">
        <f aca="false">H15*F15*100</f>
        <v>12890</v>
      </c>
      <c r="J15" s="24" t="n">
        <f aca="false">I15/$E$4</f>
        <v>0.103398763065224</v>
      </c>
      <c r="K15" s="25" t="n">
        <v>12.46</v>
      </c>
      <c r="L15" s="26" t="n">
        <f aca="false">IFERROR((K15/F15-1)*J15,0)</f>
        <v>-0.0034492993109423</v>
      </c>
      <c r="M15" s="27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8" t="n">
        <v>9</v>
      </c>
      <c r="D16" s="29" t="s">
        <v>38</v>
      </c>
      <c r="E16" s="41" t="n">
        <v>0.1</v>
      </c>
      <c r="F16" s="20" t="n">
        <v>22.7</v>
      </c>
      <c r="G16" s="21" t="n">
        <f aca="false">((E16*$D$4)/100)/F16</f>
        <v>6.71696035242291</v>
      </c>
      <c r="H16" s="22" t="n">
        <v>5</v>
      </c>
      <c r="I16" s="23" t="n">
        <f aca="false">H16*F16*100</f>
        <v>11350</v>
      </c>
      <c r="J16" s="24" t="n">
        <f aca="false">I16/$E$4</f>
        <v>0.0910454585562677</v>
      </c>
      <c r="K16" s="25" t="n">
        <v>21.25</v>
      </c>
      <c r="L16" s="26" t="n">
        <f aca="false">IFERROR((K16/F16-1)*J16,0)</f>
        <v>-0.0058156790707748</v>
      </c>
      <c r="M16" s="27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8" t="n">
        <v>10</v>
      </c>
      <c r="D17" s="29" t="s">
        <v>28</v>
      </c>
      <c r="E17" s="41" t="n">
        <v>0.1</v>
      </c>
      <c r="F17" s="20" t="n">
        <v>53.94</v>
      </c>
      <c r="G17" s="21" t="n">
        <f aca="false">((E17*$D$4)/100)/F17</f>
        <v>2.82675194660734</v>
      </c>
      <c r="H17" s="22" t="n">
        <v>3</v>
      </c>
      <c r="I17" s="23" t="n">
        <f aca="false">H17*F17*100</f>
        <v>16182</v>
      </c>
      <c r="J17" s="24" t="n">
        <f aca="false">I17/$E$4</f>
        <v>0.129805956859694</v>
      </c>
      <c r="K17" s="25" t="n">
        <v>48.76</v>
      </c>
      <c r="L17" s="26" t="n">
        <f aca="false">IFERROR((K17/F17-1)*J17,0)</f>
        <v>-0.0124656072772194</v>
      </c>
      <c r="M17" s="27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24</v>
      </c>
      <c r="D18" s="30"/>
      <c r="E18" s="30"/>
      <c r="F18" s="31" t="n">
        <f aca="false">D4</f>
        <v>152475</v>
      </c>
      <c r="G18" s="32"/>
      <c r="H18" s="32"/>
      <c r="I18" s="32"/>
      <c r="J18" s="31"/>
      <c r="K18" s="33" t="n">
        <f aca="false">F4</f>
        <v>157651</v>
      </c>
      <c r="L18" s="34" t="n">
        <f aca="false">(K18/F18-1)</f>
        <v>0.0339465486145269</v>
      </c>
      <c r="M18" s="3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26</v>
      </c>
      <c r="D19" s="30"/>
      <c r="E19" s="30"/>
      <c r="F19" s="35" t="n">
        <v>100967.2</v>
      </c>
      <c r="G19" s="36"/>
      <c r="H19" s="36"/>
      <c r="I19" s="36"/>
      <c r="J19" s="37"/>
      <c r="K19" s="44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2020-05-02T21:23:00Z</dcterms:created>
  <dc:creator>Sara</dc:creator>
  <dc:description/>
  <dc:language>en-US</dc:language>
  <cp:lastModifiedBy/>
  <dcterms:modified xsi:type="dcterms:W3CDTF">2020-06-30T21:40:30Z</dcterms:modified>
  <cp:revision>2</cp:revision>
  <dc:subject/>
  <dc:title/>
</cp:coreProperties>
</file>