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Késsia Santana\Google Drive (kessiag.santana@gmail.com)\LMF - UFPB\Competição - Carteiras\2020\"/>
    </mc:Choice>
  </mc:AlternateContent>
  <xr:revisionPtr revIDLastSave="0" documentId="13_ncr:1_{119B9C14-786A-4FCE-916D-EC801FB8853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hHJdGgK6Lr+PgUWCk6keoqLYhadw=="/>
    </ext>
  </extLst>
</workbook>
</file>

<file path=xl/calcChain.xml><?xml version="1.0" encoding="utf-8"?>
<calcChain xmlns="http://schemas.openxmlformats.org/spreadsheetml/2006/main">
  <c r="L19" i="8" l="1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3"/>
  <c r="I17" i="3"/>
  <c r="I16" i="3"/>
  <c r="I15" i="3"/>
  <c r="I14" i="3"/>
  <c r="I13" i="3"/>
  <c r="I12" i="3"/>
  <c r="I11" i="3"/>
  <c r="I10" i="3"/>
  <c r="I9" i="3"/>
  <c r="I8" i="3"/>
  <c r="L19" i="2"/>
  <c r="I17" i="2"/>
  <c r="I16" i="2"/>
  <c r="I15" i="2"/>
  <c r="I14" i="2"/>
  <c r="I13" i="2"/>
  <c r="I12" i="2"/>
  <c r="I11" i="2"/>
  <c r="I10" i="2"/>
  <c r="I9" i="2"/>
  <c r="I8" i="2"/>
  <c r="K19" i="1"/>
  <c r="L19" i="1" s="1"/>
  <c r="I17" i="1"/>
  <c r="G17" i="1"/>
  <c r="I16" i="1"/>
  <c r="G16" i="1"/>
  <c r="I15" i="1"/>
  <c r="G15" i="1"/>
  <c r="I14" i="1"/>
  <c r="G14" i="1"/>
  <c r="I13" i="1"/>
  <c r="G13" i="1"/>
  <c r="K12" i="1"/>
  <c r="I12" i="1"/>
  <c r="G12" i="1"/>
  <c r="I11" i="1"/>
  <c r="G11" i="1"/>
  <c r="K10" i="1"/>
  <c r="I10" i="1"/>
  <c r="G10" i="1"/>
  <c r="K9" i="1"/>
  <c r="I9" i="1"/>
  <c r="E4" i="1" s="1"/>
  <c r="G9" i="1"/>
  <c r="K8" i="1"/>
  <c r="I8" i="1"/>
  <c r="G8" i="1"/>
  <c r="J13" i="1" l="1"/>
  <c r="L13" i="1" s="1"/>
  <c r="M13" i="1" s="1"/>
  <c r="J15" i="1"/>
  <c r="L15" i="1" s="1"/>
  <c r="M15" i="1" s="1"/>
  <c r="J17" i="1"/>
  <c r="L17" i="1" s="1"/>
  <c r="M17" i="1" s="1"/>
  <c r="J11" i="1"/>
  <c r="L11" i="1" s="1"/>
  <c r="M11" i="1" s="1"/>
  <c r="J8" i="1"/>
  <c r="L8" i="1" s="1"/>
  <c r="J14" i="1"/>
  <c r="L14" i="1" s="1"/>
  <c r="M14" i="1" s="1"/>
  <c r="J9" i="1"/>
  <c r="L9" i="1" s="1"/>
  <c r="M9" i="1" s="1"/>
  <c r="J16" i="1"/>
  <c r="L16" i="1" s="1"/>
  <c r="M16" i="1" s="1"/>
  <c r="J10" i="1"/>
  <c r="L10" i="1" s="1"/>
  <c r="M10" i="1" s="1"/>
  <c r="J12" i="1"/>
  <c r="L12" i="1" s="1"/>
  <c r="M12" i="1" s="1"/>
  <c r="M8" i="1" l="1"/>
  <c r="I2" i="1"/>
  <c r="F4" i="1" s="1"/>
  <c r="D4" i="2" l="1"/>
  <c r="I4" i="1"/>
  <c r="K18" i="1"/>
  <c r="L18" i="1" s="1"/>
  <c r="F18" i="2" l="1"/>
  <c r="E4" i="2"/>
  <c r="J14" i="2" l="1"/>
  <c r="L14" i="2" s="1"/>
  <c r="M14" i="2" s="1"/>
  <c r="J10" i="2"/>
  <c r="L10" i="2" s="1"/>
  <c r="M10" i="2" s="1"/>
  <c r="J12" i="2"/>
  <c r="L12" i="2" s="1"/>
  <c r="M12" i="2" s="1"/>
  <c r="J11" i="2"/>
  <c r="L11" i="2" s="1"/>
  <c r="M11" i="2" s="1"/>
  <c r="J16" i="2"/>
  <c r="L16" i="2" s="1"/>
  <c r="M16" i="2" s="1"/>
  <c r="J8" i="2"/>
  <c r="L8" i="2" s="1"/>
  <c r="J17" i="2"/>
  <c r="L17" i="2" s="1"/>
  <c r="M17" i="2" s="1"/>
  <c r="J9" i="2"/>
  <c r="L9" i="2" s="1"/>
  <c r="M9" i="2" s="1"/>
  <c r="J15" i="2"/>
  <c r="L15" i="2" s="1"/>
  <c r="M15" i="2" s="1"/>
  <c r="J13" i="2"/>
  <c r="L13" i="2" s="1"/>
  <c r="M13" i="2" s="1"/>
  <c r="I2" i="2" l="1"/>
  <c r="F4" i="2" s="1"/>
  <c r="M8" i="2"/>
  <c r="D4" i="3" l="1"/>
  <c r="K18" i="2"/>
  <c r="L18" i="2" s="1"/>
  <c r="I4" i="2"/>
  <c r="G16" i="3" l="1"/>
  <c r="G12" i="3"/>
  <c r="G8" i="3"/>
  <c r="G15" i="3"/>
  <c r="G11" i="3"/>
  <c r="F18" i="3"/>
  <c r="G14" i="3"/>
  <c r="G10" i="3"/>
  <c r="G17" i="3"/>
  <c r="G13" i="3"/>
  <c r="G9" i="3"/>
  <c r="E4" i="3"/>
  <c r="J15" i="3" l="1"/>
  <c r="L15" i="3" s="1"/>
  <c r="M15" i="3" s="1"/>
  <c r="J11" i="3"/>
  <c r="L11" i="3" s="1"/>
  <c r="M11" i="3" s="1"/>
  <c r="J8" i="3"/>
  <c r="L8" i="3" s="1"/>
  <c r="J16" i="3"/>
  <c r="L16" i="3" s="1"/>
  <c r="M16" i="3" s="1"/>
  <c r="J17" i="3"/>
  <c r="L17" i="3" s="1"/>
  <c r="M17" i="3" s="1"/>
  <c r="J10" i="3"/>
  <c r="L10" i="3" s="1"/>
  <c r="M10" i="3" s="1"/>
  <c r="J13" i="3"/>
  <c r="L13" i="3" s="1"/>
  <c r="M13" i="3" s="1"/>
  <c r="J12" i="3"/>
  <c r="L12" i="3" s="1"/>
  <c r="M12" i="3" s="1"/>
  <c r="J9" i="3"/>
  <c r="L9" i="3" s="1"/>
  <c r="M9" i="3" s="1"/>
  <c r="J14" i="3"/>
  <c r="L14" i="3" s="1"/>
  <c r="M14" i="3" s="1"/>
  <c r="M8" i="3" l="1"/>
  <c r="I2" i="3"/>
  <c r="F4" i="3" s="1"/>
  <c r="D4" i="4" l="1"/>
  <c r="K18" i="3"/>
  <c r="L18" i="3" s="1"/>
  <c r="I4" i="3"/>
  <c r="G17" i="4" l="1"/>
  <c r="G13" i="4"/>
  <c r="G9" i="4"/>
  <c r="E4" i="4"/>
  <c r="G16" i="4"/>
  <c r="G12" i="4"/>
  <c r="G8" i="4"/>
  <c r="G15" i="4"/>
  <c r="G11" i="4"/>
  <c r="F18" i="4"/>
  <c r="G14" i="4"/>
  <c r="G10" i="4"/>
  <c r="J15" i="4" l="1"/>
  <c r="L15" i="4" s="1"/>
  <c r="M15" i="4" s="1"/>
  <c r="J8" i="4"/>
  <c r="L8" i="4" s="1"/>
  <c r="J16" i="4"/>
  <c r="L16" i="4" s="1"/>
  <c r="M16" i="4" s="1"/>
  <c r="J12" i="4"/>
  <c r="L12" i="4" s="1"/>
  <c r="M12" i="4" s="1"/>
  <c r="J17" i="4"/>
  <c r="L17" i="4" s="1"/>
  <c r="M17" i="4" s="1"/>
  <c r="J9" i="4"/>
  <c r="L9" i="4" s="1"/>
  <c r="M9" i="4" s="1"/>
  <c r="J10" i="4"/>
  <c r="L10" i="4" s="1"/>
  <c r="M10" i="4" s="1"/>
  <c r="J11" i="4"/>
  <c r="L11" i="4" s="1"/>
  <c r="M11" i="4" s="1"/>
  <c r="J14" i="4"/>
  <c r="L14" i="4" s="1"/>
  <c r="M14" i="4" s="1"/>
  <c r="J13" i="4"/>
  <c r="L13" i="4" s="1"/>
  <c r="M13" i="4" s="1"/>
  <c r="M8" i="4" l="1"/>
  <c r="I2" i="4"/>
  <c r="F4" i="4" s="1"/>
  <c r="D4" i="5" l="1"/>
  <c r="K18" i="4"/>
  <c r="L18" i="4" s="1"/>
  <c r="I4" i="4"/>
  <c r="F18" i="5" l="1"/>
  <c r="G14" i="5"/>
  <c r="G10" i="5"/>
  <c r="G17" i="5"/>
  <c r="G13" i="5"/>
  <c r="G9" i="5"/>
  <c r="E4" i="5"/>
  <c r="G16" i="5"/>
  <c r="G12" i="5"/>
  <c r="G8" i="5"/>
  <c r="G15" i="5"/>
  <c r="G11" i="5"/>
  <c r="J17" i="5" l="1"/>
  <c r="L17" i="5" s="1"/>
  <c r="M17" i="5" s="1"/>
  <c r="J13" i="5"/>
  <c r="L13" i="5" s="1"/>
  <c r="M13" i="5" s="1"/>
  <c r="J9" i="5"/>
  <c r="L9" i="5" s="1"/>
  <c r="M9" i="5" s="1"/>
  <c r="J15" i="5"/>
  <c r="L15" i="5" s="1"/>
  <c r="M15" i="5" s="1"/>
  <c r="J12" i="5"/>
  <c r="L12" i="5" s="1"/>
  <c r="M12" i="5" s="1"/>
  <c r="J14" i="5"/>
  <c r="L14" i="5" s="1"/>
  <c r="M14" i="5" s="1"/>
  <c r="J8" i="5"/>
  <c r="L8" i="5" s="1"/>
  <c r="J16" i="5"/>
  <c r="L16" i="5" s="1"/>
  <c r="M16" i="5" s="1"/>
  <c r="J10" i="5"/>
  <c r="L10" i="5" s="1"/>
  <c r="M10" i="5" s="1"/>
  <c r="J11" i="5"/>
  <c r="L11" i="5" s="1"/>
  <c r="M11" i="5" s="1"/>
  <c r="M8" i="5" l="1"/>
  <c r="I2" i="5"/>
  <c r="F4" i="5" s="1"/>
  <c r="K18" i="5" l="1"/>
  <c r="L18" i="5" s="1"/>
  <c r="I4" i="5"/>
  <c r="D4" i="6"/>
  <c r="G15" i="6" l="1"/>
  <c r="G11" i="6"/>
  <c r="F18" i="6"/>
  <c r="G14" i="6"/>
  <c r="G10" i="6"/>
  <c r="G17" i="6"/>
  <c r="G13" i="6"/>
  <c r="G9" i="6"/>
  <c r="E4" i="6"/>
  <c r="G16" i="6"/>
  <c r="G12" i="6"/>
  <c r="G8" i="6"/>
  <c r="J14" i="6" l="1"/>
  <c r="L14" i="6" s="1"/>
  <c r="M14" i="6" s="1"/>
  <c r="J10" i="6"/>
  <c r="L10" i="6" s="1"/>
  <c r="M10" i="6" s="1"/>
  <c r="J12" i="6"/>
  <c r="L12" i="6" s="1"/>
  <c r="M12" i="6" s="1"/>
  <c r="J9" i="6"/>
  <c r="L9" i="6" s="1"/>
  <c r="M9" i="6" s="1"/>
  <c r="J11" i="6"/>
  <c r="L11" i="6" s="1"/>
  <c r="M11" i="6" s="1"/>
  <c r="J16" i="6"/>
  <c r="L16" i="6" s="1"/>
  <c r="M16" i="6" s="1"/>
  <c r="J13" i="6"/>
  <c r="L13" i="6" s="1"/>
  <c r="M13" i="6" s="1"/>
  <c r="J8" i="6"/>
  <c r="L8" i="6" s="1"/>
  <c r="J17" i="6"/>
  <c r="L17" i="6" s="1"/>
  <c r="M17" i="6" s="1"/>
  <c r="J15" i="6"/>
  <c r="L15" i="6" s="1"/>
  <c r="M15" i="6" s="1"/>
  <c r="I2" i="6" l="1"/>
  <c r="F4" i="6" s="1"/>
  <c r="M8" i="6"/>
  <c r="D4" i="7" l="1"/>
  <c r="K18" i="6"/>
  <c r="L18" i="6" s="1"/>
  <c r="I4" i="6"/>
  <c r="G16" i="7" l="1"/>
  <c r="G12" i="7"/>
  <c r="G8" i="7"/>
  <c r="G15" i="7"/>
  <c r="G11" i="7"/>
  <c r="F18" i="7"/>
  <c r="G14" i="7"/>
  <c r="G10" i="7"/>
  <c r="G17" i="7"/>
  <c r="G13" i="7"/>
  <c r="G9" i="7"/>
  <c r="E4" i="7"/>
  <c r="J11" i="7" l="1"/>
  <c r="L11" i="7" s="1"/>
  <c r="M11" i="7" s="1"/>
  <c r="J15" i="7"/>
  <c r="L15" i="7" s="1"/>
  <c r="M15" i="7" s="1"/>
  <c r="J14" i="7"/>
  <c r="L14" i="7" s="1"/>
  <c r="M14" i="7" s="1"/>
  <c r="J13" i="7"/>
  <c r="L13" i="7" s="1"/>
  <c r="M13" i="7" s="1"/>
  <c r="J8" i="7"/>
  <c r="L8" i="7" s="1"/>
  <c r="J16" i="7"/>
  <c r="L16" i="7" s="1"/>
  <c r="M16" i="7" s="1"/>
  <c r="J17" i="7"/>
  <c r="L17" i="7" s="1"/>
  <c r="M17" i="7" s="1"/>
  <c r="J10" i="7"/>
  <c r="L10" i="7" s="1"/>
  <c r="M10" i="7" s="1"/>
  <c r="J12" i="7"/>
  <c r="L12" i="7" s="1"/>
  <c r="M12" i="7" s="1"/>
  <c r="J9" i="7"/>
  <c r="L9" i="7" s="1"/>
  <c r="M9" i="7" s="1"/>
  <c r="M8" i="7" l="1"/>
  <c r="I2" i="7"/>
  <c r="F4" i="7" s="1"/>
  <c r="D4" i="8" l="1"/>
  <c r="K18" i="7"/>
  <c r="L18" i="7" s="1"/>
  <c r="I4" i="7"/>
  <c r="G17" i="8" l="1"/>
  <c r="G13" i="8"/>
  <c r="G9" i="8"/>
  <c r="E4" i="8"/>
  <c r="G16" i="8"/>
  <c r="G12" i="8"/>
  <c r="G8" i="8"/>
  <c r="G15" i="8"/>
  <c r="G11" i="8"/>
  <c r="F18" i="8"/>
  <c r="G14" i="8"/>
  <c r="G10" i="8"/>
  <c r="J15" i="8" l="1"/>
  <c r="L15" i="8" s="1"/>
  <c r="M15" i="8" s="1"/>
  <c r="J12" i="8"/>
  <c r="L12" i="8" s="1"/>
  <c r="M12" i="8" s="1"/>
  <c r="J16" i="8"/>
  <c r="L16" i="8" s="1"/>
  <c r="M16" i="8" s="1"/>
  <c r="J8" i="8"/>
  <c r="L8" i="8" s="1"/>
  <c r="J13" i="8"/>
  <c r="L13" i="8" s="1"/>
  <c r="M13" i="8" s="1"/>
  <c r="J14" i="8"/>
  <c r="L14" i="8" s="1"/>
  <c r="M14" i="8" s="1"/>
  <c r="J17" i="8"/>
  <c r="L17" i="8" s="1"/>
  <c r="M17" i="8" s="1"/>
  <c r="J11" i="8"/>
  <c r="L11" i="8" s="1"/>
  <c r="M11" i="8" s="1"/>
  <c r="J9" i="8"/>
  <c r="L9" i="8" s="1"/>
  <c r="M9" i="8" s="1"/>
  <c r="J10" i="8"/>
  <c r="L10" i="8" s="1"/>
  <c r="M10" i="8" s="1"/>
  <c r="M8" i="8" l="1"/>
  <c r="I2" i="8"/>
  <c r="F4" i="8" s="1"/>
  <c r="K18" i="8" l="1"/>
  <c r="L18" i="8" s="1"/>
  <c r="I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5000000}">
      <text>
        <r>
          <rPr>
            <sz val="11"/>
            <color rgb="FF000000"/>
            <rFont val="Calibri"/>
          </rPr>
          <t>======
ID#AAAAJVq66Dk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000-000008000000}">
      <text>
        <r>
          <rPr>
            <sz val="11"/>
            <color rgb="FF000000"/>
            <rFont val="Calibri"/>
          </rPr>
          <t>======
ID#AAAAJVq66Ck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000-000004000000}">
      <text>
        <r>
          <rPr>
            <sz val="11"/>
            <color rgb="FF000000"/>
            <rFont val="Calibri"/>
          </rPr>
          <t>======
ID#AAAAJVq66Dw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000-000007000000}">
      <text>
        <r>
          <rPr>
            <sz val="11"/>
            <color rgb="FF000000"/>
            <rFont val="Calibri"/>
          </rPr>
          <t>======
ID#AAAAJVq66DA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000-00000A000000}">
      <text>
        <r>
          <rPr>
            <sz val="11"/>
            <color rgb="FF000000"/>
            <rFont val="Calibri"/>
          </rPr>
          <t>======
ID#AAAAJVq66CE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000-000006000000}">
      <text>
        <r>
          <rPr>
            <sz val="11"/>
            <color rgb="FF000000"/>
            <rFont val="Calibri"/>
          </rPr>
          <t>======
ID#AAAAJVq66Dc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000-000002000000}">
      <text>
        <r>
          <rPr>
            <sz val="11"/>
            <color rgb="FF000000"/>
            <rFont val="Calibri"/>
          </rPr>
          <t>======
ID#AAAAJVq66EQ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</rPr>
          <t>======
ID#AAAAJVq66EM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000-000009000000}">
      <text>
        <r>
          <rPr>
            <sz val="11"/>
            <color rgb="FF000000"/>
            <rFont val="Calibri"/>
          </rPr>
          <t>======
ID#AAAAJVq66CM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000-000001000000}">
      <text>
        <r>
          <rPr>
            <sz val="11"/>
            <color rgb="FF000000"/>
            <rFont val="Calibri"/>
          </rPr>
          <t>======
ID#AAAAJVq66FU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UYyC9KLiut8Ipf0DLHj84KKap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100-000009000000}">
      <text>
        <r>
          <rPr>
            <sz val="11"/>
            <color rgb="FF000000"/>
            <rFont val="Calibri"/>
          </rPr>
          <t>======
ID#AAAAJVq66Bc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100-000007000000}">
      <text>
        <r>
          <rPr>
            <sz val="11"/>
            <color rgb="FF000000"/>
            <rFont val="Calibri"/>
          </rPr>
          <t>======
ID#AAAAJVq66Cs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100-000002000000}">
      <text>
        <r>
          <rPr>
            <sz val="11"/>
            <color rgb="FF000000"/>
            <rFont val="Calibri"/>
          </rPr>
          <t>======
ID#AAAAJVq66Ew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100-000004000000}">
      <text>
        <r>
          <rPr>
            <sz val="11"/>
            <color rgb="FF000000"/>
            <rFont val="Calibri"/>
          </rPr>
          <t>======
ID#AAAAJVq66EU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100-000006000000}">
      <text>
        <r>
          <rPr>
            <sz val="11"/>
            <color rgb="FF000000"/>
            <rFont val="Calibri"/>
          </rPr>
          <t>======
ID#AAAAJVq66D0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100-000008000000}">
      <text>
        <r>
          <rPr>
            <sz val="11"/>
            <color rgb="FF000000"/>
            <rFont val="Calibri"/>
          </rPr>
          <t>======
ID#AAAAJVq66B4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100-000005000000}">
      <text>
        <r>
          <rPr>
            <sz val="11"/>
            <color rgb="FF000000"/>
            <rFont val="Calibri"/>
          </rPr>
          <t>======
ID#AAAAJVq66EE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100-000003000000}">
      <text>
        <r>
          <rPr>
            <sz val="11"/>
            <color rgb="FF000000"/>
            <rFont val="Calibri"/>
          </rPr>
          <t>======
ID#AAAAJVq66EY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100-00000A000000}">
      <text>
        <r>
          <rPr>
            <sz val="11"/>
            <color rgb="FF000000"/>
            <rFont val="Calibri"/>
          </rPr>
          <t>======
ID#AAAAJVq66A4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100-000001000000}">
      <text>
        <r>
          <rPr>
            <sz val="11"/>
            <color rgb="FF000000"/>
            <rFont val="Calibri"/>
          </rPr>
          <t>======
ID#AAAAJVq66E0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dw85mjdV9Nn82C1Qb3J9gVQem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1"/>
            <color rgb="FF000000"/>
            <rFont val="Calibri"/>
          </rPr>
          <t>======
ID#AAAAJVq66Fk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200-000007000000}">
      <text>
        <r>
          <rPr>
            <sz val="11"/>
            <color rgb="FF000000"/>
            <rFont val="Calibri"/>
          </rPr>
          <t>======
ID#AAAAJVq66Bw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200-000009000000}">
      <text>
        <r>
          <rPr>
            <sz val="11"/>
            <color rgb="FF000000"/>
            <rFont val="Calibri"/>
          </rPr>
          <t>======
ID#AAAAJVq66BY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200-000003000000}">
      <text>
        <r>
          <rPr>
            <sz val="11"/>
            <color rgb="FF000000"/>
            <rFont val="Calibri"/>
          </rPr>
          <t>======
ID#AAAAJVq66D4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200-000005000000}">
      <text>
        <r>
          <rPr>
            <sz val="11"/>
            <color rgb="FF000000"/>
            <rFont val="Calibri"/>
          </rPr>
          <t>======
ID#AAAAJVq66C0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200-00000A000000}">
      <text>
        <r>
          <rPr>
            <sz val="11"/>
            <color rgb="FF000000"/>
            <rFont val="Calibri"/>
          </rPr>
          <t>======
ID#AAAAJVq66A0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200-000004000000}">
      <text>
        <r>
          <rPr>
            <sz val="11"/>
            <color rgb="FF000000"/>
            <rFont val="Calibri"/>
          </rPr>
          <t>======
ID#AAAAJVq66DY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200-000002000000}">
      <text>
        <r>
          <rPr>
            <sz val="11"/>
            <color rgb="FF000000"/>
            <rFont val="Calibri"/>
          </rPr>
          <t>======
ID#AAAAJVq66FA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200-000008000000}">
      <text>
        <r>
          <rPr>
            <sz val="11"/>
            <color rgb="FF000000"/>
            <rFont val="Calibri"/>
          </rPr>
          <t>======
ID#AAAAJVq66Bs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200-000006000000}">
      <text>
        <r>
          <rPr>
            <sz val="11"/>
            <color rgb="FF000000"/>
            <rFont val="Calibri"/>
          </rPr>
          <t>======
ID#AAAAJVq66CQ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8qqRwIyKS0vfdDDiEzBLsIyQX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300-00000A000000}">
      <text>
        <r>
          <rPr>
            <sz val="11"/>
            <color rgb="FF000000"/>
            <rFont val="Calibri"/>
          </rPr>
          <t>======
ID#AAAAJVq66BE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300-000005000000}">
      <text>
        <r>
          <rPr>
            <sz val="11"/>
            <color rgb="FF000000"/>
            <rFont val="Calibri"/>
          </rPr>
          <t>======
ID#AAAAJVq66Eg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300-000007000000}">
      <text>
        <r>
          <rPr>
            <sz val="11"/>
            <color rgb="FF000000"/>
            <rFont val="Calibri"/>
          </rPr>
          <t>======
ID#AAAAJVq66DQ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300-000004000000}">
      <text>
        <r>
          <rPr>
            <sz val="11"/>
            <color rgb="FF000000"/>
            <rFont val="Calibri"/>
          </rPr>
          <t>======
ID#AAAAJVq66Ek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300-000001000000}">
      <text>
        <r>
          <rPr>
            <sz val="11"/>
            <color rgb="FF000000"/>
            <rFont val="Calibri"/>
          </rPr>
          <t>======
ID#AAAAJVq66Fs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300-000009000000}">
      <text>
        <r>
          <rPr>
            <sz val="11"/>
            <color rgb="FF000000"/>
            <rFont val="Calibri"/>
          </rPr>
          <t>======
ID#AAAAJVq66CY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300-000002000000}">
      <text>
        <r>
          <rPr>
            <sz val="11"/>
            <color rgb="FF000000"/>
            <rFont val="Calibri"/>
          </rPr>
          <t>======
ID#AAAAJVq66FE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300-000008000000}">
      <text>
        <r>
          <rPr>
            <sz val="11"/>
            <color rgb="FF000000"/>
            <rFont val="Calibri"/>
          </rPr>
          <t>======
ID#AAAAJVq66DE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300-000003000000}">
      <text>
        <r>
          <rPr>
            <sz val="11"/>
            <color rgb="FF000000"/>
            <rFont val="Calibri"/>
          </rPr>
          <t>======
ID#AAAAJVq66E4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300-000006000000}">
      <text>
        <r>
          <rPr>
            <sz val="11"/>
            <color rgb="FF000000"/>
            <rFont val="Calibri"/>
          </rPr>
          <t>======
ID#AAAAJVq66Ec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GbYudkR4rX6sFJN7ubupny3YW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400-000001000000}">
      <text>
        <r>
          <rPr>
            <sz val="11"/>
            <color rgb="FF000000"/>
            <rFont val="Calibri"/>
          </rPr>
          <t>======
ID#AAAAJVq66Fo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400-000005000000}">
      <text>
        <r>
          <rPr>
            <sz val="11"/>
            <color rgb="FF000000"/>
            <rFont val="Calibri"/>
          </rPr>
          <t>======
ID#AAAAJVq66Dg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400-000002000000}">
      <text>
        <r>
          <rPr>
            <sz val="11"/>
            <color rgb="FF000000"/>
            <rFont val="Calibri"/>
          </rPr>
          <t>======
ID#AAAAJVq66FQ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400-000008000000}">
      <text>
        <r>
          <rPr>
            <sz val="11"/>
            <color rgb="FF000000"/>
            <rFont val="Calibri"/>
          </rPr>
          <t>======
ID#AAAAJVq66CU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400-00000A000000}">
      <text>
        <r>
          <rPr>
            <sz val="11"/>
            <color rgb="FF000000"/>
            <rFont val="Calibri"/>
          </rPr>
          <t>======
ID#AAAAJVq66BM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400-000004000000}">
      <text>
        <r>
          <rPr>
            <sz val="11"/>
            <color rgb="FF000000"/>
            <rFont val="Calibri"/>
          </rPr>
          <t>======
ID#AAAAJVq66E8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400-000007000000}">
      <text>
        <r>
          <rPr>
            <sz val="11"/>
            <color rgb="FF000000"/>
            <rFont val="Calibri"/>
          </rPr>
          <t>======
ID#AAAAJVq66Co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400-000003000000}">
      <text>
        <r>
          <rPr>
            <sz val="11"/>
            <color rgb="FF000000"/>
            <rFont val="Calibri"/>
          </rPr>
          <t>======
ID#AAAAJVq66FI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400-000009000000}">
      <text>
        <r>
          <rPr>
            <sz val="11"/>
            <color rgb="FF000000"/>
            <rFont val="Calibri"/>
          </rPr>
          <t>======
ID#AAAAJVq66B8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400-000006000000}">
      <text>
        <r>
          <rPr>
            <sz val="11"/>
            <color rgb="FF000000"/>
            <rFont val="Calibri"/>
          </rPr>
          <t>======
ID#AAAAJVq66DI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j2SDq0gbn0jMgyh1RKTV1KZTy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500-000003000000}">
      <text>
        <r>
          <rPr>
            <sz val="11"/>
            <color rgb="FF000000"/>
            <rFont val="Calibri"/>
          </rPr>
          <t>======
ID#AAAAJVq66FY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500-000008000000}">
      <text>
        <r>
          <rPr>
            <sz val="11"/>
            <color rgb="FF000000"/>
            <rFont val="Calibri"/>
          </rPr>
          <t>======
ID#AAAAJVq66Cg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500-000004000000}">
      <text>
        <r>
          <rPr>
            <sz val="11"/>
            <color rgb="FF000000"/>
            <rFont val="Calibri"/>
          </rPr>
          <t>======
ID#AAAAJVq66FM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500-000007000000}">
      <text>
        <r>
          <rPr>
            <sz val="11"/>
            <color rgb="FF000000"/>
            <rFont val="Calibri"/>
          </rPr>
          <t>======
ID#AAAAJVq66EI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500-000009000000}">
      <text>
        <r>
          <rPr>
            <sz val="11"/>
            <color rgb="FF000000"/>
            <rFont val="Calibri"/>
          </rPr>
          <t>======
ID#AAAAJVq66CA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500-000006000000}">
      <text>
        <r>
          <rPr>
            <sz val="11"/>
            <color rgb="FF000000"/>
            <rFont val="Calibri"/>
          </rPr>
          <t>======
ID#AAAAJVq66Eo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500-00000A000000}">
      <text>
        <r>
          <rPr>
            <sz val="11"/>
            <color rgb="FF000000"/>
            <rFont val="Calibri"/>
          </rPr>
          <t>======
ID#AAAAJVq66BI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500-000001000000}">
      <text>
        <r>
          <rPr>
            <sz val="11"/>
            <color rgb="FF000000"/>
            <rFont val="Calibri"/>
          </rPr>
          <t>======
ID#AAAAJVq66Fg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500-000002000000}">
      <text>
        <r>
          <rPr>
            <sz val="11"/>
            <color rgb="FF000000"/>
            <rFont val="Calibri"/>
          </rPr>
          <t>======
ID#AAAAJVq66Fc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500-000005000000}">
      <text>
        <r>
          <rPr>
            <sz val="11"/>
            <color rgb="FF000000"/>
            <rFont val="Calibri"/>
          </rPr>
          <t>======
ID#AAAAJVq66Es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O2+gBA9l1/svH+1SXCAiwAeBx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600-000003000000}">
      <text>
        <r>
          <rPr>
            <sz val="11"/>
            <color rgb="FF000000"/>
            <rFont val="Calibri"/>
          </rPr>
          <t>======
ID#AAAAJVq66DU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600-000009000000}">
      <text>
        <r>
          <rPr>
            <sz val="11"/>
            <color rgb="FF000000"/>
            <rFont val="Calibri"/>
          </rPr>
          <t>======
ID#AAAAJVq66BQ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600-000001000000}">
      <text>
        <r>
          <rPr>
            <sz val="11"/>
            <color rgb="FF000000"/>
            <rFont val="Calibri"/>
          </rPr>
          <t>======
ID#AAAAJVq66EA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600-000004000000}">
      <text>
        <r>
          <rPr>
            <sz val="11"/>
            <color rgb="FF000000"/>
            <rFont val="Calibri"/>
          </rPr>
          <t>======
ID#AAAAJVq66C4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600-000002000000}">
      <text>
        <r>
          <rPr>
            <sz val="11"/>
            <color rgb="FF000000"/>
            <rFont val="Calibri"/>
          </rPr>
          <t>======
ID#AAAAJVq66Ds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600-000008000000}">
      <text>
        <r>
          <rPr>
            <sz val="11"/>
            <color rgb="FF000000"/>
            <rFont val="Calibri"/>
          </rPr>
          <t>======
ID#AAAAJVq66Bk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600-000007000000}">
      <text>
        <r>
          <rPr>
            <sz val="11"/>
            <color rgb="FF000000"/>
            <rFont val="Calibri"/>
          </rPr>
          <t>======
ID#AAAAJVq66Bo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600-000006000000}">
      <text>
        <r>
          <rPr>
            <sz val="11"/>
            <color rgb="FF000000"/>
            <rFont val="Calibri"/>
          </rPr>
          <t>======
ID#AAAAJVq66CI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600-00000A000000}">
      <text>
        <r>
          <rPr>
            <sz val="11"/>
            <color rgb="FF000000"/>
            <rFont val="Calibri"/>
          </rPr>
          <t>======
ID#AAAAJVq66BA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600-000005000000}">
      <text>
        <r>
          <rPr>
            <sz val="11"/>
            <color rgb="FF000000"/>
            <rFont val="Calibri"/>
          </rPr>
          <t>======
ID#AAAAJVq66Cc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RTyL+/QijK0g47xTbaMP32BnsA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700-000001000000}">
      <text>
        <r>
          <rPr>
            <sz val="11"/>
            <color rgb="FF000000"/>
            <rFont val="Calibri"/>
          </rPr>
          <t>======
ID#AAAAJVq66D8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700-000002000000}">
      <text>
        <r>
          <rPr>
            <sz val="11"/>
            <color rgb="FF000000"/>
            <rFont val="Calibri"/>
          </rPr>
          <t>======
ID#AAAAJVq66Do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700-000007000000}">
      <text>
        <r>
          <rPr>
            <sz val="11"/>
            <color rgb="FF000000"/>
            <rFont val="Calibri"/>
          </rPr>
          <t>======
ID#AAAAJVq66Bg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700-000004000000}">
      <text>
        <r>
          <rPr>
            <sz val="11"/>
            <color rgb="FF000000"/>
            <rFont val="Calibri"/>
          </rPr>
          <t>======
ID#AAAAJVq66C8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700-000008000000}">
      <text>
        <r>
          <rPr>
            <sz val="11"/>
            <color rgb="FF000000"/>
            <rFont val="Calibri"/>
          </rPr>
          <t>======
ID#AAAAJVq66BU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700-000009000000}">
      <text>
        <r>
          <rPr>
            <sz val="11"/>
            <color rgb="FF000000"/>
            <rFont val="Calibri"/>
          </rPr>
          <t>======
ID#AAAAJVq66A8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700-000003000000}">
      <text>
        <r>
          <rPr>
            <sz val="11"/>
            <color rgb="FF000000"/>
            <rFont val="Calibri"/>
          </rPr>
          <t>======
ID#AAAAJVq66DM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700-000005000000}">
      <text>
        <r>
          <rPr>
            <sz val="11"/>
            <color rgb="FF000000"/>
            <rFont val="Calibri"/>
          </rPr>
          <t>======
ID#AAAAJVq66Cw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700-000006000000}">
      <text>
        <r>
          <rPr>
            <sz val="11"/>
            <color rgb="FF000000"/>
            <rFont val="Calibri"/>
          </rPr>
          <t>======
ID#AAAAJVq66B0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700-00000A000000}">
      <text>
        <r>
          <rPr>
            <sz val="11"/>
            <color rgb="FF000000"/>
            <rFont val="Calibri"/>
          </rPr>
          <t>======
ID#AAAAJVq66Aw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/XXKOumaabc9kCac2BwWGAknIQ=="/>
    </ext>
  </extLst>
</comments>
</file>

<file path=xl/sharedStrings.xml><?xml version="1.0" encoding="utf-8"?>
<sst xmlns="http://schemas.openxmlformats.org/spreadsheetml/2006/main" count="233" uniqueCount="35">
  <si>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</si>
  <si>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</si>
  <si>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</si>
  <si>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</si>
  <si>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</si>
  <si>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</si>
  <si>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</si>
  <si>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</si>
  <si>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</si>
  <si>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</si>
  <si>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</si>
  <si>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</si>
  <si>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</si>
  <si>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</si>
  <si>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</si>
  <si>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</si>
  <si>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</si>
  <si>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VALE3</t>
  </si>
  <si>
    <t>PETR4</t>
  </si>
  <si>
    <t>ITSA4</t>
  </si>
  <si>
    <t>BPAC11</t>
  </si>
  <si>
    <t>EQTL3</t>
  </si>
  <si>
    <t>KLBN11</t>
  </si>
  <si>
    <t>CARTEIRA</t>
  </si>
  <si>
    <t xml:space="preserve">      -&gt; Rentabilidade mensal da carteira</t>
  </si>
  <si>
    <t>IBOVESPA</t>
  </si>
  <si>
    <t>CSNA3</t>
  </si>
  <si>
    <t>ELET3</t>
  </si>
  <si>
    <t>TAEE3</t>
  </si>
  <si>
    <t>EGIE3</t>
  </si>
  <si>
    <t>yduq3</t>
  </si>
  <si>
    <t>ENBR3</t>
  </si>
  <si>
    <t>ECOR3</t>
  </si>
  <si>
    <t>SANB4</t>
  </si>
  <si>
    <t>BBAS3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</si>
</sst>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 &quot;* #,##0.00_-;&quot;-R$ &quot;* #,##0.00_-;_-&quot;R$ &quot;* \-??_-;_-@"/>
    <numFmt numFmtId="165" formatCode="_-* #,##0_-;\-* #,##0_-;_-* \-??_-;_-@"/>
    <numFmt numFmtId="166" formatCode="_-* #,##0.00_-;\-* #,##0.00_-;_-* \-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7E6E6"/>
        <bgColor rgb="FFE7E6E6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0" fillId="2" borderId="11" xfId="0" applyNumberFormat="1" applyFont="1" applyFill="1" applyBorder="1" applyAlignment="1">
      <alignment horizontal="center" vertical="center"/>
    </xf>
    <xf numFmtId="166" fontId="0" fillId="2" borderId="1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66" fontId="0" fillId="2" borderId="12" xfId="0" applyNumberFormat="1" applyFont="1" applyFill="1" applyBorder="1" applyAlignment="1">
      <alignment horizontal="center" vertical="center"/>
    </xf>
    <xf numFmtId="166" fontId="0" fillId="2" borderId="13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9" fontId="0" fillId="2" borderId="14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0" fontId="0" fillId="2" borderId="16" xfId="0" applyNumberFormat="1" applyFont="1" applyFill="1" applyBorder="1" applyAlignment="1">
      <alignment horizontal="center" vertical="center"/>
    </xf>
    <xf numFmtId="10" fontId="0" fillId="2" borderId="17" xfId="0" applyNumberFormat="1" applyFont="1" applyFill="1" applyBorder="1" applyAlignment="1">
      <alignment horizontal="center" vertical="center"/>
    </xf>
    <xf numFmtId="165" fontId="0" fillId="2" borderId="17" xfId="0" applyNumberFormat="1" applyFont="1" applyFill="1" applyBorder="1" applyAlignment="1">
      <alignment horizontal="center" vertical="center"/>
    </xf>
    <xf numFmtId="166" fontId="0" fillId="2" borderId="17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8" xfId="0" applyNumberFormat="1" applyFont="1" applyFill="1" applyBorder="1" applyAlignment="1">
      <alignment horizontal="center" vertical="center"/>
    </xf>
    <xf numFmtId="164" fontId="0" fillId="2" borderId="19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vertical="center"/>
    </xf>
    <xf numFmtId="164" fontId="1" fillId="4" borderId="21" xfId="0" applyNumberFormat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vertical="center"/>
    </xf>
    <xf numFmtId="166" fontId="1" fillId="4" borderId="20" xfId="0" applyNumberFormat="1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166" fontId="1" fillId="4" borderId="22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9" fontId="0" fillId="2" borderId="13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4192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0.10794760077035861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v>100000</v>
      </c>
      <c r="E4" s="9">
        <f>IF(SUM(I8:I17)&lt;=D4,SUM(I8:I17),"VALOR ACIMA DO DISPONÍVEL")</f>
        <v>60008.41</v>
      </c>
      <c r="F4" s="10">
        <f ca="1">(E4*I2)+E4+(D4-E4)</f>
        <v>106477.763885544</v>
      </c>
      <c r="G4" s="2"/>
      <c r="H4" s="2"/>
      <c r="I4" s="11">
        <f ca="1">F4/D4-1</f>
        <v>6.4777638855439967E-2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14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17</v>
      </c>
      <c r="E8" s="17">
        <v>0.1</v>
      </c>
      <c r="F8" s="18">
        <v>44.86</v>
      </c>
      <c r="G8" s="19">
        <f t="shared" ref="G8:G17" si="0">((E8*$D$4)/100)/F8</f>
        <v>2.2291573785109229</v>
      </c>
      <c r="H8" s="20">
        <v>2.2291573785109229</v>
      </c>
      <c r="I8" s="21">
        <f t="shared" ref="I8:I17" si="1">H8*F8*100</f>
        <v>10000</v>
      </c>
      <c r="J8" s="22">
        <f t="shared" ref="J8:J17" si="2">I8/$E$4</f>
        <v>0.16664330882954573</v>
      </c>
      <c r="K8" s="23">
        <f ca="1">IFERROR(__xludf.DUMMYFUNCTION("GOOGLEFINANCE(D8)"),53)</f>
        <v>53</v>
      </c>
      <c r="L8" s="24">
        <f t="shared" ref="L8:L17" ca="1" si="3">IFERROR((K8/F8-1)*J8,0)</f>
        <v>3.0237996742588119E-2</v>
      </c>
      <c r="M8" s="25">
        <f t="shared" ref="M8:M17" ca="1" si="4">IFERROR(L8/J8,0)</f>
        <v>0.18145341061078923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18</v>
      </c>
      <c r="E9" s="17">
        <v>0.1</v>
      </c>
      <c r="F9" s="18">
        <v>18.05</v>
      </c>
      <c r="G9" s="19">
        <f t="shared" si="0"/>
        <v>5.5401662049861491</v>
      </c>
      <c r="H9" s="20">
        <v>5.5401662049861491</v>
      </c>
      <c r="I9" s="21">
        <f t="shared" si="1"/>
        <v>10000</v>
      </c>
      <c r="J9" s="22">
        <f t="shared" si="2"/>
        <v>0.16664330882954573</v>
      </c>
      <c r="K9" s="23">
        <f ca="1">IFERROR(__xludf.DUMMYFUNCTION("GOOGLEFINANCE(D9)"),20.34)</f>
        <v>20.34</v>
      </c>
      <c r="L9" s="24">
        <f t="shared" ca="1" si="3"/>
        <v>2.1142004278097495E-2</v>
      </c>
      <c r="M9" s="25">
        <f t="shared" ca="1" si="4"/>
        <v>0.12686980609418286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19</v>
      </c>
      <c r="E10" s="17">
        <v>0.1</v>
      </c>
      <c r="F10" s="18">
        <v>9</v>
      </c>
      <c r="G10" s="19">
        <f t="shared" si="0"/>
        <v>11.111111111111111</v>
      </c>
      <c r="H10" s="20">
        <v>11.13</v>
      </c>
      <c r="I10" s="21">
        <f t="shared" si="1"/>
        <v>10017</v>
      </c>
      <c r="J10" s="22">
        <f t="shared" si="2"/>
        <v>0.16692660245455596</v>
      </c>
      <c r="K10" s="23">
        <f ca="1">IFERROR(__xludf.DUMMYFUNCTION("GOOGLEFINANCE(D10)"),8.86)</f>
        <v>8.86</v>
      </c>
      <c r="L10" s="24">
        <f t="shared" ca="1" si="3"/>
        <v>-2.5966360381819982E-3</v>
      </c>
      <c r="M10" s="25">
        <f t="shared" ca="1" si="4"/>
        <v>-1.5555555555555656E-2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20</v>
      </c>
      <c r="E11" s="17">
        <v>0.1</v>
      </c>
      <c r="F11" s="18">
        <v>42.3</v>
      </c>
      <c r="G11" s="19">
        <f t="shared" si="0"/>
        <v>2.3640661938534282</v>
      </c>
      <c r="H11" s="20">
        <v>2.3640661938534282</v>
      </c>
      <c r="I11" s="21">
        <f t="shared" si="1"/>
        <v>10000</v>
      </c>
      <c r="J11" s="22">
        <f t="shared" si="2"/>
        <v>0.16664330882954573</v>
      </c>
      <c r="K11" s="28">
        <v>48.84</v>
      </c>
      <c r="L11" s="24">
        <f t="shared" si="3"/>
        <v>2.5764710159461697E-2</v>
      </c>
      <c r="M11" s="25">
        <f t="shared" si="4"/>
        <v>0.1546099290780143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21</v>
      </c>
      <c r="E12" s="17">
        <v>0.1</v>
      </c>
      <c r="F12" s="18">
        <v>18.329999999999998</v>
      </c>
      <c r="G12" s="19">
        <f t="shared" si="0"/>
        <v>5.4555373704309877</v>
      </c>
      <c r="H12" s="20">
        <v>5.4555373704309877</v>
      </c>
      <c r="I12" s="21">
        <f t="shared" si="1"/>
        <v>10000</v>
      </c>
      <c r="J12" s="22">
        <f t="shared" si="2"/>
        <v>0.16664330882954573</v>
      </c>
      <c r="K12" s="23">
        <f ca="1">IFERROR(__xludf.DUMMYFUNCTION("GOOGLEFINANCE(D12)"),20.05)</f>
        <v>20.05</v>
      </c>
      <c r="L12" s="24">
        <f t="shared" ca="1" si="3"/>
        <v>1.563701534025199E-2</v>
      </c>
      <c r="M12" s="25">
        <f t="shared" ca="1" si="4"/>
        <v>9.3835242771413099E-2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22</v>
      </c>
      <c r="E13" s="17">
        <v>0.1</v>
      </c>
      <c r="F13" s="29">
        <v>17.809999999999999</v>
      </c>
      <c r="G13" s="19">
        <f t="shared" si="0"/>
        <v>5.614823133071309</v>
      </c>
      <c r="H13" s="20">
        <v>5.61</v>
      </c>
      <c r="I13" s="21">
        <f t="shared" si="1"/>
        <v>9991.41</v>
      </c>
      <c r="J13" s="22">
        <f t="shared" si="2"/>
        <v>0.16650016222726113</v>
      </c>
      <c r="K13" s="28">
        <v>19.71</v>
      </c>
      <c r="L13" s="24">
        <f t="shared" si="3"/>
        <v>1.7762510288141294E-2</v>
      </c>
      <c r="M13" s="25">
        <f t="shared" si="4"/>
        <v>0.10668163952835495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/>
      <c r="E14" s="17"/>
      <c r="F14" s="18"/>
      <c r="G14" s="19" t="e">
        <f t="shared" si="0"/>
        <v>#DIV/0!</v>
      </c>
      <c r="H14" s="20"/>
      <c r="I14" s="21">
        <f t="shared" si="1"/>
        <v>0</v>
      </c>
      <c r="J14" s="22">
        <f t="shared" si="2"/>
        <v>0</v>
      </c>
      <c r="K14" s="29"/>
      <c r="L14" s="24">
        <f t="shared" si="3"/>
        <v>0</v>
      </c>
      <c r="M14" s="25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/>
      <c r="E15" s="17"/>
      <c r="F15" s="18"/>
      <c r="G15" s="19" t="e">
        <f t="shared" si="0"/>
        <v>#DIV/0!</v>
      </c>
      <c r="H15" s="20"/>
      <c r="I15" s="21">
        <f t="shared" si="1"/>
        <v>0</v>
      </c>
      <c r="J15" s="22">
        <f t="shared" si="2"/>
        <v>0</v>
      </c>
      <c r="K15" s="29"/>
      <c r="L15" s="24">
        <f t="shared" si="3"/>
        <v>0</v>
      </c>
      <c r="M15" s="25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/>
      <c r="E16" s="17"/>
      <c r="F16" s="18"/>
      <c r="G16" s="19" t="e">
        <f t="shared" si="0"/>
        <v>#DIV/0!</v>
      </c>
      <c r="H16" s="20"/>
      <c r="I16" s="21">
        <f t="shared" si="1"/>
        <v>0</v>
      </c>
      <c r="J16" s="22">
        <f t="shared" si="2"/>
        <v>0</v>
      </c>
      <c r="K16" s="29"/>
      <c r="L16" s="24">
        <f t="shared" si="3"/>
        <v>0</v>
      </c>
      <c r="M16" s="25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/>
      <c r="E17" s="17"/>
      <c r="F17" s="18"/>
      <c r="G17" s="19" t="e">
        <f t="shared" si="0"/>
        <v>#DIV/0!</v>
      </c>
      <c r="H17" s="20"/>
      <c r="I17" s="21">
        <f t="shared" si="1"/>
        <v>0</v>
      </c>
      <c r="J17" s="22">
        <f t="shared" si="2"/>
        <v>0</v>
      </c>
      <c r="K17" s="30"/>
      <c r="L17" s="24">
        <f t="shared" si="3"/>
        <v>0</v>
      </c>
      <c r="M17" s="25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v>100000</v>
      </c>
      <c r="G18" s="32"/>
      <c r="H18" s="32"/>
      <c r="I18" s="32"/>
      <c r="J18" s="31"/>
      <c r="K18" s="33">
        <f ca="1">F4</f>
        <v>106477.763885544</v>
      </c>
      <c r="L18" s="48">
        <f t="shared" ref="L18:L19" ca="1" si="5">(K18/F18-1)</f>
        <v>6.4777638855439967E-2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80505.89</v>
      </c>
      <c r="G19" s="35"/>
      <c r="H19" s="35"/>
      <c r="I19" s="35"/>
      <c r="J19" s="36"/>
      <c r="K19" s="37">
        <f ca="1">IFERROR(__xludf.DUMMYFUNCTION("GOOGLEFINANCE(""IBOV"")"),87402.59)</f>
        <v>87402.59</v>
      </c>
      <c r="L19" s="48">
        <f t="shared" ca="1" si="5"/>
        <v>8.5667023866204062E-2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selection activeCell="K8" sqref="K8:K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0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Maio!F4</f>
        <v>106477.763885544</v>
      </c>
      <c r="E4" s="9">
        <f ca="1">IF(SUM(I8:I17)&lt;=D4,SUM(I8:I17),"VALOR ACIMA DO DISPONÍVEL")</f>
        <v>0</v>
      </c>
      <c r="F4" s="10">
        <f ca="1">(E4*I2)+E4+(D4-E4)</f>
        <v>106477.763885544</v>
      </c>
      <c r="G4" s="2"/>
      <c r="H4" s="2"/>
      <c r="I4" s="11">
        <f ca="1">F4/100000-1</f>
        <v>6.4777638855439967E-2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/>
      <c r="E8" s="17"/>
      <c r="F8" s="18"/>
      <c r="G8" s="19"/>
      <c r="H8" s="20">
        <v>6.27</v>
      </c>
      <c r="I8" s="21">
        <f t="shared" ref="I8:I17" si="0">H8*F8*100</f>
        <v>0</v>
      </c>
      <c r="J8" s="39" t="e">
        <f t="shared" ref="J8:J17" ca="1" si="1">I8/$E$4</f>
        <v>#DIV/0!</v>
      </c>
      <c r="K8" s="40"/>
      <c r="L8" s="41">
        <f t="shared" ref="L8:L17" ca="1" si="2">IFERROR((K8/F8-1)*J8,0)</f>
        <v>0</v>
      </c>
      <c r="M8" s="25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/>
      <c r="E9" s="17"/>
      <c r="F9" s="18"/>
      <c r="G9" s="19"/>
      <c r="H9" s="20">
        <v>2.97</v>
      </c>
      <c r="I9" s="21">
        <f t="shared" si="0"/>
        <v>0</v>
      </c>
      <c r="J9" s="39" t="e">
        <f t="shared" ca="1" si="1"/>
        <v>#DIV/0!</v>
      </c>
      <c r="K9" s="40"/>
      <c r="L9" s="41">
        <f t="shared" ca="1" si="2"/>
        <v>0</v>
      </c>
      <c r="M9" s="25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/>
      <c r="E10" s="17"/>
      <c r="F10" s="18"/>
      <c r="G10" s="19"/>
      <c r="H10" s="20">
        <v>10.6</v>
      </c>
      <c r="I10" s="21">
        <f t="shared" si="0"/>
        <v>0</v>
      </c>
      <c r="J10" s="39" t="e">
        <f t="shared" ca="1" si="1"/>
        <v>#DIV/0!</v>
      </c>
      <c r="K10" s="40"/>
      <c r="L10" s="41">
        <f t="shared" ca="1" si="2"/>
        <v>0</v>
      </c>
      <c r="M10" s="25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/>
      <c r="E11" s="17"/>
      <c r="F11" s="18"/>
      <c r="G11" s="19"/>
      <c r="H11" s="20">
        <v>2.41</v>
      </c>
      <c r="I11" s="21">
        <f t="shared" si="0"/>
        <v>0</v>
      </c>
      <c r="J11" s="39" t="e">
        <f t="shared" ca="1" si="1"/>
        <v>#DIV/0!</v>
      </c>
      <c r="K11" s="40"/>
      <c r="L11" s="41">
        <f t="shared" ca="1" si="2"/>
        <v>0</v>
      </c>
      <c r="M11" s="25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/>
      <c r="E12" s="17"/>
      <c r="F12" s="18"/>
      <c r="G12" s="19"/>
      <c r="H12" s="20">
        <v>3.62</v>
      </c>
      <c r="I12" s="21">
        <f t="shared" si="0"/>
        <v>0</v>
      </c>
      <c r="J12" s="39" t="e">
        <f t="shared" ca="1" si="1"/>
        <v>#DIV/0!</v>
      </c>
      <c r="K12" s="40"/>
      <c r="L12" s="41">
        <f t="shared" ca="1" si="2"/>
        <v>0</v>
      </c>
      <c r="M12" s="25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/>
      <c r="E13" s="17"/>
      <c r="F13" s="18"/>
      <c r="G13" s="19"/>
      <c r="H13" s="20">
        <v>5.55</v>
      </c>
      <c r="I13" s="21">
        <f t="shared" si="0"/>
        <v>0</v>
      </c>
      <c r="J13" s="39" t="e">
        <f t="shared" ca="1" si="1"/>
        <v>#DIV/0!</v>
      </c>
      <c r="K13" s="40"/>
      <c r="L13" s="41">
        <f t="shared" ca="1" si="2"/>
        <v>0</v>
      </c>
      <c r="M13" s="25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/>
      <c r="E14" s="17"/>
      <c r="F14" s="18"/>
      <c r="G14" s="19"/>
      <c r="H14" s="20">
        <v>7.94</v>
      </c>
      <c r="I14" s="21">
        <f t="shared" si="0"/>
        <v>0</v>
      </c>
      <c r="J14" s="39" t="e">
        <f t="shared" ca="1" si="1"/>
        <v>#DIV/0!</v>
      </c>
      <c r="K14" s="40"/>
      <c r="L14" s="41">
        <f t="shared" ca="1" si="2"/>
        <v>0</v>
      </c>
      <c r="M14" s="25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/>
      <c r="E15" s="17"/>
      <c r="F15" s="18"/>
      <c r="G15" s="19"/>
      <c r="H15" s="20">
        <v>8.1300000000000008</v>
      </c>
      <c r="I15" s="21">
        <f t="shared" si="0"/>
        <v>0</v>
      </c>
      <c r="J15" s="39" t="e">
        <f t="shared" ca="1" si="1"/>
        <v>#DIV/0!</v>
      </c>
      <c r="K15" s="40"/>
      <c r="L15" s="41">
        <f t="shared" ca="1" si="2"/>
        <v>0</v>
      </c>
      <c r="M15" s="25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/>
      <c r="E16" s="17"/>
      <c r="F16" s="18"/>
      <c r="G16" s="19"/>
      <c r="H16" s="20">
        <v>4.62</v>
      </c>
      <c r="I16" s="21">
        <f t="shared" si="0"/>
        <v>0</v>
      </c>
      <c r="J16" s="39" t="e">
        <f t="shared" ca="1" si="1"/>
        <v>#DIV/0!</v>
      </c>
      <c r="K16" s="40"/>
      <c r="L16" s="41">
        <f t="shared" ca="1" si="2"/>
        <v>0</v>
      </c>
      <c r="M16" s="25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/>
      <c r="E17" s="17"/>
      <c r="F17" s="18"/>
      <c r="G17" s="19"/>
      <c r="H17" s="20">
        <v>1.94</v>
      </c>
      <c r="I17" s="21">
        <f t="shared" si="0"/>
        <v>0</v>
      </c>
      <c r="J17" s="39" t="e">
        <f t="shared" ca="1" si="1"/>
        <v>#DIV/0!</v>
      </c>
      <c r="K17" s="40"/>
      <c r="L17" s="41">
        <f t="shared" ca="1" si="2"/>
        <v>0</v>
      </c>
      <c r="M17" s="25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106477.763885544</v>
      </c>
      <c r="G18" s="32"/>
      <c r="H18" s="32"/>
      <c r="I18" s="32"/>
      <c r="J18" s="31"/>
      <c r="K18" s="42">
        <f ca="1">F4</f>
        <v>106477.763885544</v>
      </c>
      <c r="L18" s="48">
        <f t="shared" ref="L18:L19" ca="1" si="4">(K18/F18-1)</f>
        <v>0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4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5.7952967096125282E-2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Junho!F4</f>
        <v>106477.763885544</v>
      </c>
      <c r="E4" s="9">
        <f ca="1">IF(SUM(I8:I17)&lt;=D4,SUM(I8:I17),"VALOR ACIMA DO DISPONÍVEL")</f>
        <v>83516</v>
      </c>
      <c r="F4" s="10">
        <f ca="1">(E4*I2)+E4+(D4-E4)</f>
        <v>111317.763885544</v>
      </c>
      <c r="G4" s="2"/>
      <c r="H4" s="2"/>
      <c r="I4" s="11">
        <f ca="1">F4/100000-1</f>
        <v>0.11317763885543997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6.3720983773515263</v>
      </c>
      <c r="H8" s="20">
        <v>6</v>
      </c>
      <c r="I8" s="21">
        <f t="shared" ref="I8:I17" si="1">H8*F8*100</f>
        <v>10026</v>
      </c>
      <c r="J8" s="39">
        <f t="shared" ref="J8:J17" ca="1" si="2">I8/$E$4</f>
        <v>0.12004885291441161</v>
      </c>
      <c r="K8" s="40">
        <v>15.86</v>
      </c>
      <c r="L8" s="41">
        <f t="shared" ref="L8:L17" ca="1" si="3">IFERROR((K8/F8-1)*J8,0)</f>
        <v>-6.1066143014512284E-3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3.0206457839870642</v>
      </c>
      <c r="H9" s="20">
        <v>3</v>
      </c>
      <c r="I9" s="21">
        <f t="shared" si="1"/>
        <v>10575</v>
      </c>
      <c r="J9" s="39">
        <f t="shared" ca="1" si="2"/>
        <v>0.12662244360362088</v>
      </c>
      <c r="K9" s="40">
        <v>42.95</v>
      </c>
      <c r="L9" s="41">
        <f t="shared" ca="1" si="3"/>
        <v>2.7659370659514359E-2</v>
      </c>
      <c r="M9" s="25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0.1</v>
      </c>
      <c r="F10" s="18">
        <v>9.89</v>
      </c>
      <c r="G10" s="19">
        <f t="shared" ca="1" si="0"/>
        <v>10.766204639589889</v>
      </c>
      <c r="H10" s="20">
        <v>10</v>
      </c>
      <c r="I10" s="21">
        <f t="shared" si="1"/>
        <v>9890</v>
      </c>
      <c r="J10" s="39">
        <f t="shared" ca="1" si="2"/>
        <v>0.11842042243402462</v>
      </c>
      <c r="K10" s="40">
        <v>10.19</v>
      </c>
      <c r="L10" s="41">
        <f t="shared" ca="1" si="3"/>
        <v>3.5921260596771618E-3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0.1</v>
      </c>
      <c r="F11" s="18">
        <v>43.47</v>
      </c>
      <c r="G11" s="19">
        <f t="shared" ca="1" si="0"/>
        <v>2.4494539656209802</v>
      </c>
      <c r="H11" s="20">
        <v>2</v>
      </c>
      <c r="I11" s="21">
        <f t="shared" si="1"/>
        <v>8694</v>
      </c>
      <c r="J11" s="39">
        <f t="shared" ca="1" si="2"/>
        <v>0.10409981320944489</v>
      </c>
      <c r="K11" s="40">
        <v>48.33</v>
      </c>
      <c r="L11" s="41">
        <f t="shared" ca="1" si="3"/>
        <v>1.1638488433354086E-2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0.1</v>
      </c>
      <c r="F12" s="18">
        <v>29</v>
      </c>
      <c r="G12" s="19">
        <f t="shared" ca="1" si="0"/>
        <v>3.6716470305360001</v>
      </c>
      <c r="H12" s="20">
        <v>3</v>
      </c>
      <c r="I12" s="21">
        <f t="shared" si="1"/>
        <v>8700</v>
      </c>
      <c r="J12" s="39">
        <f t="shared" ca="1" si="2"/>
        <v>0.10417165573063844</v>
      </c>
      <c r="K12" s="40">
        <v>34.659999999999997</v>
      </c>
      <c r="L12" s="41">
        <f t="shared" ca="1" si="3"/>
        <v>2.0331433497772861E-2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0.1</v>
      </c>
      <c r="F13" s="18">
        <v>18.899999999999999</v>
      </c>
      <c r="G13" s="19">
        <f t="shared" ca="1" si="0"/>
        <v>5.6337441209282551</v>
      </c>
      <c r="H13" s="20">
        <v>5</v>
      </c>
      <c r="I13" s="21">
        <f t="shared" si="1"/>
        <v>9450</v>
      </c>
      <c r="J13" s="39">
        <f t="shared" ca="1" si="2"/>
        <v>0.11315197087983141</v>
      </c>
      <c r="K13" s="40">
        <v>19.850000000000001</v>
      </c>
      <c r="L13" s="41">
        <f t="shared" ca="1" si="3"/>
        <v>5.6875329278222352E-3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0.1</v>
      </c>
      <c r="F14" s="18">
        <v>10.76</v>
      </c>
      <c r="G14" s="19">
        <f t="shared" ca="1" si="0"/>
        <v>9.895702963340522</v>
      </c>
      <c r="H14" s="20">
        <v>7</v>
      </c>
      <c r="I14" s="21">
        <f t="shared" si="1"/>
        <v>7531.9999999999991</v>
      </c>
      <c r="J14" s="39">
        <f t="shared" ca="1" si="2"/>
        <v>9.0186311604961919E-2</v>
      </c>
      <c r="K14" s="40">
        <v>11.85</v>
      </c>
      <c r="L14" s="41">
        <f t="shared" ca="1" si="3"/>
        <v>9.13597394511231E-3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0.1</v>
      </c>
      <c r="F15" s="18">
        <v>12.89</v>
      </c>
      <c r="G15" s="19">
        <f t="shared" ca="1" si="0"/>
        <v>8.2604937071795188</v>
      </c>
      <c r="H15" s="20">
        <v>5</v>
      </c>
      <c r="I15" s="21">
        <f t="shared" si="1"/>
        <v>6445</v>
      </c>
      <c r="J15" s="39">
        <f t="shared" ca="1" si="2"/>
        <v>7.7170841515398242E-2</v>
      </c>
      <c r="K15" s="40">
        <v>12.46</v>
      </c>
      <c r="L15" s="41">
        <f t="shared" ca="1" si="3"/>
        <v>-2.5743570094353147E-3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0.1</v>
      </c>
      <c r="F16" s="18">
        <v>22.7</v>
      </c>
      <c r="G16" s="19">
        <f t="shared" ca="1" si="0"/>
        <v>4.6906503914336568</v>
      </c>
      <c r="H16" s="20">
        <v>3</v>
      </c>
      <c r="I16" s="21">
        <f t="shared" si="1"/>
        <v>6809.9999999999991</v>
      </c>
      <c r="J16" s="39">
        <f t="shared" ca="1" si="2"/>
        <v>8.1541261554672145E-2</v>
      </c>
      <c r="K16" s="40">
        <v>21.25</v>
      </c>
      <c r="L16" s="41">
        <f t="shared" ca="1" si="3"/>
        <v>-5.2085827865319166E-3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0.1</v>
      </c>
      <c r="F17" s="18">
        <v>53.94</v>
      </c>
      <c r="G17" s="19">
        <f t="shared" ca="1" si="0"/>
        <v>1.9740037798580647</v>
      </c>
      <c r="H17" s="20">
        <v>1</v>
      </c>
      <c r="I17" s="21">
        <f t="shared" si="1"/>
        <v>5394</v>
      </c>
      <c r="J17" s="39">
        <f t="shared" ca="1" si="2"/>
        <v>6.4586426552995832E-2</v>
      </c>
      <c r="K17" s="40">
        <v>48.76</v>
      </c>
      <c r="L17" s="41">
        <f t="shared" ca="1" si="3"/>
        <v>-6.2024043297092789E-3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106477.763885544</v>
      </c>
      <c r="G18" s="32"/>
      <c r="H18" s="32"/>
      <c r="I18" s="32"/>
      <c r="J18" s="31"/>
      <c r="K18" s="42">
        <f ca="1">F4</f>
        <v>111317.763885544</v>
      </c>
      <c r="L18" s="48">
        <f t="shared" ref="L18:L19" ca="1" si="5">(K18/F18-1)</f>
        <v>4.5455500034755181E-2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5.7952967096125282E-2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Julho!F4</f>
        <v>111317.763885544</v>
      </c>
      <c r="E4" s="9">
        <f ca="1">IF(SUM(I8:I17)&lt;=D4,SUM(I8:I17),"VALOR ACIMA DO DISPONÍVEL")</f>
        <v>83516</v>
      </c>
      <c r="F4" s="10">
        <f ca="1">(E4*I2)+E4+(D4-E4)</f>
        <v>116157.763885544</v>
      </c>
      <c r="G4" s="2"/>
      <c r="H4" s="2"/>
      <c r="I4" s="11">
        <f ca="1">F4/100000-1</f>
        <v>0.16157763885543996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6.6617452953646925</v>
      </c>
      <c r="H8" s="20">
        <v>6</v>
      </c>
      <c r="I8" s="21">
        <f t="shared" ref="I8:I17" si="1">H8*F8*100</f>
        <v>10026</v>
      </c>
      <c r="J8" s="39">
        <f t="shared" ref="J8:J17" ca="1" si="2">I8/$E$4</f>
        <v>0.12004885291441161</v>
      </c>
      <c r="K8" s="40">
        <v>15.86</v>
      </c>
      <c r="L8" s="41">
        <f t="shared" ref="L8:L17" ca="1" si="3">IFERROR((K8/F8-1)*J8,0)</f>
        <v>-6.1066143014512284E-3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3.1579507485260714</v>
      </c>
      <c r="H9" s="20">
        <v>3</v>
      </c>
      <c r="I9" s="21">
        <f t="shared" si="1"/>
        <v>10575</v>
      </c>
      <c r="J9" s="39">
        <f t="shared" ca="1" si="2"/>
        <v>0.12662244360362088</v>
      </c>
      <c r="K9" s="40">
        <v>42.95</v>
      </c>
      <c r="L9" s="41">
        <f t="shared" ca="1" si="3"/>
        <v>2.7659370659514359E-2</v>
      </c>
      <c r="M9" s="25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0.09</v>
      </c>
      <c r="F10" s="18">
        <v>9.89</v>
      </c>
      <c r="G10" s="19">
        <f t="shared" ca="1" si="0"/>
        <v>10.130029069463053</v>
      </c>
      <c r="H10" s="20">
        <v>10</v>
      </c>
      <c r="I10" s="21">
        <f t="shared" si="1"/>
        <v>9890</v>
      </c>
      <c r="J10" s="39">
        <f t="shared" ca="1" si="2"/>
        <v>0.11842042243402462</v>
      </c>
      <c r="K10" s="40">
        <v>10.19</v>
      </c>
      <c r="L10" s="41">
        <f t="shared" ca="1" si="3"/>
        <v>3.5921260596771618E-3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0.09</v>
      </c>
      <c r="F11" s="18">
        <v>43.47</v>
      </c>
      <c r="G11" s="19">
        <f t="shared" ca="1" si="0"/>
        <v>2.3047156083963563</v>
      </c>
      <c r="H11" s="20">
        <v>2</v>
      </c>
      <c r="I11" s="21">
        <f t="shared" si="1"/>
        <v>8694</v>
      </c>
      <c r="J11" s="39">
        <f t="shared" ca="1" si="2"/>
        <v>0.10409981320944489</v>
      </c>
      <c r="K11" s="40">
        <v>48.33</v>
      </c>
      <c r="L11" s="41">
        <f t="shared" ca="1" si="3"/>
        <v>1.1638488433354086E-2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0.08</v>
      </c>
      <c r="F12" s="18">
        <v>29</v>
      </c>
      <c r="G12" s="19">
        <f t="shared" ca="1" si="0"/>
        <v>3.0708348658081106</v>
      </c>
      <c r="H12" s="20">
        <v>3</v>
      </c>
      <c r="I12" s="21">
        <f t="shared" si="1"/>
        <v>8700</v>
      </c>
      <c r="J12" s="39">
        <f t="shared" ca="1" si="2"/>
        <v>0.10417165573063844</v>
      </c>
      <c r="K12" s="40">
        <v>34.659999999999997</v>
      </c>
      <c r="L12" s="41">
        <f t="shared" ca="1" si="3"/>
        <v>2.0331433497772861E-2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0.09</v>
      </c>
      <c r="F13" s="18">
        <v>18.899999999999999</v>
      </c>
      <c r="G13" s="19">
        <f t="shared" ca="1" si="0"/>
        <v>5.3008458993116196</v>
      </c>
      <c r="H13" s="20">
        <v>5</v>
      </c>
      <c r="I13" s="21">
        <f t="shared" si="1"/>
        <v>9450</v>
      </c>
      <c r="J13" s="39">
        <f t="shared" ca="1" si="2"/>
        <v>0.11315197087983141</v>
      </c>
      <c r="K13" s="40">
        <v>19.850000000000001</v>
      </c>
      <c r="L13" s="41">
        <f t="shared" ca="1" si="3"/>
        <v>5.6875329278222352E-3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7.0000000000000007E-2</v>
      </c>
      <c r="F14" s="18">
        <v>10.76</v>
      </c>
      <c r="G14" s="19">
        <f t="shared" ca="1" si="0"/>
        <v>7.2418619628142018</v>
      </c>
      <c r="H14" s="20">
        <v>7</v>
      </c>
      <c r="I14" s="21">
        <f t="shared" si="1"/>
        <v>7531.9999999999991</v>
      </c>
      <c r="J14" s="39">
        <f t="shared" ca="1" si="2"/>
        <v>9.0186311604961919E-2</v>
      </c>
      <c r="K14" s="40">
        <v>11.85</v>
      </c>
      <c r="L14" s="41">
        <f t="shared" ca="1" si="3"/>
        <v>9.13597394511231E-3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7.0000000000000007E-2</v>
      </c>
      <c r="F15" s="18">
        <v>12.89</v>
      </c>
      <c r="G15" s="19">
        <f t="shared" ca="1" si="0"/>
        <v>6.0451850054213194</v>
      </c>
      <c r="H15" s="20">
        <v>5</v>
      </c>
      <c r="I15" s="21">
        <f t="shared" si="1"/>
        <v>6445</v>
      </c>
      <c r="J15" s="39">
        <f t="shared" ca="1" si="2"/>
        <v>7.7170841515398242E-2</v>
      </c>
      <c r="K15" s="40">
        <v>12.46</v>
      </c>
      <c r="L15" s="41">
        <f t="shared" ca="1" si="3"/>
        <v>-2.5743570094353147E-3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7.0000000000000007E-2</v>
      </c>
      <c r="F16" s="18">
        <v>22.7</v>
      </c>
      <c r="G16" s="19">
        <f t="shared" ca="1" si="0"/>
        <v>3.4327063753251461</v>
      </c>
      <c r="H16" s="20">
        <v>3</v>
      </c>
      <c r="I16" s="21">
        <f t="shared" si="1"/>
        <v>6809.9999999999991</v>
      </c>
      <c r="J16" s="39">
        <f t="shared" ca="1" si="2"/>
        <v>8.1541261554672145E-2</v>
      </c>
      <c r="K16" s="40">
        <v>21.25</v>
      </c>
      <c r="L16" s="41">
        <f t="shared" ca="1" si="3"/>
        <v>-5.2085827865319166E-3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0.08</v>
      </c>
      <c r="F17" s="18">
        <v>53.94</v>
      </c>
      <c r="G17" s="19">
        <f t="shared" ca="1" si="0"/>
        <v>1.6509864869936079</v>
      </c>
      <c r="H17" s="20">
        <v>1</v>
      </c>
      <c r="I17" s="21">
        <f t="shared" si="1"/>
        <v>5394</v>
      </c>
      <c r="J17" s="39">
        <f t="shared" ca="1" si="2"/>
        <v>6.4586426552995832E-2</v>
      </c>
      <c r="K17" s="40">
        <v>48.76</v>
      </c>
      <c r="L17" s="41">
        <f t="shared" ca="1" si="3"/>
        <v>-6.2024043297092789E-3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111317.763885544</v>
      </c>
      <c r="G18" s="32"/>
      <c r="H18" s="32"/>
      <c r="I18" s="32"/>
      <c r="J18" s="31"/>
      <c r="K18" s="42">
        <f ca="1">F4</f>
        <v>116157.763885544</v>
      </c>
      <c r="L18" s="48">
        <f t="shared" ref="L18:L19" ca="1" si="5">(K18/F18-1)</f>
        <v>4.3479134246502182E-2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5.7952967096125282E-2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Agosto!F4</f>
        <v>116157.763885544</v>
      </c>
      <c r="E4" s="9">
        <f ca="1">IF(SUM(I8:I17)&lt;=D4,SUM(I8:I17),"VALOR ACIMA DO DISPONÍVEL")</f>
        <v>83516</v>
      </c>
      <c r="F4" s="10">
        <f ca="1">(E4*I2)+E4+(D4-E4)</f>
        <v>120997.763885544</v>
      </c>
      <c r="G4" s="2"/>
      <c r="H4" s="2"/>
      <c r="I4" s="11">
        <f ca="1">F4/100000-1</f>
        <v>0.20997763885543996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6.9513922133778578</v>
      </c>
      <c r="H8" s="20">
        <v>6</v>
      </c>
      <c r="I8" s="21">
        <f t="shared" ref="I8:I17" si="1">H8*F8*100</f>
        <v>10026</v>
      </c>
      <c r="J8" s="39">
        <f t="shared" ref="J8:J17" ca="1" si="2">I8/$E$4</f>
        <v>0.12004885291441161</v>
      </c>
      <c r="K8" s="40">
        <v>15.86</v>
      </c>
      <c r="L8" s="41">
        <f t="shared" ref="L8:L17" ca="1" si="3">IFERROR((K8/F8-1)*J8,0)</f>
        <v>-6.1066143014512284E-3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3.2952557130650786</v>
      </c>
      <c r="H9" s="20">
        <v>3</v>
      </c>
      <c r="I9" s="21">
        <f t="shared" si="1"/>
        <v>10575</v>
      </c>
      <c r="J9" s="39">
        <f t="shared" ca="1" si="2"/>
        <v>0.12662244360362088</v>
      </c>
      <c r="K9" s="40">
        <v>42.95</v>
      </c>
      <c r="L9" s="41">
        <f t="shared" ca="1" si="3"/>
        <v>2.7659370659514359E-2</v>
      </c>
      <c r="M9" s="25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0.09</v>
      </c>
      <c r="F10" s="18">
        <v>9.89</v>
      </c>
      <c r="G10" s="19">
        <f t="shared" ca="1" si="0"/>
        <v>10.570473963295207</v>
      </c>
      <c r="H10" s="20">
        <v>10</v>
      </c>
      <c r="I10" s="21">
        <f t="shared" si="1"/>
        <v>9890</v>
      </c>
      <c r="J10" s="39">
        <f t="shared" ca="1" si="2"/>
        <v>0.11842042243402462</v>
      </c>
      <c r="K10" s="40">
        <v>10.19</v>
      </c>
      <c r="L10" s="41">
        <f t="shared" ca="1" si="3"/>
        <v>3.5921260596771618E-3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0.09</v>
      </c>
      <c r="F11" s="18">
        <v>43.47</v>
      </c>
      <c r="G11" s="19">
        <f t="shared" ca="1" si="0"/>
        <v>2.4049226477338306</v>
      </c>
      <c r="H11" s="20">
        <v>2</v>
      </c>
      <c r="I11" s="21">
        <f t="shared" si="1"/>
        <v>8694</v>
      </c>
      <c r="J11" s="39">
        <f t="shared" ca="1" si="2"/>
        <v>0.10409981320944489</v>
      </c>
      <c r="K11" s="40">
        <v>48.33</v>
      </c>
      <c r="L11" s="41">
        <f t="shared" ca="1" si="3"/>
        <v>1.1638488433354086E-2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0.08</v>
      </c>
      <c r="F12" s="18">
        <v>29</v>
      </c>
      <c r="G12" s="19">
        <f t="shared" ca="1" si="0"/>
        <v>3.2043521071874208</v>
      </c>
      <c r="H12" s="20">
        <v>3</v>
      </c>
      <c r="I12" s="21">
        <f t="shared" si="1"/>
        <v>8700</v>
      </c>
      <c r="J12" s="39">
        <f t="shared" ca="1" si="2"/>
        <v>0.10417165573063844</v>
      </c>
      <c r="K12" s="40">
        <v>34.659999999999997</v>
      </c>
      <c r="L12" s="41">
        <f t="shared" ca="1" si="3"/>
        <v>2.0331433497772861E-2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0.09</v>
      </c>
      <c r="F13" s="18">
        <v>18.899999999999999</v>
      </c>
      <c r="G13" s="19">
        <f t="shared" ca="1" si="0"/>
        <v>5.5313220897878104</v>
      </c>
      <c r="H13" s="20">
        <v>5</v>
      </c>
      <c r="I13" s="21">
        <f t="shared" si="1"/>
        <v>9450</v>
      </c>
      <c r="J13" s="39">
        <f t="shared" ca="1" si="2"/>
        <v>0.11315197087983141</v>
      </c>
      <c r="K13" s="40">
        <v>19.850000000000001</v>
      </c>
      <c r="L13" s="41">
        <f t="shared" ca="1" si="3"/>
        <v>5.6875329278222352E-3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7.0000000000000007E-2</v>
      </c>
      <c r="F14" s="18">
        <v>10.76</v>
      </c>
      <c r="G14" s="19">
        <f t="shared" ca="1" si="0"/>
        <v>7.5567318512900377</v>
      </c>
      <c r="H14" s="20">
        <v>7</v>
      </c>
      <c r="I14" s="21">
        <f t="shared" si="1"/>
        <v>7531.9999999999991</v>
      </c>
      <c r="J14" s="39">
        <f t="shared" ca="1" si="2"/>
        <v>9.0186311604961919E-2</v>
      </c>
      <c r="K14" s="40">
        <v>11.85</v>
      </c>
      <c r="L14" s="41">
        <f t="shared" ca="1" si="3"/>
        <v>9.13597394511231E-3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7.0000000000000007E-2</v>
      </c>
      <c r="F15" s="18">
        <v>12.89</v>
      </c>
      <c r="G15" s="19">
        <f t="shared" ca="1" si="0"/>
        <v>6.3080244158169743</v>
      </c>
      <c r="H15" s="20">
        <v>5</v>
      </c>
      <c r="I15" s="21">
        <f t="shared" si="1"/>
        <v>6445</v>
      </c>
      <c r="J15" s="39">
        <f t="shared" ca="1" si="2"/>
        <v>7.7170841515398242E-2</v>
      </c>
      <c r="K15" s="40">
        <v>12.46</v>
      </c>
      <c r="L15" s="41">
        <f t="shared" ca="1" si="3"/>
        <v>-2.5743570094353147E-3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7.0000000000000007E-2</v>
      </c>
      <c r="F16" s="18">
        <v>22.7</v>
      </c>
      <c r="G16" s="19">
        <f t="shared" ca="1" si="0"/>
        <v>3.5819574766467315</v>
      </c>
      <c r="H16" s="20">
        <v>3</v>
      </c>
      <c r="I16" s="21">
        <f t="shared" si="1"/>
        <v>6809.9999999999991</v>
      </c>
      <c r="J16" s="39">
        <f t="shared" ca="1" si="2"/>
        <v>8.1541261554672145E-2</v>
      </c>
      <c r="K16" s="40">
        <v>21.25</v>
      </c>
      <c r="L16" s="41">
        <f t="shared" ca="1" si="3"/>
        <v>-5.2085827865319166E-3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0.08</v>
      </c>
      <c r="F17" s="18">
        <v>53.94</v>
      </c>
      <c r="G17" s="19">
        <f t="shared" ca="1" si="0"/>
        <v>1.7227699501007638</v>
      </c>
      <c r="H17" s="20">
        <v>1</v>
      </c>
      <c r="I17" s="21">
        <f t="shared" si="1"/>
        <v>5394</v>
      </c>
      <c r="J17" s="39">
        <f t="shared" ca="1" si="2"/>
        <v>6.4586426552995832E-2</v>
      </c>
      <c r="K17" s="40">
        <v>48.76</v>
      </c>
      <c r="L17" s="41">
        <f t="shared" ca="1" si="3"/>
        <v>-6.2024043297092789E-3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116157.763885544</v>
      </c>
      <c r="G18" s="32"/>
      <c r="H18" s="32"/>
      <c r="I18" s="32"/>
      <c r="J18" s="31"/>
      <c r="K18" s="42">
        <f ca="1">F4</f>
        <v>120997.763885544</v>
      </c>
      <c r="L18" s="48">
        <f t="shared" ref="L18:L19" ca="1" si="5">(K18/F18-1)</f>
        <v>4.1667468777800254E-2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5.7952967096125282E-2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Setembro!F4</f>
        <v>120997.763885544</v>
      </c>
      <c r="E4" s="9">
        <f ca="1">IF(SUM(I8:I17)&lt;=D4,SUM(I8:I17),"VALOR ACIMA DO DISPONÍVEL")</f>
        <v>83516</v>
      </c>
      <c r="F4" s="10">
        <f ca="1">(E4*I2)+E4+(D4-E4)</f>
        <v>125837.763885544</v>
      </c>
      <c r="G4" s="2"/>
      <c r="H4" s="2"/>
      <c r="I4" s="11">
        <f ca="1">F4/100000-1</f>
        <v>0.25837763885543996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7.2410391313910232</v>
      </c>
      <c r="H8" s="20">
        <v>6</v>
      </c>
      <c r="I8" s="21">
        <f t="shared" ref="I8:I17" si="1">H8*F8*100</f>
        <v>10026</v>
      </c>
      <c r="J8" s="39">
        <f t="shared" ref="J8:J17" ca="1" si="2">I8/$E$4</f>
        <v>0.12004885291441161</v>
      </c>
      <c r="K8" s="40">
        <v>15.86</v>
      </c>
      <c r="L8" s="41">
        <f t="shared" ref="L8:L17" ca="1" si="3">IFERROR((K8/F8-1)*J8,0)</f>
        <v>-6.1066143014512284E-3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3.4325606776040853</v>
      </c>
      <c r="H9" s="20">
        <v>3</v>
      </c>
      <c r="I9" s="21">
        <f t="shared" si="1"/>
        <v>10575</v>
      </c>
      <c r="J9" s="39">
        <f t="shared" ca="1" si="2"/>
        <v>0.12662244360362088</v>
      </c>
      <c r="K9" s="40">
        <v>42.95</v>
      </c>
      <c r="L9" s="41">
        <f t="shared" ca="1" si="3"/>
        <v>2.7659370659514359E-2</v>
      </c>
      <c r="M9" s="25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0.09</v>
      </c>
      <c r="F10" s="18">
        <v>9.89</v>
      </c>
      <c r="G10" s="19">
        <f t="shared" ca="1" si="0"/>
        <v>11.01091885712736</v>
      </c>
      <c r="H10" s="20">
        <v>10</v>
      </c>
      <c r="I10" s="21">
        <f t="shared" si="1"/>
        <v>9890</v>
      </c>
      <c r="J10" s="39">
        <f t="shared" ca="1" si="2"/>
        <v>0.11842042243402462</v>
      </c>
      <c r="K10" s="40">
        <v>10.19</v>
      </c>
      <c r="L10" s="41">
        <f t="shared" ca="1" si="3"/>
        <v>3.5921260596771618E-3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0.09</v>
      </c>
      <c r="F11" s="18">
        <v>43.47</v>
      </c>
      <c r="G11" s="19">
        <f t="shared" ca="1" si="0"/>
        <v>2.505129687071304</v>
      </c>
      <c r="H11" s="20">
        <v>2</v>
      </c>
      <c r="I11" s="21">
        <f t="shared" si="1"/>
        <v>8694</v>
      </c>
      <c r="J11" s="39">
        <f t="shared" ca="1" si="2"/>
        <v>0.10409981320944489</v>
      </c>
      <c r="K11" s="40">
        <v>48.33</v>
      </c>
      <c r="L11" s="41">
        <f t="shared" ca="1" si="3"/>
        <v>1.1638488433354086E-2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0.08</v>
      </c>
      <c r="F12" s="18">
        <v>29</v>
      </c>
      <c r="G12" s="19">
        <f t="shared" ca="1" si="0"/>
        <v>3.3378693485667315</v>
      </c>
      <c r="H12" s="20">
        <v>3</v>
      </c>
      <c r="I12" s="21">
        <f t="shared" si="1"/>
        <v>8700</v>
      </c>
      <c r="J12" s="39">
        <f t="shared" ca="1" si="2"/>
        <v>0.10417165573063844</v>
      </c>
      <c r="K12" s="40">
        <v>34.659999999999997</v>
      </c>
      <c r="L12" s="41">
        <f t="shared" ca="1" si="3"/>
        <v>2.0331433497772861E-2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0.09</v>
      </c>
      <c r="F13" s="18">
        <v>18.899999999999999</v>
      </c>
      <c r="G13" s="19">
        <f t="shared" ca="1" si="0"/>
        <v>5.7617982802639993</v>
      </c>
      <c r="H13" s="20">
        <v>5</v>
      </c>
      <c r="I13" s="21">
        <f t="shared" si="1"/>
        <v>9450</v>
      </c>
      <c r="J13" s="39">
        <f t="shared" ca="1" si="2"/>
        <v>0.11315197087983141</v>
      </c>
      <c r="K13" s="40">
        <v>19.850000000000001</v>
      </c>
      <c r="L13" s="41">
        <f t="shared" ca="1" si="3"/>
        <v>5.6875329278222352E-3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7.0000000000000007E-2</v>
      </c>
      <c r="F14" s="18">
        <v>10.76</v>
      </c>
      <c r="G14" s="19">
        <f t="shared" ca="1" si="0"/>
        <v>7.8716017397658744</v>
      </c>
      <c r="H14" s="20">
        <v>7</v>
      </c>
      <c r="I14" s="21">
        <f t="shared" si="1"/>
        <v>7531.9999999999991</v>
      </c>
      <c r="J14" s="39">
        <f t="shared" ca="1" si="2"/>
        <v>9.0186311604961919E-2</v>
      </c>
      <c r="K14" s="40">
        <v>11.85</v>
      </c>
      <c r="L14" s="41">
        <f t="shared" ca="1" si="3"/>
        <v>9.13597394511231E-3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7.0000000000000007E-2</v>
      </c>
      <c r="F15" s="18">
        <v>12.89</v>
      </c>
      <c r="G15" s="19">
        <f t="shared" ca="1" si="0"/>
        <v>6.57086382621263</v>
      </c>
      <c r="H15" s="20">
        <v>5</v>
      </c>
      <c r="I15" s="21">
        <f t="shared" si="1"/>
        <v>6445</v>
      </c>
      <c r="J15" s="39">
        <f t="shared" ca="1" si="2"/>
        <v>7.7170841515398242E-2</v>
      </c>
      <c r="K15" s="40">
        <v>12.46</v>
      </c>
      <c r="L15" s="41">
        <f t="shared" ca="1" si="3"/>
        <v>-2.5743570094353147E-3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7.0000000000000007E-2</v>
      </c>
      <c r="F16" s="18">
        <v>22.7</v>
      </c>
      <c r="G16" s="19">
        <f t="shared" ca="1" si="0"/>
        <v>3.7312085779683177</v>
      </c>
      <c r="H16" s="20">
        <v>3</v>
      </c>
      <c r="I16" s="21">
        <f t="shared" si="1"/>
        <v>6809.9999999999991</v>
      </c>
      <c r="J16" s="39">
        <f t="shared" ca="1" si="2"/>
        <v>8.1541261554672145E-2</v>
      </c>
      <c r="K16" s="40">
        <v>21.25</v>
      </c>
      <c r="L16" s="41">
        <f t="shared" ca="1" si="3"/>
        <v>-5.2085827865319166E-3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0.08</v>
      </c>
      <c r="F17" s="18">
        <v>53.94</v>
      </c>
      <c r="G17" s="19">
        <f t="shared" ca="1" si="0"/>
        <v>1.7945534132079202</v>
      </c>
      <c r="H17" s="20">
        <v>1</v>
      </c>
      <c r="I17" s="21">
        <f t="shared" si="1"/>
        <v>5394</v>
      </c>
      <c r="J17" s="39">
        <f t="shared" ca="1" si="2"/>
        <v>6.4586426552995832E-2</v>
      </c>
      <c r="K17" s="40">
        <v>48.76</v>
      </c>
      <c r="L17" s="41">
        <f t="shared" ca="1" si="3"/>
        <v>-6.2024043297092789E-3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120997.763885544</v>
      </c>
      <c r="G18" s="32"/>
      <c r="H18" s="32"/>
      <c r="I18" s="32"/>
      <c r="J18" s="31"/>
      <c r="K18" s="42">
        <f ca="1">F4</f>
        <v>125837.763885544</v>
      </c>
      <c r="L18" s="48">
        <f t="shared" ref="L18:L19" ca="1" si="5">(K18/F18-1)</f>
        <v>4.0000739225051429E-2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5.7952967096125282E-2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Outubro!F4</f>
        <v>125837.763885544</v>
      </c>
      <c r="E4" s="9">
        <f ca="1">IF(SUM(I8:I17)&lt;=D4,SUM(I8:I17),"VALOR ACIMA DO DISPONÍVEL")</f>
        <v>83516</v>
      </c>
      <c r="F4" s="10">
        <f ca="1">(E4*I2)+E4+(D4-E4)</f>
        <v>130677.763885544</v>
      </c>
      <c r="G4" s="2"/>
      <c r="H4" s="2"/>
      <c r="I4" s="11">
        <f ca="1">F4/100000-1</f>
        <v>0.30677763885543996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7.5306860494041894</v>
      </c>
      <c r="H8" s="20">
        <v>6</v>
      </c>
      <c r="I8" s="21">
        <f t="shared" ref="I8:I17" si="1">H8*F8*100</f>
        <v>10026</v>
      </c>
      <c r="J8" s="39">
        <f t="shared" ref="J8:J17" ca="1" si="2">I8/$E$4</f>
        <v>0.12004885291441161</v>
      </c>
      <c r="K8" s="40">
        <v>15.86</v>
      </c>
      <c r="L8" s="41">
        <f t="shared" ref="L8:L17" ca="1" si="3">IFERROR((K8/F8-1)*J8,0)</f>
        <v>-6.1066143014512284E-3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3.5698656421430925</v>
      </c>
      <c r="H9" s="20">
        <v>3</v>
      </c>
      <c r="I9" s="21">
        <f t="shared" si="1"/>
        <v>10575</v>
      </c>
      <c r="J9" s="39">
        <f t="shared" ca="1" si="2"/>
        <v>0.12662244360362088</v>
      </c>
      <c r="K9" s="40">
        <v>42.95</v>
      </c>
      <c r="L9" s="41">
        <f t="shared" ca="1" si="3"/>
        <v>2.7659370659514359E-2</v>
      </c>
      <c r="M9" s="25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0.1</v>
      </c>
      <c r="F10" s="18">
        <v>9.89</v>
      </c>
      <c r="G10" s="19">
        <f t="shared" ca="1" si="0"/>
        <v>12.723737501066127</v>
      </c>
      <c r="H10" s="20">
        <v>10</v>
      </c>
      <c r="I10" s="21">
        <f t="shared" si="1"/>
        <v>9890</v>
      </c>
      <c r="J10" s="39">
        <f t="shared" ca="1" si="2"/>
        <v>0.11842042243402462</v>
      </c>
      <c r="K10" s="40">
        <v>10.19</v>
      </c>
      <c r="L10" s="41">
        <f t="shared" ca="1" si="3"/>
        <v>3.5921260596771618E-3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0.1</v>
      </c>
      <c r="F11" s="18">
        <v>43.47</v>
      </c>
      <c r="G11" s="19">
        <f t="shared" ca="1" si="0"/>
        <v>2.8948185848986432</v>
      </c>
      <c r="H11" s="20">
        <v>2</v>
      </c>
      <c r="I11" s="21">
        <f t="shared" si="1"/>
        <v>8694</v>
      </c>
      <c r="J11" s="39">
        <f t="shared" ca="1" si="2"/>
        <v>0.10409981320944489</v>
      </c>
      <c r="K11" s="40">
        <v>48.33</v>
      </c>
      <c r="L11" s="41">
        <f t="shared" ca="1" si="3"/>
        <v>1.1638488433354086E-2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0.1</v>
      </c>
      <c r="F12" s="18">
        <v>29</v>
      </c>
      <c r="G12" s="19">
        <f t="shared" ca="1" si="0"/>
        <v>4.339233237432552</v>
      </c>
      <c r="H12" s="20">
        <v>3</v>
      </c>
      <c r="I12" s="21">
        <f t="shared" si="1"/>
        <v>8700</v>
      </c>
      <c r="J12" s="39">
        <f t="shared" ca="1" si="2"/>
        <v>0.10417165573063844</v>
      </c>
      <c r="K12" s="40">
        <v>34.659999999999997</v>
      </c>
      <c r="L12" s="41">
        <f t="shared" ca="1" si="3"/>
        <v>2.0331433497772861E-2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0.1</v>
      </c>
      <c r="F13" s="18">
        <v>18.899999999999999</v>
      </c>
      <c r="G13" s="19">
        <f t="shared" ca="1" si="0"/>
        <v>6.6580827452668796</v>
      </c>
      <c r="H13" s="20">
        <v>5</v>
      </c>
      <c r="I13" s="21">
        <f t="shared" si="1"/>
        <v>9450</v>
      </c>
      <c r="J13" s="39">
        <f t="shared" ca="1" si="2"/>
        <v>0.11315197087983141</v>
      </c>
      <c r="K13" s="40">
        <v>19.850000000000001</v>
      </c>
      <c r="L13" s="41">
        <f t="shared" ca="1" si="3"/>
        <v>5.6875329278222352E-3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0.1</v>
      </c>
      <c r="F14" s="18">
        <v>10.76</v>
      </c>
      <c r="G14" s="19">
        <f t="shared" ca="1" si="0"/>
        <v>11.69495946891673</v>
      </c>
      <c r="H14" s="20">
        <v>7</v>
      </c>
      <c r="I14" s="21">
        <f t="shared" si="1"/>
        <v>7531.9999999999991</v>
      </c>
      <c r="J14" s="39">
        <f t="shared" ca="1" si="2"/>
        <v>9.0186311604961919E-2</v>
      </c>
      <c r="K14" s="40">
        <v>11.85</v>
      </c>
      <c r="L14" s="41">
        <f t="shared" ca="1" si="3"/>
        <v>9.13597394511231E-3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0.1</v>
      </c>
      <c r="F15" s="18">
        <v>12.89</v>
      </c>
      <c r="G15" s="19">
        <f t="shared" ca="1" si="0"/>
        <v>9.7624331951546939</v>
      </c>
      <c r="H15" s="20">
        <v>5</v>
      </c>
      <c r="I15" s="21">
        <f t="shared" si="1"/>
        <v>6445</v>
      </c>
      <c r="J15" s="39">
        <f t="shared" ca="1" si="2"/>
        <v>7.7170841515398242E-2</v>
      </c>
      <c r="K15" s="40">
        <v>12.46</v>
      </c>
      <c r="L15" s="41">
        <f t="shared" ca="1" si="3"/>
        <v>-2.5743570094353147E-3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0.1</v>
      </c>
      <c r="F16" s="18">
        <v>22.7</v>
      </c>
      <c r="G16" s="19">
        <f t="shared" ca="1" si="0"/>
        <v>5.5435138275570051</v>
      </c>
      <c r="H16" s="20">
        <v>3</v>
      </c>
      <c r="I16" s="21">
        <f t="shared" si="1"/>
        <v>6809.9999999999991</v>
      </c>
      <c r="J16" s="39">
        <f t="shared" ca="1" si="2"/>
        <v>8.1541261554672145E-2</v>
      </c>
      <c r="K16" s="40">
        <v>21.25</v>
      </c>
      <c r="L16" s="41">
        <f t="shared" ca="1" si="3"/>
        <v>-5.2085827865319166E-3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0.1</v>
      </c>
      <c r="F17" s="18">
        <v>53.94</v>
      </c>
      <c r="G17" s="19">
        <f t="shared" ca="1" si="0"/>
        <v>2.3329210953938451</v>
      </c>
      <c r="H17" s="20">
        <v>1</v>
      </c>
      <c r="I17" s="21">
        <f t="shared" si="1"/>
        <v>5394</v>
      </c>
      <c r="J17" s="39">
        <f t="shared" ca="1" si="2"/>
        <v>6.4586426552995832E-2</v>
      </c>
      <c r="K17" s="40">
        <v>48.76</v>
      </c>
      <c r="L17" s="41">
        <f t="shared" ca="1" si="3"/>
        <v>-6.2024043297092789E-3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125837.763885544</v>
      </c>
      <c r="G18" s="32"/>
      <c r="H18" s="32"/>
      <c r="I18" s="32"/>
      <c r="J18" s="31"/>
      <c r="K18" s="42">
        <f ca="1">F4</f>
        <v>130677.763885544</v>
      </c>
      <c r="L18" s="48">
        <f t="shared" ref="L18:L19" ca="1" si="5">(K18/F18-1)</f>
        <v>3.8462221916166772E-2</v>
      </c>
      <c r="M18" s="4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6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2"/>
      <c r="D2" s="43" t="s">
        <v>0</v>
      </c>
      <c r="E2" s="44"/>
      <c r="F2" s="45"/>
      <c r="G2" s="2"/>
      <c r="H2" s="2"/>
      <c r="I2" s="3">
        <f ca="1">SUM(L8:L17)</f>
        <v>4.1519937752179853E-2</v>
      </c>
      <c r="J2" s="2" t="s">
        <v>1</v>
      </c>
      <c r="K2" s="4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2"/>
      <c r="D3" s="5" t="s">
        <v>3</v>
      </c>
      <c r="E3" s="6" t="s">
        <v>4</v>
      </c>
      <c r="F3" s="7" t="s">
        <v>5</v>
      </c>
      <c r="G3" s="2"/>
      <c r="H3" s="2"/>
      <c r="I3" s="1"/>
      <c r="J3" s="2"/>
      <c r="K3" s="4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2"/>
      <c r="D4" s="8">
        <f ca="1">Novembro!F4</f>
        <v>130677.763885544</v>
      </c>
      <c r="E4" s="9">
        <f ca="1">IF(SUM(I8:I17)&lt;=D4,SUM(I8:I17),"VALOR ACIMA DO DISPONÍVEL")</f>
        <v>124663</v>
      </c>
      <c r="F4" s="10">
        <f ca="1">(E4*I2)+E4+(D4-E4)</f>
        <v>135853.763885544</v>
      </c>
      <c r="G4" s="2"/>
      <c r="H4" s="2"/>
      <c r="I4" s="11">
        <f ca="1">F4/100000-1</f>
        <v>0.35853763885543999</v>
      </c>
      <c r="J4" s="2" t="s">
        <v>1</v>
      </c>
      <c r="K4" s="4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6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3" t="s">
        <v>8</v>
      </c>
      <c r="D7" s="45"/>
      <c r="E7" s="12" t="s">
        <v>9</v>
      </c>
      <c r="F7" s="5" t="s">
        <v>10</v>
      </c>
      <c r="G7" s="5" t="s">
        <v>11</v>
      </c>
      <c r="H7" s="13" t="s">
        <v>12</v>
      </c>
      <c r="I7" s="6" t="s">
        <v>13</v>
      </c>
      <c r="J7" s="13" t="s">
        <v>14</v>
      </c>
      <c r="K7" s="5" t="s">
        <v>15</v>
      </c>
      <c r="L7" s="43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5">
        <v>1</v>
      </c>
      <c r="D8" s="16" t="s">
        <v>26</v>
      </c>
      <c r="E8" s="17">
        <v>0.1</v>
      </c>
      <c r="F8" s="18">
        <v>16.71</v>
      </c>
      <c r="G8" s="19">
        <f t="shared" ref="G8:G17" ca="1" si="0">((E8*$D$4)/100)/F8</f>
        <v>7.8203329674173547</v>
      </c>
      <c r="H8" s="20">
        <v>6</v>
      </c>
      <c r="I8" s="21">
        <f t="shared" ref="I8:I17" si="1">H8*F8*100</f>
        <v>10026</v>
      </c>
      <c r="J8" s="39">
        <f t="shared" ref="J8:J17" ca="1" si="2">I8/$E$4</f>
        <v>8.0424825329087221E-2</v>
      </c>
      <c r="K8" s="40">
        <v>15.86</v>
      </c>
      <c r="L8" s="41">
        <f t="shared" ref="L8:L17" ca="1" si="3">IFERROR((K8/F8-1)*J8,0)</f>
        <v>-4.0910294153036651E-3</v>
      </c>
      <c r="M8" s="25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27</v>
      </c>
      <c r="E9" s="17">
        <v>0.1</v>
      </c>
      <c r="F9" s="18">
        <v>35.25</v>
      </c>
      <c r="G9" s="19">
        <f t="shared" ca="1" si="0"/>
        <v>3.7071706066820997</v>
      </c>
      <c r="H9" s="20">
        <v>3</v>
      </c>
      <c r="I9" s="21">
        <f t="shared" si="1"/>
        <v>10575</v>
      </c>
      <c r="J9" s="39">
        <f t="shared" ca="1" si="2"/>
        <v>8.4828698170267045E-2</v>
      </c>
      <c r="K9" s="40">
        <v>42.95</v>
      </c>
      <c r="L9" s="41">
        <f t="shared" ca="1" si="3"/>
        <v>1.8529956763434229E-2</v>
      </c>
      <c r="M9" s="25">
        <f t="shared" ca="1" si="4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28</v>
      </c>
      <c r="E10" s="17">
        <v>0.1</v>
      </c>
      <c r="F10" s="18">
        <v>9.89</v>
      </c>
      <c r="G10" s="19">
        <f t="shared" ca="1" si="0"/>
        <v>13.213120716435187</v>
      </c>
      <c r="H10" s="20">
        <v>13</v>
      </c>
      <c r="I10" s="21">
        <f t="shared" si="1"/>
        <v>12857</v>
      </c>
      <c r="J10" s="39">
        <f t="shared" ca="1" si="2"/>
        <v>0.10313404939717478</v>
      </c>
      <c r="K10" s="40">
        <v>10.19</v>
      </c>
      <c r="L10" s="41">
        <f t="shared" ca="1" si="3"/>
        <v>3.1284342587615992E-3</v>
      </c>
      <c r="M10" s="25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29</v>
      </c>
      <c r="E11" s="17">
        <v>0.1</v>
      </c>
      <c r="F11" s="18">
        <v>43.47</v>
      </c>
      <c r="G11" s="19">
        <f t="shared" ca="1" si="0"/>
        <v>3.0061597397180586</v>
      </c>
      <c r="H11" s="20">
        <v>3</v>
      </c>
      <c r="I11" s="21">
        <f t="shared" si="1"/>
        <v>13041</v>
      </c>
      <c r="J11" s="39">
        <f t="shared" ca="1" si="2"/>
        <v>0.10461002863720591</v>
      </c>
      <c r="K11" s="40">
        <v>48.33</v>
      </c>
      <c r="L11" s="41">
        <f t="shared" ca="1" si="3"/>
        <v>1.1695531151985752E-2</v>
      </c>
      <c r="M11" s="25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30</v>
      </c>
      <c r="E12" s="17">
        <v>0.1</v>
      </c>
      <c r="F12" s="18">
        <v>29</v>
      </c>
      <c r="G12" s="19">
        <f t="shared" ca="1" si="0"/>
        <v>4.5061297891566898</v>
      </c>
      <c r="H12" s="20">
        <v>4</v>
      </c>
      <c r="I12" s="21">
        <f t="shared" si="1"/>
        <v>11600</v>
      </c>
      <c r="J12" s="39">
        <f t="shared" ca="1" si="2"/>
        <v>9.3050865132396937E-2</v>
      </c>
      <c r="K12" s="40">
        <v>34.659999999999997</v>
      </c>
      <c r="L12" s="41">
        <f t="shared" ca="1" si="3"/>
        <v>1.8160961953426417E-2</v>
      </c>
      <c r="M12" s="25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31</v>
      </c>
      <c r="E13" s="17">
        <v>0.1</v>
      </c>
      <c r="F13" s="18">
        <v>18.899999999999999</v>
      </c>
      <c r="G13" s="19">
        <f t="shared" ca="1" si="0"/>
        <v>6.9141674013515351</v>
      </c>
      <c r="H13" s="20">
        <v>7</v>
      </c>
      <c r="I13" s="21">
        <f t="shared" si="1"/>
        <v>13229.999999999998</v>
      </c>
      <c r="J13" s="39">
        <f t="shared" ca="1" si="2"/>
        <v>0.1061261160087596</v>
      </c>
      <c r="K13" s="40">
        <v>19.850000000000001</v>
      </c>
      <c r="L13" s="41">
        <f t="shared" ca="1" si="3"/>
        <v>5.3343814925038095E-3</v>
      </c>
      <c r="M13" s="25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32</v>
      </c>
      <c r="E14" s="17">
        <v>0.1</v>
      </c>
      <c r="F14" s="18">
        <v>10.76</v>
      </c>
      <c r="G14" s="19">
        <f t="shared" ca="1" si="0"/>
        <v>12.144773595310783</v>
      </c>
      <c r="H14" s="20">
        <v>12</v>
      </c>
      <c r="I14" s="21">
        <f t="shared" si="1"/>
        <v>12912</v>
      </c>
      <c r="J14" s="39">
        <f t="shared" ca="1" si="2"/>
        <v>0.10357523884392322</v>
      </c>
      <c r="K14" s="40">
        <v>11.85</v>
      </c>
      <c r="L14" s="41">
        <f t="shared" ca="1" si="3"/>
        <v>1.0492287206308204E-2</v>
      </c>
      <c r="M14" s="25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19</v>
      </c>
      <c r="E15" s="17">
        <v>0.1</v>
      </c>
      <c r="F15" s="18">
        <v>12.89</v>
      </c>
      <c r="G15" s="19">
        <f t="shared" ca="1" si="0"/>
        <v>10.137918067148487</v>
      </c>
      <c r="H15" s="20">
        <v>10</v>
      </c>
      <c r="I15" s="21">
        <f t="shared" si="1"/>
        <v>12890</v>
      </c>
      <c r="J15" s="39">
        <f t="shared" ca="1" si="2"/>
        <v>0.10339876306522384</v>
      </c>
      <c r="K15" s="40">
        <v>12.46</v>
      </c>
      <c r="L15" s="41">
        <f t="shared" ca="1" si="3"/>
        <v>-3.4492993109422965E-3</v>
      </c>
      <c r="M15" s="25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33</v>
      </c>
      <c r="E16" s="17">
        <v>0.1</v>
      </c>
      <c r="F16" s="18">
        <v>22.7</v>
      </c>
      <c r="G16" s="19">
        <f t="shared" ca="1" si="0"/>
        <v>5.7567296865878417</v>
      </c>
      <c r="H16" s="20">
        <v>5</v>
      </c>
      <c r="I16" s="21">
        <f t="shared" si="1"/>
        <v>11350</v>
      </c>
      <c r="J16" s="39">
        <f t="shared" ca="1" si="2"/>
        <v>9.1045458556267694E-2</v>
      </c>
      <c r="K16" s="40">
        <v>21.25</v>
      </c>
      <c r="L16" s="41">
        <f t="shared" ca="1" si="3"/>
        <v>-5.8156790707748034E-3</v>
      </c>
      <c r="M16" s="25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34</v>
      </c>
      <c r="E17" s="17">
        <v>0.1</v>
      </c>
      <c r="F17" s="18">
        <v>53.94</v>
      </c>
      <c r="G17" s="19">
        <f t="shared" ca="1" si="0"/>
        <v>2.4226504242777906</v>
      </c>
      <c r="H17" s="20">
        <v>3</v>
      </c>
      <c r="I17" s="21">
        <f t="shared" si="1"/>
        <v>16182</v>
      </c>
      <c r="J17" s="39">
        <f t="shared" ca="1" si="2"/>
        <v>0.12980595685969373</v>
      </c>
      <c r="K17" s="40">
        <v>48.76</v>
      </c>
      <c r="L17" s="41">
        <f t="shared" ca="1" si="3"/>
        <v>-1.2465607277219386E-2</v>
      </c>
      <c r="M17" s="25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7" t="s">
        <v>23</v>
      </c>
      <c r="D18" s="44"/>
      <c r="E18" s="45"/>
      <c r="F18" s="31">
        <f ca="1">D4</f>
        <v>130677.763885544</v>
      </c>
      <c r="G18" s="32"/>
      <c r="H18" s="32"/>
      <c r="I18" s="32"/>
      <c r="J18" s="31"/>
      <c r="K18" s="42">
        <f ca="1">F4</f>
        <v>135853.763885544</v>
      </c>
      <c r="L18" s="48">
        <f t="shared" ref="L18:L19" ca="1" si="5">(K18/F18-1)</f>
        <v>3.960888100697435E-2</v>
      </c>
      <c r="M18" s="4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7" t="s">
        <v>25</v>
      </c>
      <c r="D19" s="44"/>
      <c r="E19" s="45"/>
      <c r="F19" s="34">
        <v>100967.2</v>
      </c>
      <c r="G19" s="35"/>
      <c r="H19" s="35"/>
      <c r="I19" s="35"/>
      <c r="J19" s="36"/>
      <c r="K19" s="37">
        <v>102673.28</v>
      </c>
      <c r="L19" s="48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C20" s="38"/>
    </row>
    <row r="21" spans="1:25" ht="15.75" customHeight="1">
      <c r="C21" s="38"/>
    </row>
    <row r="22" spans="1:25" ht="15.75" customHeight="1">
      <c r="C22" s="38"/>
    </row>
    <row r="23" spans="1:25" ht="15.75" customHeight="1">
      <c r="C23" s="38"/>
    </row>
    <row r="24" spans="1:25" ht="15.75" customHeight="1">
      <c r="C24" s="38"/>
    </row>
    <row r="25" spans="1:25" ht="15.75" customHeight="1">
      <c r="C25" s="38"/>
    </row>
    <row r="26" spans="1:25" ht="15.75" customHeight="1">
      <c r="C26" s="38"/>
    </row>
    <row r="27" spans="1:25" ht="15.75" customHeight="1">
      <c r="C27" s="38"/>
    </row>
    <row r="28" spans="1:25" ht="15.75" customHeight="1">
      <c r="C28" s="38"/>
    </row>
    <row r="29" spans="1:25" ht="15.75" customHeight="1">
      <c r="C29" s="38"/>
    </row>
    <row r="30" spans="1:25" ht="15.75" customHeight="1">
      <c r="C30" s="38"/>
    </row>
    <row r="31" spans="1:25" ht="15.75" customHeight="1">
      <c r="C31" s="38"/>
    </row>
    <row r="32" spans="1:25" ht="15.75" customHeight="1">
      <c r="C32" s="38"/>
    </row>
    <row r="33" spans="3:3" ht="15.75" customHeight="1">
      <c r="C33" s="38"/>
    </row>
    <row r="34" spans="3:3" ht="15.75" customHeight="1">
      <c r="C34" s="38"/>
    </row>
    <row r="35" spans="3:3" ht="15.75" customHeight="1">
      <c r="C35" s="38"/>
    </row>
    <row r="36" spans="3:3" ht="15.75" customHeight="1">
      <c r="C36" s="38"/>
    </row>
    <row r="37" spans="3:3" ht="15.75" customHeight="1">
      <c r="C37" s="38"/>
    </row>
    <row r="38" spans="3:3" ht="15.75" customHeight="1">
      <c r="C38" s="38"/>
    </row>
    <row r="39" spans="3:3" ht="15.75" customHeight="1">
      <c r="C39" s="38"/>
    </row>
    <row r="40" spans="3:3" ht="15.75" customHeight="1">
      <c r="C40" s="38"/>
    </row>
    <row r="41" spans="3:3" ht="15.75" customHeight="1">
      <c r="C41" s="38"/>
    </row>
    <row r="42" spans="3:3" ht="15.75" customHeight="1">
      <c r="C42" s="38"/>
    </row>
    <row r="43" spans="3:3" ht="15.75" customHeight="1">
      <c r="C43" s="38"/>
    </row>
    <row r="44" spans="3:3" ht="15.75" customHeight="1">
      <c r="C44" s="38"/>
    </row>
    <row r="45" spans="3:3" ht="15.75" customHeight="1">
      <c r="C45" s="38"/>
    </row>
    <row r="46" spans="3:3" ht="15.75" customHeight="1">
      <c r="C46" s="38"/>
    </row>
    <row r="47" spans="3:3" ht="15.75" customHeight="1">
      <c r="C47" s="38"/>
    </row>
    <row r="48" spans="3:3" ht="15.75" customHeight="1">
      <c r="C48" s="38"/>
    </row>
    <row r="49" spans="3:3" ht="15.75" customHeight="1">
      <c r="C49" s="38"/>
    </row>
    <row r="50" spans="3:3" ht="15.75" customHeight="1">
      <c r="C50" s="38"/>
    </row>
    <row r="51" spans="3:3" ht="15.75" customHeight="1">
      <c r="C51" s="38"/>
    </row>
    <row r="52" spans="3:3" ht="15.75" customHeight="1">
      <c r="C52" s="38"/>
    </row>
    <row r="53" spans="3:3" ht="15.75" customHeight="1">
      <c r="C53" s="38"/>
    </row>
    <row r="54" spans="3:3" ht="15.75" customHeight="1">
      <c r="C54" s="38"/>
    </row>
    <row r="55" spans="3:3" ht="15.75" customHeight="1">
      <c r="C55" s="38"/>
    </row>
    <row r="56" spans="3:3" ht="15.75" customHeight="1">
      <c r="C56" s="38"/>
    </row>
    <row r="57" spans="3:3" ht="15.75" customHeight="1">
      <c r="C57" s="38"/>
    </row>
    <row r="58" spans="3:3" ht="15.75" customHeight="1">
      <c r="C58" s="38"/>
    </row>
    <row r="59" spans="3:3" ht="15.75" customHeight="1">
      <c r="C59" s="38"/>
    </row>
    <row r="60" spans="3:3" ht="15.75" customHeight="1">
      <c r="C60" s="38"/>
    </row>
    <row r="61" spans="3:3" ht="15.75" customHeight="1">
      <c r="C61" s="38"/>
    </row>
    <row r="62" spans="3:3" ht="15.75" customHeight="1">
      <c r="C62" s="38"/>
    </row>
    <row r="63" spans="3:3" ht="15.75" customHeight="1">
      <c r="C63" s="38"/>
    </row>
    <row r="64" spans="3:3" ht="15.75" customHeight="1">
      <c r="C64" s="38"/>
    </row>
    <row r="65" spans="3:3" ht="15.75" customHeight="1">
      <c r="C65" s="38"/>
    </row>
    <row r="66" spans="3:3" ht="15.75" customHeight="1">
      <c r="C66" s="38"/>
    </row>
    <row r="67" spans="3:3" ht="15.75" customHeight="1">
      <c r="C67" s="38"/>
    </row>
    <row r="68" spans="3:3" ht="15.75" customHeight="1">
      <c r="C68" s="38"/>
    </row>
    <row r="69" spans="3:3" ht="15.75" customHeight="1">
      <c r="C69" s="38"/>
    </row>
    <row r="70" spans="3:3" ht="15.75" customHeight="1">
      <c r="C70" s="38"/>
    </row>
    <row r="71" spans="3:3" ht="15.75" customHeight="1">
      <c r="C71" s="38"/>
    </row>
    <row r="72" spans="3:3" ht="15.75" customHeight="1">
      <c r="C72" s="38"/>
    </row>
    <row r="73" spans="3:3" ht="15.75" customHeight="1">
      <c r="C73" s="38"/>
    </row>
    <row r="74" spans="3:3" ht="15.75" customHeight="1">
      <c r="C74" s="38"/>
    </row>
    <row r="75" spans="3:3" ht="15.75" customHeight="1">
      <c r="C75" s="38"/>
    </row>
    <row r="76" spans="3:3" ht="15.75" customHeight="1">
      <c r="C76" s="38"/>
    </row>
    <row r="77" spans="3:3" ht="15.75" customHeight="1">
      <c r="C77" s="38"/>
    </row>
    <row r="78" spans="3:3" ht="15.75" customHeight="1">
      <c r="C78" s="38"/>
    </row>
    <row r="79" spans="3:3" ht="15.75" customHeight="1">
      <c r="C79" s="38"/>
    </row>
    <row r="80" spans="3:3" ht="15.75" customHeight="1">
      <c r="C80" s="38"/>
    </row>
    <row r="81" spans="3:3" ht="15.75" customHeight="1">
      <c r="C81" s="38"/>
    </row>
    <row r="82" spans="3:3" ht="15.75" customHeight="1">
      <c r="C82" s="38"/>
    </row>
    <row r="83" spans="3:3" ht="15.75" customHeight="1">
      <c r="C83" s="38"/>
    </row>
    <row r="84" spans="3:3" ht="15.75" customHeight="1">
      <c r="C84" s="38"/>
    </row>
    <row r="85" spans="3:3" ht="15.75" customHeight="1">
      <c r="C85" s="38"/>
    </row>
    <row r="86" spans="3:3" ht="15.75" customHeight="1">
      <c r="C86" s="38"/>
    </row>
    <row r="87" spans="3:3" ht="15.75" customHeight="1">
      <c r="C87" s="38"/>
    </row>
    <row r="88" spans="3:3" ht="15.75" customHeight="1">
      <c r="C88" s="38"/>
    </row>
    <row r="89" spans="3:3" ht="15.75" customHeight="1">
      <c r="C89" s="38"/>
    </row>
    <row r="90" spans="3:3" ht="15.75" customHeight="1">
      <c r="C90" s="38"/>
    </row>
    <row r="91" spans="3:3" ht="15.75" customHeight="1">
      <c r="C91" s="38"/>
    </row>
    <row r="92" spans="3:3" ht="15.75" customHeight="1">
      <c r="C92" s="38"/>
    </row>
    <row r="93" spans="3:3" ht="15.75" customHeight="1">
      <c r="C93" s="38"/>
    </row>
    <row r="94" spans="3:3" ht="15.75" customHeight="1">
      <c r="C94" s="38"/>
    </row>
    <row r="95" spans="3:3" ht="15.75" customHeight="1">
      <c r="C95" s="38"/>
    </row>
    <row r="96" spans="3:3" ht="15.75" customHeight="1">
      <c r="C96" s="38"/>
    </row>
    <row r="97" spans="3:3" ht="15.75" customHeight="1">
      <c r="C97" s="38"/>
    </row>
    <row r="98" spans="3:3" ht="15.75" customHeight="1">
      <c r="C98" s="38"/>
    </row>
    <row r="99" spans="3:3" ht="15.75" customHeight="1">
      <c r="C99" s="38"/>
    </row>
    <row r="100" spans="3:3" ht="15.75" customHeight="1">
      <c r="C100" s="38"/>
    </row>
    <row r="101" spans="3:3" ht="15.75" customHeight="1">
      <c r="C101" s="38"/>
    </row>
    <row r="102" spans="3:3" ht="15.75" customHeight="1">
      <c r="C102" s="38"/>
    </row>
    <row r="103" spans="3:3" ht="15.75" customHeight="1">
      <c r="C103" s="38"/>
    </row>
    <row r="104" spans="3:3" ht="15.75" customHeight="1">
      <c r="C104" s="38"/>
    </row>
    <row r="105" spans="3:3" ht="15.75" customHeight="1">
      <c r="C105" s="38"/>
    </row>
    <row r="106" spans="3:3" ht="15.75" customHeight="1">
      <c r="C106" s="38"/>
    </row>
    <row r="107" spans="3:3" ht="15.75" customHeight="1">
      <c r="C107" s="38"/>
    </row>
    <row r="108" spans="3:3" ht="15.75" customHeight="1">
      <c r="C108" s="38"/>
    </row>
    <row r="109" spans="3:3" ht="15.75" customHeight="1">
      <c r="C109" s="38"/>
    </row>
    <row r="110" spans="3:3" ht="15.75" customHeight="1">
      <c r="C110" s="38"/>
    </row>
    <row r="111" spans="3:3" ht="15.75" customHeight="1">
      <c r="C111" s="38"/>
    </row>
    <row r="112" spans="3:3" ht="15.75" customHeight="1">
      <c r="C112" s="38"/>
    </row>
    <row r="113" spans="3:3" ht="15.75" customHeight="1">
      <c r="C113" s="38"/>
    </row>
    <row r="114" spans="3:3" ht="15.75" customHeight="1">
      <c r="C114" s="38"/>
    </row>
    <row r="115" spans="3:3" ht="15.75" customHeight="1">
      <c r="C115" s="38"/>
    </row>
    <row r="116" spans="3:3" ht="15.75" customHeight="1">
      <c r="C116" s="38"/>
    </row>
    <row r="117" spans="3:3" ht="15.75" customHeight="1">
      <c r="C117" s="38"/>
    </row>
    <row r="118" spans="3:3" ht="15.75" customHeight="1">
      <c r="C118" s="38"/>
    </row>
    <row r="119" spans="3:3" ht="15.75" customHeight="1">
      <c r="C119" s="38"/>
    </row>
    <row r="120" spans="3:3" ht="15.75" customHeight="1">
      <c r="C120" s="38"/>
    </row>
    <row r="121" spans="3:3" ht="15.75" customHeight="1">
      <c r="C121" s="38"/>
    </row>
    <row r="122" spans="3:3" ht="15.75" customHeight="1">
      <c r="C122" s="38"/>
    </row>
    <row r="123" spans="3:3" ht="15.75" customHeight="1">
      <c r="C123" s="38"/>
    </row>
    <row r="124" spans="3:3" ht="15.75" customHeight="1">
      <c r="C124" s="38"/>
    </row>
    <row r="125" spans="3:3" ht="15.75" customHeight="1">
      <c r="C125" s="38"/>
    </row>
    <row r="126" spans="3:3" ht="15.75" customHeight="1">
      <c r="C126" s="38"/>
    </row>
    <row r="127" spans="3:3" ht="15.75" customHeight="1">
      <c r="C127" s="38"/>
    </row>
    <row r="128" spans="3:3" ht="15.75" customHeight="1">
      <c r="C128" s="38"/>
    </row>
    <row r="129" spans="3:3" ht="15.75" customHeight="1">
      <c r="C129" s="38"/>
    </row>
    <row r="130" spans="3:3" ht="15.75" customHeight="1">
      <c r="C130" s="38"/>
    </row>
    <row r="131" spans="3:3" ht="15.75" customHeight="1">
      <c r="C131" s="38"/>
    </row>
    <row r="132" spans="3:3" ht="15.75" customHeight="1">
      <c r="C132" s="38"/>
    </row>
    <row r="133" spans="3:3" ht="15.75" customHeight="1">
      <c r="C133" s="38"/>
    </row>
    <row r="134" spans="3:3" ht="15.75" customHeight="1">
      <c r="C134" s="38"/>
    </row>
    <row r="135" spans="3:3" ht="15.75" customHeight="1">
      <c r="C135" s="38"/>
    </row>
    <row r="136" spans="3:3" ht="15.75" customHeight="1">
      <c r="C136" s="38"/>
    </row>
    <row r="137" spans="3:3" ht="15.75" customHeight="1">
      <c r="C137" s="38"/>
    </row>
    <row r="138" spans="3:3" ht="15.75" customHeight="1">
      <c r="C138" s="38"/>
    </row>
    <row r="139" spans="3:3" ht="15.75" customHeight="1">
      <c r="C139" s="38"/>
    </row>
    <row r="140" spans="3:3" ht="15.75" customHeight="1">
      <c r="C140" s="38"/>
    </row>
    <row r="141" spans="3:3" ht="15.75" customHeight="1">
      <c r="C141" s="38"/>
    </row>
    <row r="142" spans="3:3" ht="15.75" customHeight="1">
      <c r="C142" s="38"/>
    </row>
    <row r="143" spans="3:3" ht="15.75" customHeight="1">
      <c r="C143" s="38"/>
    </row>
    <row r="144" spans="3:3" ht="15.75" customHeight="1">
      <c r="C144" s="38"/>
    </row>
    <row r="145" spans="3:3" ht="15.75" customHeight="1">
      <c r="C145" s="38"/>
    </row>
    <row r="146" spans="3:3" ht="15.75" customHeight="1">
      <c r="C146" s="38"/>
    </row>
    <row r="147" spans="3:3" ht="15.75" customHeight="1">
      <c r="C147" s="38"/>
    </row>
    <row r="148" spans="3:3" ht="15.75" customHeight="1">
      <c r="C148" s="38"/>
    </row>
    <row r="149" spans="3:3" ht="15.75" customHeight="1">
      <c r="C149" s="38"/>
    </row>
    <row r="150" spans="3:3" ht="15.75" customHeight="1">
      <c r="C150" s="38"/>
    </row>
    <row r="151" spans="3:3" ht="15.75" customHeight="1">
      <c r="C151" s="38"/>
    </row>
    <row r="152" spans="3:3" ht="15.75" customHeight="1">
      <c r="C152" s="38"/>
    </row>
    <row r="153" spans="3:3" ht="15.75" customHeight="1">
      <c r="C153" s="38"/>
    </row>
    <row r="154" spans="3:3" ht="15.75" customHeight="1">
      <c r="C154" s="38"/>
    </row>
    <row r="155" spans="3:3" ht="15.75" customHeight="1">
      <c r="C155" s="38"/>
    </row>
    <row r="156" spans="3:3" ht="15.75" customHeight="1">
      <c r="C156" s="38"/>
    </row>
    <row r="157" spans="3:3" ht="15.75" customHeight="1">
      <c r="C157" s="38"/>
    </row>
    <row r="158" spans="3:3" ht="15.75" customHeight="1">
      <c r="C158" s="38"/>
    </row>
    <row r="159" spans="3:3" ht="15.75" customHeight="1">
      <c r="C159" s="38"/>
    </row>
    <row r="160" spans="3:3" ht="15.75" customHeight="1">
      <c r="C160" s="38"/>
    </row>
    <row r="161" spans="3:3" ht="15.75" customHeight="1">
      <c r="C161" s="38"/>
    </row>
    <row r="162" spans="3:3" ht="15.75" customHeight="1">
      <c r="C162" s="38"/>
    </row>
    <row r="163" spans="3:3" ht="15.75" customHeight="1">
      <c r="C163" s="38"/>
    </row>
    <row r="164" spans="3:3" ht="15.75" customHeight="1">
      <c r="C164" s="38"/>
    </row>
    <row r="165" spans="3:3" ht="15.75" customHeight="1">
      <c r="C165" s="38"/>
    </row>
    <row r="166" spans="3:3" ht="15.75" customHeight="1">
      <c r="C166" s="38"/>
    </row>
    <row r="167" spans="3:3" ht="15.75" customHeight="1">
      <c r="C167" s="38"/>
    </row>
    <row r="168" spans="3:3" ht="15.75" customHeight="1">
      <c r="C168" s="38"/>
    </row>
    <row r="169" spans="3:3" ht="15.75" customHeight="1">
      <c r="C169" s="38"/>
    </row>
    <row r="170" spans="3:3" ht="15.75" customHeight="1">
      <c r="C170" s="38"/>
    </row>
    <row r="171" spans="3:3" ht="15.75" customHeight="1">
      <c r="C171" s="38"/>
    </row>
    <row r="172" spans="3:3" ht="15.75" customHeight="1">
      <c r="C172" s="38"/>
    </row>
    <row r="173" spans="3:3" ht="15.75" customHeight="1">
      <c r="C173" s="38"/>
    </row>
    <row r="174" spans="3:3" ht="15.75" customHeight="1">
      <c r="C174" s="38"/>
    </row>
    <row r="175" spans="3:3" ht="15.75" customHeight="1">
      <c r="C175" s="38"/>
    </row>
    <row r="176" spans="3:3" ht="15.75" customHeight="1">
      <c r="C176" s="38"/>
    </row>
    <row r="177" spans="3:3" ht="15.75" customHeight="1">
      <c r="C177" s="38"/>
    </row>
    <row r="178" spans="3:3" ht="15.75" customHeight="1">
      <c r="C178" s="38"/>
    </row>
    <row r="179" spans="3:3" ht="15.75" customHeight="1">
      <c r="C179" s="38"/>
    </row>
    <row r="180" spans="3:3" ht="15.75" customHeight="1">
      <c r="C180" s="38"/>
    </row>
    <row r="181" spans="3:3" ht="15.75" customHeight="1">
      <c r="C181" s="38"/>
    </row>
    <row r="182" spans="3:3" ht="15.75" customHeight="1">
      <c r="C182" s="38"/>
    </row>
    <row r="183" spans="3:3" ht="15.75" customHeight="1">
      <c r="C183" s="38"/>
    </row>
    <row r="184" spans="3:3" ht="15.75" customHeight="1">
      <c r="C184" s="38"/>
    </row>
    <row r="185" spans="3:3" ht="15.75" customHeight="1">
      <c r="C185" s="38"/>
    </row>
    <row r="186" spans="3:3" ht="15.75" customHeight="1">
      <c r="C186" s="38"/>
    </row>
    <row r="187" spans="3:3" ht="15.75" customHeight="1">
      <c r="C187" s="38"/>
    </row>
    <row r="188" spans="3:3" ht="15.75" customHeight="1">
      <c r="C188" s="38"/>
    </row>
    <row r="189" spans="3:3" ht="15.75" customHeight="1">
      <c r="C189" s="38"/>
    </row>
    <row r="190" spans="3:3" ht="15.75" customHeight="1">
      <c r="C190" s="38"/>
    </row>
    <row r="191" spans="3:3" ht="15.75" customHeight="1">
      <c r="C191" s="38"/>
    </row>
    <row r="192" spans="3:3" ht="15.75" customHeight="1">
      <c r="C192" s="38"/>
    </row>
    <row r="193" spans="3:3" ht="15.75" customHeight="1">
      <c r="C193" s="38"/>
    </row>
    <row r="194" spans="3:3" ht="15.75" customHeight="1">
      <c r="C194" s="38"/>
    </row>
    <row r="195" spans="3:3" ht="15.75" customHeight="1">
      <c r="C195" s="38"/>
    </row>
    <row r="196" spans="3:3" ht="15.75" customHeight="1">
      <c r="C196" s="38"/>
    </row>
    <row r="197" spans="3:3" ht="15.75" customHeight="1">
      <c r="C197" s="38"/>
    </row>
    <row r="198" spans="3:3" ht="15.75" customHeight="1">
      <c r="C198" s="38"/>
    </row>
    <row r="199" spans="3:3" ht="15.75" customHeight="1">
      <c r="C199" s="38"/>
    </row>
    <row r="200" spans="3:3" ht="15.75" customHeight="1">
      <c r="C200" s="38"/>
    </row>
    <row r="201" spans="3:3" ht="15.75" customHeight="1">
      <c r="C201" s="38"/>
    </row>
    <row r="202" spans="3:3" ht="15.75" customHeight="1">
      <c r="C202" s="38"/>
    </row>
    <row r="203" spans="3:3" ht="15.75" customHeight="1">
      <c r="C203" s="38"/>
    </row>
    <row r="204" spans="3:3" ht="15.75" customHeight="1">
      <c r="C204" s="38"/>
    </row>
    <row r="205" spans="3:3" ht="15.75" customHeight="1">
      <c r="C205" s="38"/>
    </row>
    <row r="206" spans="3:3" ht="15.75" customHeight="1">
      <c r="C206" s="38"/>
    </row>
    <row r="207" spans="3:3" ht="15.75" customHeight="1">
      <c r="C207" s="38"/>
    </row>
    <row r="208" spans="3:3" ht="15.75" customHeight="1">
      <c r="C208" s="38"/>
    </row>
    <row r="209" spans="3:3" ht="15.75" customHeight="1">
      <c r="C209" s="38"/>
    </row>
    <row r="210" spans="3:3" ht="15.75" customHeight="1">
      <c r="C210" s="38"/>
    </row>
    <row r="211" spans="3:3" ht="15.75" customHeight="1">
      <c r="C211" s="38"/>
    </row>
    <row r="212" spans="3:3" ht="15.75" customHeight="1">
      <c r="C212" s="38"/>
    </row>
    <row r="213" spans="3:3" ht="15.75" customHeight="1">
      <c r="C213" s="38"/>
    </row>
    <row r="214" spans="3:3" ht="15.75" customHeight="1">
      <c r="C214" s="38"/>
    </row>
    <row r="215" spans="3:3" ht="15.7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  <row r="996" spans="3:3" ht="15.75" customHeight="1">
      <c r="C996" s="38"/>
    </row>
    <row r="997" spans="3:3" ht="15.75" customHeight="1">
      <c r="C997" s="38"/>
    </row>
    <row r="998" spans="3:3" ht="15.75" customHeight="1">
      <c r="C998" s="38"/>
    </row>
    <row r="999" spans="3:3" ht="15.75" customHeight="1">
      <c r="C999" s="38"/>
    </row>
    <row r="1000" spans="3:3" ht="15.75" customHeight="1">
      <c r="C1000" s="38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0555555555496" right="0.51180555555555496" top="0.78749999999999998" bottom="0.78749999999999998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Késsia Santana</cp:lastModifiedBy>
  <dcterms:modified xsi:type="dcterms:W3CDTF">2020-07-01T01:32:04Z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