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ID#AAAAGj-zD0A
tc={B55C2367-528D-4841-BB23-C4066130E4D0}    (2020-05-26 23:43:08)
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ID#AAAAGj-zDxg
tc={16BBAD93-6F81-4B63-B7F8-B3EDE63739A7}    (2020-05-26 23:43:07)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ID#AAAAGj-zDzE
tc={587B0042-734E-4D5A-89CA-26F70A0C34ED}    (2020-05-26 23:43:07)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ID#AAAAGj-zD0g
tc={749CF765-772F-4A49-86DF-6CD58BEC07AE}    (2020-05-26 23:43:08)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ID#AAAAGj-zDyE
tc={509F176C-E747-444B-B622-6D5BC47982A7}    (2020-05-26 23:43:07)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ID#AAAAGj-zDwA
tc={71A6F7B1-09F9-4675-BF05-E30B4492E21B}    (2020-05-26 23:43:07)
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ID#AAAAGj-zDyA
tc={181D55B0-6909-4319-AA6A-982016F7CD70}    (2020-05-26 23:43:07)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ID#AAAAGj-zDzA
tc={C9AA2DF0-78A2-4909-8ABE-26446F791401}    (2020-05-26 23:43:07)
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ID#AAAAGj-zDwQ
tc={07356645-3094-4733-BF9D-DA662AAC262A}    (2020-05-26 23:43:07)
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======
ID#AAAAGj-zDyI
tc={88DD79DF-B6BB-43F6-A8FA-CFB206597B3F}    (2020-05-26 23:43:07)
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<sst xmlns="http://schemas.openxmlformats.org/spreadsheetml/2006/main" count="237" uniqueCount="35">
  <si>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</si>
  <si>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</si>
  <si>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</si>
  <si>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</si>
  <si>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</si>
  <si>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</si>
  <si>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</si>
  <si>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</si>
  <si>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</si>
  <si>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</si>
  <si>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</si>
  <si>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</si>
  <si>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</si>
  <si>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</si>
  <si>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</si>
  <si>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</si>
  <si>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</si>
  <si>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MGLU3</t>
  </si>
  <si>
    <t xml:space="preserve">BBAS3</t>
  </si>
  <si>
    <t xml:space="preserve">TAEE3</t>
  </si>
  <si>
    <t xml:space="preserve">EGIE3</t>
  </si>
  <si>
    <t xml:space="preserve">PETR4</t>
  </si>
  <si>
    <t xml:space="preserve">CARTEIRA</t>
  </si>
  <si>
    <t xml:space="preserve">      -&gt; Rentabilidade mensal da carteira</t>
  </si>
  <si>
    <t xml:space="preserve">IBOVESPA</t>
  </si>
  <si>
    <t xml:space="preserve">VALE3</t>
  </si>
  <si>
    <t xml:space="preserve">BBDC4</t>
  </si>
  <si>
    <t xml:space="preserve">TAEE4</t>
  </si>
  <si>
    <t xml:space="preserve">CSNA3</t>
  </si>
  <si>
    <t xml:space="preserve">ELET3</t>
  </si>
  <si>
    <t xml:space="preserve">yduq3</t>
  </si>
  <si>
    <t xml:space="preserve">ENBR3</t>
  </si>
  <si>
    <t xml:space="preserve">ECOR3</t>
  </si>
  <si>
    <t xml:space="preserve">ITSA4</t>
  </si>
  <si>
    <t xml:space="preserve">SANB4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</si>
</sst>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5"/>
        <bgColor rgb="FFFFD966"/>
      </patternFill>
    </fill>
    <fill>
      <patternFill patternType="solid">
        <fgColor rgb="FFE7E6E6"/>
        <bgColor rgb="FFFFFFFF"/>
      </patternFill>
    </fill>
    <fill>
      <patternFill patternType="solid">
        <fgColor rgb="FFFFD966"/>
        <bgColor rgb="FFFFD965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3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4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7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8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8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9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9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7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0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2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4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5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730080</xdr:colOff>
      <xdr:row>5</xdr:row>
      <xdr:rowOff>199800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920" cy="1294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RowHeight="1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8.71"/>
    <col collapsed="false" customWidth="true" hidden="false" outlineLevel="0" max="3" min="3" style="1" width="4.43"/>
    <col collapsed="false" customWidth="true" hidden="false" outlineLevel="0" max="4" min="4" style="1" width="15"/>
    <col collapsed="false" customWidth="true" hidden="false" outlineLevel="0" max="5" min="5" style="1" width="17.85"/>
    <col collapsed="false" customWidth="true" hidden="false" outlineLevel="0" max="6" min="6" style="1" width="15"/>
    <col collapsed="false" customWidth="true" hidden="false" outlineLevel="0" max="7" min="7" style="1" width="7.71"/>
    <col collapsed="false" customWidth="true" hidden="false" outlineLevel="0" max="8" min="8" style="1" width="7"/>
    <col collapsed="false" customWidth="true" hidden="false" outlineLevel="0" max="9" min="9" style="1" width="15"/>
    <col collapsed="false" customWidth="true" hidden="false" outlineLevel="0" max="10" min="10" style="1" width="7.14"/>
    <col collapsed="false" customWidth="true" hidden="false" outlineLevel="0" max="11" min="11" style="1" width="15"/>
    <col collapsed="false" customWidth="true" hidden="false" outlineLevel="0" max="12" min="12" style="1" width="8.85"/>
    <col collapsed="false" customWidth="true" hidden="false" outlineLevel="0" max="13" min="13" style="1" width="9"/>
    <col collapsed="false" customWidth="true" hidden="false" outlineLevel="0" max="25" min="14" style="1" width="8.71"/>
    <col collapsed="false" customWidth="true" hidden="false" outlineLevel="0" max="1025" min="26" style="1" width="14.43"/>
  </cols>
  <sheetData>
    <row r="1" customFormat="false" ht="15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0.127967381455754</v>
      </c>
      <c r="J2" s="3" t="s">
        <v>1</v>
      </c>
      <c r="K2" s="6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.75" hidden="false" customHeight="false" outlineLevel="0" collapsed="false">
      <c r="A3" s="2"/>
      <c r="B3" s="2"/>
      <c r="C3" s="3"/>
      <c r="D3" s="7" t="s">
        <v>3</v>
      </c>
      <c r="E3" s="8" t="s">
        <v>4</v>
      </c>
      <c r="F3" s="9" t="s">
        <v>5</v>
      </c>
      <c r="G3" s="3"/>
      <c r="H3" s="3"/>
      <c r="I3" s="2"/>
      <c r="J3" s="3"/>
      <c r="K3" s="6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0" t="n">
        <v>100000</v>
      </c>
      <c r="E4" s="11" t="n">
        <f aca="false">IF(SUM(I8:I17)&lt;=D4,SUM(I8:I17),"VALOR ACIMA DO DISPONÍVEL")</f>
        <v>99330</v>
      </c>
      <c r="F4" s="12" t="n">
        <f aca="false">(E4*I2)+E4+(D4-E4)</f>
        <v>112711</v>
      </c>
      <c r="G4" s="3"/>
      <c r="H4" s="3"/>
      <c r="I4" s="13" t="n">
        <f aca="false">F4/D4-1</f>
        <v>0.12711</v>
      </c>
      <c r="J4" s="3" t="s">
        <v>1</v>
      </c>
      <c r="K4" s="6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.7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75" hidden="false" customHeight="false" outlineLevel="0" collapsed="false">
      <c r="A6" s="2"/>
      <c r="B6" s="2"/>
      <c r="C6" s="14" t="s">
        <v>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5" hidden="false" customHeight="false" outlineLevel="0" collapsed="false">
      <c r="A7" s="2"/>
      <c r="B7" s="2"/>
      <c r="C7" s="4" t="s">
        <v>8</v>
      </c>
      <c r="D7" s="4"/>
      <c r="E7" s="15" t="s">
        <v>9</v>
      </c>
      <c r="F7" s="7" t="s">
        <v>10</v>
      </c>
      <c r="G7" s="7" t="s">
        <v>11</v>
      </c>
      <c r="H7" s="16" t="s">
        <v>12</v>
      </c>
      <c r="I7" s="8" t="s">
        <v>13</v>
      </c>
      <c r="J7" s="16" t="s">
        <v>14</v>
      </c>
      <c r="K7" s="7" t="s">
        <v>15</v>
      </c>
      <c r="L7" s="4" t="s">
        <v>16</v>
      </c>
      <c r="M7" s="4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5" hidden="false" customHeight="false" outlineLevel="0" collapsed="false">
      <c r="A8" s="2"/>
      <c r="B8" s="2"/>
      <c r="C8" s="17" t="n">
        <v>1</v>
      </c>
      <c r="D8" s="18" t="s">
        <v>17</v>
      </c>
      <c r="E8" s="19" t="n">
        <v>0.2</v>
      </c>
      <c r="F8" s="20" t="n">
        <v>49.7</v>
      </c>
      <c r="G8" s="21" t="n">
        <f aca="false">((E8*$D$4)/100)/F8</f>
        <v>4.02414486921529</v>
      </c>
      <c r="H8" s="22" t="n">
        <v>4</v>
      </c>
      <c r="I8" s="23" t="n">
        <f aca="false">H8*F8*100</f>
        <v>19880</v>
      </c>
      <c r="J8" s="24" t="n">
        <f aca="false">I8/$E$4</f>
        <v>0.200140944326991</v>
      </c>
      <c r="K8" s="25" t="n">
        <v>64.35</v>
      </c>
      <c r="L8" s="26" t="n">
        <f aca="false">IFERROR((K8/F8-1)*J8,0)</f>
        <v>0.0589952682975938</v>
      </c>
      <c r="M8" s="27" t="n">
        <f aca="false">IFERROR(L8/J8,0)</f>
        <v>0.29476861167002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5" hidden="false" customHeight="false" outlineLevel="0" collapsed="false">
      <c r="A9" s="2"/>
      <c r="B9" s="2"/>
      <c r="C9" s="28" t="n">
        <v>2</v>
      </c>
      <c r="D9" s="29" t="s">
        <v>18</v>
      </c>
      <c r="E9" s="19" t="n">
        <v>0.2</v>
      </c>
      <c r="F9" s="20" t="n">
        <v>28.5</v>
      </c>
      <c r="G9" s="21" t="n">
        <f aca="false">((E9*$D$4)/100)/F9</f>
        <v>7.01754385964912</v>
      </c>
      <c r="H9" s="22" t="n">
        <v>7</v>
      </c>
      <c r="I9" s="23" t="n">
        <f aca="false">H9*F9*100</f>
        <v>19950</v>
      </c>
      <c r="J9" s="24" t="n">
        <f aca="false">I9/$E$4</f>
        <v>0.200845665961945</v>
      </c>
      <c r="K9" s="25" t="n">
        <v>30.84</v>
      </c>
      <c r="L9" s="26" t="n">
        <f aca="false">IFERROR((K9/F9-1)*J9,0)</f>
        <v>0.0164904862579281</v>
      </c>
      <c r="M9" s="27" t="n">
        <f aca="false">IFERROR(L9/J9,0)</f>
        <v>0.0821052631578947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5" hidden="false" customHeight="false" outlineLevel="0" collapsed="false">
      <c r="A10" s="2"/>
      <c r="B10" s="2"/>
      <c r="C10" s="28" t="n">
        <v>3</v>
      </c>
      <c r="D10" s="29" t="s">
        <v>19</v>
      </c>
      <c r="E10" s="19" t="n">
        <v>0.2</v>
      </c>
      <c r="F10" s="20" t="n">
        <v>9.14</v>
      </c>
      <c r="G10" s="21" t="n">
        <f aca="false">((E10*$D$4)/100)/F10</f>
        <v>21.8818380743982</v>
      </c>
      <c r="H10" s="22" t="n">
        <v>20</v>
      </c>
      <c r="I10" s="23" t="n">
        <f aca="false">H10*F10*100</f>
        <v>18280</v>
      </c>
      <c r="J10" s="24" t="n">
        <f aca="false">I10/$E$4</f>
        <v>0.184033021242324</v>
      </c>
      <c r="K10" s="25" t="n">
        <v>9.55</v>
      </c>
      <c r="L10" s="26" t="n">
        <f aca="false">IFERROR((K10/F10-1)*J10,0)</f>
        <v>0.00825531058089197</v>
      </c>
      <c r="M10" s="27" t="n">
        <f aca="false">IFERROR(L10/J10,0)</f>
        <v>0.0448577680525164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5" hidden="false" customHeight="false" outlineLevel="0" collapsed="false">
      <c r="A11" s="2"/>
      <c r="B11" s="2"/>
      <c r="C11" s="28" t="n">
        <v>4</v>
      </c>
      <c r="D11" s="29" t="s">
        <v>20</v>
      </c>
      <c r="E11" s="19" t="n">
        <v>0.2</v>
      </c>
      <c r="F11" s="20" t="n">
        <v>39.12</v>
      </c>
      <c r="G11" s="21" t="n">
        <f aca="false">((E11*$D$4)/100)/F11</f>
        <v>5.11247443762781</v>
      </c>
      <c r="H11" s="22" t="n">
        <v>5</v>
      </c>
      <c r="I11" s="23" t="n">
        <f aca="false">H11*F11*100</f>
        <v>19560</v>
      </c>
      <c r="J11" s="24" t="n">
        <f aca="false">I11/$E$4</f>
        <v>0.196919359710057</v>
      </c>
      <c r="K11" s="25" t="n">
        <v>42.41</v>
      </c>
      <c r="L11" s="26" t="n">
        <f aca="false">IFERROR((K11/F11-1)*J11,0)</f>
        <v>0.0165609584214236</v>
      </c>
      <c r="M11" s="27" t="n">
        <f aca="false">IFERROR(L11/J11,0)</f>
        <v>0.0841002044989776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5" hidden="false" customHeight="false" outlineLevel="0" collapsed="false">
      <c r="A12" s="2"/>
      <c r="B12" s="2"/>
      <c r="C12" s="28" t="n">
        <v>5</v>
      </c>
      <c r="D12" s="29" t="s">
        <v>21</v>
      </c>
      <c r="E12" s="19" t="n">
        <v>0.2</v>
      </c>
      <c r="F12" s="20" t="n">
        <v>18.05</v>
      </c>
      <c r="G12" s="21" t="n">
        <f aca="false">((E12*$D$4)/100)/F12</f>
        <v>11.0803324099723</v>
      </c>
      <c r="H12" s="22" t="n">
        <v>12</v>
      </c>
      <c r="I12" s="23" t="n">
        <f aca="false">H12*F12*100</f>
        <v>21660</v>
      </c>
      <c r="J12" s="24" t="n">
        <f aca="false">I12/$E$4</f>
        <v>0.218061008758683</v>
      </c>
      <c r="K12" s="25" t="n">
        <v>20.34</v>
      </c>
      <c r="L12" s="26" t="n">
        <f aca="false">IFERROR((K12/F12-1)*J12,0)</f>
        <v>0.027665357897916</v>
      </c>
      <c r="M12" s="27" t="n">
        <f aca="false">IFERROR(L12/J12,0)</f>
        <v>0.126869806094183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5" hidden="false" customHeight="false" outlineLevel="0" collapsed="false">
      <c r="A13" s="2"/>
      <c r="B13" s="2"/>
      <c r="C13" s="28" t="n">
        <v>6</v>
      </c>
      <c r="D13" s="29"/>
      <c r="E13" s="19"/>
      <c r="F13" s="20"/>
      <c r="G13" s="21"/>
      <c r="H13" s="22"/>
      <c r="I13" s="23"/>
      <c r="J13" s="24"/>
      <c r="K13" s="25" t="str">
        <f aca="false">IFERROR(__xludf.dummyfunction("GOOGLEFINANCE(D13)"),"#N/A")</f>
        <v>#N/A</v>
      </c>
      <c r="L13" s="26"/>
      <c r="M13" s="2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28" t="n">
        <v>7</v>
      </c>
      <c r="D14" s="29"/>
      <c r="E14" s="19"/>
      <c r="F14" s="20"/>
      <c r="G14" s="21"/>
      <c r="H14" s="22"/>
      <c r="I14" s="23"/>
      <c r="J14" s="24"/>
      <c r="K14" s="25" t="str">
        <f aca="false">IFERROR(__xludf.dummyfunction("GOOGLEFINANCE(D14)"),"#N/A")</f>
        <v>#N/A</v>
      </c>
      <c r="L14" s="26"/>
      <c r="M14" s="2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5" hidden="false" customHeight="false" outlineLevel="0" collapsed="false">
      <c r="A15" s="2"/>
      <c r="B15" s="2"/>
      <c r="C15" s="28" t="n">
        <v>8</v>
      </c>
      <c r="D15" s="29"/>
      <c r="E15" s="19"/>
      <c r="F15" s="20"/>
      <c r="G15" s="21"/>
      <c r="H15" s="22"/>
      <c r="I15" s="23"/>
      <c r="J15" s="24"/>
      <c r="K15" s="25"/>
      <c r="L15" s="26"/>
      <c r="M15" s="2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5" hidden="false" customHeight="false" outlineLevel="0" collapsed="false">
      <c r="A16" s="2"/>
      <c r="B16" s="2"/>
      <c r="C16" s="28" t="n">
        <v>9</v>
      </c>
      <c r="D16" s="29"/>
      <c r="E16" s="19"/>
      <c r="F16" s="20"/>
      <c r="G16" s="21"/>
      <c r="H16" s="22"/>
      <c r="I16" s="23"/>
      <c r="J16" s="24"/>
      <c r="K16" s="25"/>
      <c r="L16" s="26"/>
      <c r="M16" s="2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5" hidden="false" customHeight="false" outlineLevel="0" collapsed="false">
      <c r="A17" s="2"/>
      <c r="B17" s="2"/>
      <c r="C17" s="28" t="n">
        <v>10</v>
      </c>
      <c r="D17" s="29"/>
      <c r="E17" s="19"/>
      <c r="F17" s="20"/>
      <c r="G17" s="21"/>
      <c r="H17" s="22"/>
      <c r="I17" s="23"/>
      <c r="J17" s="24"/>
      <c r="K17" s="25"/>
      <c r="L17" s="26"/>
      <c r="M17" s="2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5" hidden="false" customHeight="false" outlineLevel="0" collapsed="false">
      <c r="A18" s="2"/>
      <c r="B18" s="2"/>
      <c r="C18" s="30" t="s">
        <v>22</v>
      </c>
      <c r="D18" s="30"/>
      <c r="E18" s="30"/>
      <c r="F18" s="31" t="n">
        <v>100000</v>
      </c>
      <c r="G18" s="32"/>
      <c r="H18" s="32"/>
      <c r="I18" s="32"/>
      <c r="J18" s="31"/>
      <c r="K18" s="33" t="n">
        <f aca="false">F4</f>
        <v>112711</v>
      </c>
      <c r="L18" s="34" t="n">
        <f aca="false">(K18/F18-1)</f>
        <v>0.12711</v>
      </c>
      <c r="M18" s="34"/>
      <c r="N18" s="2" t="s">
        <v>23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0" t="s">
        <v>24</v>
      </c>
      <c r="D19" s="30"/>
      <c r="E19" s="30"/>
      <c r="F19" s="35" t="n">
        <v>80505.89</v>
      </c>
      <c r="G19" s="36"/>
      <c r="H19" s="36"/>
      <c r="I19" s="36"/>
      <c r="J19" s="37"/>
      <c r="K19" s="38" t="n">
        <v>80505.89</v>
      </c>
      <c r="L19" s="34" t="n">
        <f aca="false">(K19/F19-1)</f>
        <v>0</v>
      </c>
      <c r="M19" s="34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1048576" customFormat="false" ht="1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9" activeCellId="0" sqref="H9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39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14" min="14" style="0" width="8.71"/>
    <col collapsed="false" customWidth="true" hidden="false" outlineLevel="0" max="15" min="15" style="0" width="13.28"/>
    <col collapsed="false" customWidth="true" hidden="false" outlineLevel="0" max="25" min="16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40"/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false" outlineLevel="0" collapsed="false">
      <c r="A2" s="40"/>
      <c r="B2" s="40"/>
      <c r="C2" s="41"/>
      <c r="D2" s="42" t="s">
        <v>0</v>
      </c>
      <c r="E2" s="42"/>
      <c r="F2" s="42"/>
      <c r="G2" s="41"/>
      <c r="H2" s="41"/>
      <c r="I2" s="43" t="n">
        <f aca="false">SUM(L8:L17)</f>
        <v>0.0438363054456356</v>
      </c>
      <c r="J2" s="44" t="s">
        <v>1</v>
      </c>
      <c r="K2" s="45" t="s">
        <v>2</v>
      </c>
      <c r="L2" s="41"/>
      <c r="M2" s="41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customFormat="false" ht="15.75" hidden="false" customHeight="false" outlineLevel="0" collapsed="false">
      <c r="A3" s="40"/>
      <c r="B3" s="40"/>
      <c r="C3" s="41"/>
      <c r="D3" s="46" t="s">
        <v>3</v>
      </c>
      <c r="E3" s="47" t="s">
        <v>4</v>
      </c>
      <c r="F3" s="48" t="s">
        <v>5</v>
      </c>
      <c r="G3" s="41"/>
      <c r="H3" s="41"/>
      <c r="I3" s="49"/>
      <c r="J3" s="41"/>
      <c r="K3" s="50"/>
      <c r="L3" s="41"/>
      <c r="M3" s="41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customFormat="false" ht="30" hidden="false" customHeight="true" outlineLevel="0" collapsed="false">
      <c r="A4" s="40"/>
      <c r="B4" s="40"/>
      <c r="C4" s="41"/>
      <c r="D4" s="51" t="n">
        <f aca="false">Maio!F4</f>
        <v>112711</v>
      </c>
      <c r="E4" s="52" t="n">
        <f aca="false">IF(SUM(I8:I17)&lt;=D4,SUM(I8:I17),"VALOR ACIMA DO DISPONÍVEL")</f>
        <v>112000</v>
      </c>
      <c r="F4" s="53" t="n">
        <f aca="false">(E4*I2)+E4+(D4-E4)</f>
        <v>117620.666209911</v>
      </c>
      <c r="G4" s="41"/>
      <c r="H4" s="41"/>
      <c r="I4" s="54" t="n">
        <f aca="false">F4/D4-1</f>
        <v>0.0435597786366122</v>
      </c>
      <c r="J4" s="44" t="s">
        <v>1</v>
      </c>
      <c r="K4" s="45" t="s">
        <v>6</v>
      </c>
      <c r="L4" s="41"/>
      <c r="M4" s="41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customFormat="false" ht="15.75" hidden="false" customHeight="false" outlineLevel="0" collapsed="false">
      <c r="A5" s="40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customFormat="false" ht="15.75" hidden="false" customHeight="false" outlineLevel="0" collapsed="false">
      <c r="A6" s="40"/>
      <c r="B6" s="40"/>
      <c r="C6" s="55" t="s">
        <v>7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customFormat="false" ht="15" hidden="false" customHeight="false" outlineLevel="0" collapsed="false">
      <c r="A7" s="40"/>
      <c r="B7" s="40"/>
      <c r="C7" s="42" t="s">
        <v>8</v>
      </c>
      <c r="D7" s="42"/>
      <c r="E7" s="56" t="s">
        <v>9</v>
      </c>
      <c r="F7" s="46" t="s">
        <v>10</v>
      </c>
      <c r="G7" s="46" t="s">
        <v>11</v>
      </c>
      <c r="H7" s="57" t="s">
        <v>12</v>
      </c>
      <c r="I7" s="47" t="s">
        <v>13</v>
      </c>
      <c r="J7" s="57" t="s">
        <v>14</v>
      </c>
      <c r="K7" s="46" t="s">
        <v>15</v>
      </c>
      <c r="L7" s="42" t="s">
        <v>16</v>
      </c>
      <c r="M7" s="42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customFormat="false" ht="15" hidden="false" customHeight="false" outlineLevel="0" collapsed="false">
      <c r="A8" s="40"/>
      <c r="B8" s="40"/>
      <c r="C8" s="58" t="n">
        <v>1</v>
      </c>
      <c r="D8" s="59" t="s">
        <v>25</v>
      </c>
      <c r="E8" s="60" t="n">
        <v>0.2</v>
      </c>
      <c r="F8" s="61" t="n">
        <v>53</v>
      </c>
      <c r="G8" s="62" t="n">
        <f aca="false">((E8*$D$4)/100)/F8</f>
        <v>4.25324528301887</v>
      </c>
      <c r="H8" s="63" t="n">
        <f aca="false">G8</f>
        <v>4.25324528301887</v>
      </c>
      <c r="I8" s="64" t="n">
        <v>20000</v>
      </c>
      <c r="J8" s="65" t="n">
        <f aca="false">I8/$E$4</f>
        <v>0.178571428571429</v>
      </c>
      <c r="K8" s="66" t="n">
        <v>55.92</v>
      </c>
      <c r="L8" s="67" t="n">
        <f aca="false">IFERROR((K8/F8-1)*J8,0)</f>
        <v>0.00983827493261456</v>
      </c>
      <c r="M8" s="68" t="n">
        <f aca="false">IFERROR(L8/J8,0)</f>
        <v>0.0550943396226415</v>
      </c>
      <c r="N8" s="40"/>
      <c r="O8" s="64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customFormat="false" ht="15" hidden="false" customHeight="false" outlineLevel="0" collapsed="false">
      <c r="A9" s="40"/>
      <c r="B9" s="40"/>
      <c r="C9" s="69" t="n">
        <v>2</v>
      </c>
      <c r="D9" s="70" t="s">
        <v>26</v>
      </c>
      <c r="E9" s="60" t="n">
        <v>0.2</v>
      </c>
      <c r="F9" s="61" t="n">
        <v>18.95</v>
      </c>
      <c r="G9" s="62" t="n">
        <f aca="false">((E9*$D$4)/100)/F9</f>
        <v>11.8956200527704</v>
      </c>
      <c r="H9" s="63" t="n">
        <f aca="false">G9</f>
        <v>11.8956200527704</v>
      </c>
      <c r="I9" s="64" t="n">
        <v>30000</v>
      </c>
      <c r="J9" s="65" t="n">
        <f aca="false">I9/$E$4</f>
        <v>0.267857142857143</v>
      </c>
      <c r="K9" s="66" t="n">
        <v>20.7</v>
      </c>
      <c r="L9" s="67" t="n">
        <f aca="false">IFERROR((K9/F9-1)*J9,0)</f>
        <v>0.024736147757256</v>
      </c>
      <c r="M9" s="68" t="n">
        <f aca="false">IFERROR(L9/J9,0)</f>
        <v>0.0923482849604222</v>
      </c>
      <c r="N9" s="40"/>
      <c r="O9" s="64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customFormat="false" ht="15" hidden="false" customHeight="false" outlineLevel="0" collapsed="false">
      <c r="A10" s="40"/>
      <c r="B10" s="40"/>
      <c r="C10" s="69" t="n">
        <v>3</v>
      </c>
      <c r="D10" s="70" t="s">
        <v>27</v>
      </c>
      <c r="E10" s="60" t="n">
        <v>0.2</v>
      </c>
      <c r="F10" s="61" t="n">
        <v>9.56</v>
      </c>
      <c r="G10" s="62" t="n">
        <f aca="false">((E10*$D$4)/100)/F10</f>
        <v>23.5797071129707</v>
      </c>
      <c r="H10" s="63" t="n">
        <f aca="false">G10</f>
        <v>23.5797071129707</v>
      </c>
      <c r="I10" s="64" t="n">
        <v>20000</v>
      </c>
      <c r="J10" s="65" t="n">
        <f aca="false">I10/$E$4</f>
        <v>0.178571428571429</v>
      </c>
      <c r="K10" s="66" t="n">
        <v>9.49</v>
      </c>
      <c r="L10" s="67" t="n">
        <f aca="false">IFERROR((K10/F10-1)*J10,0)</f>
        <v>-0.00130753138075314</v>
      </c>
      <c r="M10" s="68" t="n">
        <f aca="false">IFERROR(L10/J10,0)</f>
        <v>-0.00732217573221761</v>
      </c>
      <c r="N10" s="40"/>
      <c r="O10" s="64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customFormat="false" ht="15" hidden="false" customHeight="false" outlineLevel="0" collapsed="false">
      <c r="A11" s="40"/>
      <c r="B11" s="40"/>
      <c r="C11" s="69" t="n">
        <v>4</v>
      </c>
      <c r="D11" s="70" t="s">
        <v>18</v>
      </c>
      <c r="E11" s="60" t="n">
        <v>0.2</v>
      </c>
      <c r="F11" s="61" t="n">
        <v>30.84</v>
      </c>
      <c r="G11" s="62" t="n">
        <f aca="false">((E11*$D$4)/100)/F11</f>
        <v>7.30940337224384</v>
      </c>
      <c r="H11" s="63" t="n">
        <f aca="false">G11</f>
        <v>7.30940337224384</v>
      </c>
      <c r="I11" s="64" t="n">
        <v>30000</v>
      </c>
      <c r="J11" s="65" t="n">
        <f aca="false">I11/$E$4</f>
        <v>0.267857142857143</v>
      </c>
      <c r="K11" s="66" t="n">
        <v>32.15</v>
      </c>
      <c r="L11" s="67" t="n">
        <f aca="false">IFERROR((K11/F11-1)*J11,0)</f>
        <v>0.0113778488048916</v>
      </c>
      <c r="M11" s="68" t="n">
        <f aca="false">IFERROR(L11/J11,0)</f>
        <v>0.0424773022049285</v>
      </c>
      <c r="N11" s="40"/>
      <c r="O11" s="64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customFormat="false" ht="15" hidden="false" customHeight="false" outlineLevel="0" collapsed="false">
      <c r="A12" s="40"/>
      <c r="B12" s="40"/>
      <c r="C12" s="69" t="n">
        <v>5</v>
      </c>
      <c r="D12" s="70" t="s">
        <v>20</v>
      </c>
      <c r="E12" s="60" t="n">
        <v>0.2</v>
      </c>
      <c r="F12" s="61" t="n">
        <v>42.41</v>
      </c>
      <c r="G12" s="62" t="n">
        <f aca="false">((E12*$D$4)/100)/F12</f>
        <v>5.31530299457675</v>
      </c>
      <c r="H12" s="63" t="n">
        <f aca="false">G12</f>
        <v>5.31530299457675</v>
      </c>
      <c r="I12" s="64" t="n">
        <v>12000</v>
      </c>
      <c r="J12" s="65" t="n">
        <f aca="false">I12/$E$4</f>
        <v>0.107142857142857</v>
      </c>
      <c r="K12" s="66" t="n">
        <v>42.09</v>
      </c>
      <c r="L12" s="67" t="n">
        <f aca="false">IFERROR((K12/F12-1)*J12,0)</f>
        <v>-0.000808434668373349</v>
      </c>
      <c r="M12" s="68" t="n">
        <f aca="false">IFERROR(L12/J12,0)</f>
        <v>-0.00754539023815126</v>
      </c>
      <c r="N12" s="40"/>
      <c r="O12" s="64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customFormat="false" ht="15" hidden="false" customHeight="false" outlineLevel="0" collapsed="false">
      <c r="A13" s="40"/>
      <c r="B13" s="40"/>
      <c r="C13" s="69" t="n">
        <v>6</v>
      </c>
      <c r="D13" s="70"/>
      <c r="E13" s="60"/>
      <c r="F13" s="61"/>
      <c r="G13" s="62"/>
      <c r="H13" s="63"/>
      <c r="I13" s="64"/>
      <c r="J13" s="65"/>
      <c r="K13" s="66"/>
      <c r="L13" s="67"/>
      <c r="M13" s="68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customFormat="false" ht="15" hidden="false" customHeight="false" outlineLevel="0" collapsed="false">
      <c r="A14" s="40"/>
      <c r="B14" s="40"/>
      <c r="C14" s="69" t="n">
        <v>7</v>
      </c>
      <c r="D14" s="70"/>
      <c r="E14" s="60"/>
      <c r="F14" s="61"/>
      <c r="G14" s="62"/>
      <c r="H14" s="63"/>
      <c r="I14" s="64"/>
      <c r="J14" s="65"/>
      <c r="K14" s="66"/>
      <c r="L14" s="67"/>
      <c r="M14" s="68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customFormat="false" ht="15" hidden="false" customHeight="false" outlineLevel="0" collapsed="false">
      <c r="A15" s="40"/>
      <c r="B15" s="40"/>
      <c r="C15" s="69" t="n">
        <v>8</v>
      </c>
      <c r="D15" s="70"/>
      <c r="E15" s="60"/>
      <c r="F15" s="61"/>
      <c r="G15" s="62"/>
      <c r="H15" s="63"/>
      <c r="I15" s="64"/>
      <c r="J15" s="65"/>
      <c r="K15" s="66"/>
      <c r="L15" s="67"/>
      <c r="M15" s="68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customFormat="false" ht="15" hidden="false" customHeight="false" outlineLevel="0" collapsed="false">
      <c r="A16" s="40"/>
      <c r="B16" s="40"/>
      <c r="C16" s="69" t="n">
        <v>9</v>
      </c>
      <c r="D16" s="70"/>
      <c r="E16" s="60"/>
      <c r="F16" s="61"/>
      <c r="G16" s="62"/>
      <c r="H16" s="63"/>
      <c r="I16" s="64"/>
      <c r="J16" s="65"/>
      <c r="K16" s="66"/>
      <c r="L16" s="67"/>
      <c r="M16" s="68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customFormat="false" ht="15" hidden="false" customHeight="false" outlineLevel="0" collapsed="false">
      <c r="A17" s="40"/>
      <c r="B17" s="40"/>
      <c r="C17" s="69" t="n">
        <v>10</v>
      </c>
      <c r="D17" s="70"/>
      <c r="E17" s="60"/>
      <c r="F17" s="61"/>
      <c r="G17" s="62"/>
      <c r="H17" s="63"/>
      <c r="I17" s="64"/>
      <c r="J17" s="65"/>
      <c r="K17" s="66"/>
      <c r="L17" s="67"/>
      <c r="M17" s="68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customFormat="false" ht="15" hidden="false" customHeight="false" outlineLevel="0" collapsed="false">
      <c r="A18" s="40"/>
      <c r="B18" s="40"/>
      <c r="C18" s="71" t="s">
        <v>22</v>
      </c>
      <c r="D18" s="71"/>
      <c r="E18" s="71"/>
      <c r="F18" s="72" t="n">
        <v>100000</v>
      </c>
      <c r="G18" s="73"/>
      <c r="H18" s="73"/>
      <c r="I18" s="73"/>
      <c r="J18" s="72"/>
      <c r="K18" s="74" t="n">
        <f aca="false">F4</f>
        <v>117620.666209911</v>
      </c>
      <c r="L18" s="75" t="n">
        <f aca="false">(K18/F18-1)</f>
        <v>0.176206662099112</v>
      </c>
      <c r="M18" s="75"/>
      <c r="N18" s="76" t="s">
        <v>23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customFormat="false" ht="15.75" hidden="false" customHeight="true" outlineLevel="0" collapsed="false">
      <c r="A19" s="40"/>
      <c r="B19" s="40"/>
      <c r="C19" s="71" t="s">
        <v>24</v>
      </c>
      <c r="D19" s="71"/>
      <c r="E19" s="71"/>
      <c r="F19" s="77" t="n">
        <v>80505.89</v>
      </c>
      <c r="G19" s="78"/>
      <c r="H19" s="78"/>
      <c r="I19" s="78"/>
      <c r="J19" s="79"/>
      <c r="K19" s="80" t="n">
        <v>80505.89</v>
      </c>
      <c r="L19" s="75" t="n">
        <f aca="false">(K19/F19-1)</f>
        <v>0</v>
      </c>
      <c r="M19" s="75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39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40"/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false" outlineLevel="0" collapsed="false">
      <c r="A2" s="40"/>
      <c r="B2" s="40"/>
      <c r="C2" s="41"/>
      <c r="D2" s="42" t="s">
        <v>0</v>
      </c>
      <c r="E2" s="42"/>
      <c r="F2" s="42"/>
      <c r="G2" s="41"/>
      <c r="H2" s="41"/>
      <c r="I2" s="43" t="n">
        <f aca="false">SUM(L8:L17)</f>
        <v>0.0579529670961253</v>
      </c>
      <c r="J2" s="44" t="s">
        <v>1</v>
      </c>
      <c r="K2" s="45" t="s">
        <v>2</v>
      </c>
      <c r="L2" s="41"/>
      <c r="M2" s="41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customFormat="false" ht="15.75" hidden="false" customHeight="false" outlineLevel="0" collapsed="false">
      <c r="A3" s="40"/>
      <c r="B3" s="40"/>
      <c r="C3" s="41"/>
      <c r="D3" s="46" t="s">
        <v>3</v>
      </c>
      <c r="E3" s="47" t="s">
        <v>4</v>
      </c>
      <c r="F3" s="48" t="s">
        <v>5</v>
      </c>
      <c r="G3" s="41"/>
      <c r="H3" s="41"/>
      <c r="I3" s="49"/>
      <c r="J3" s="41"/>
      <c r="K3" s="50"/>
      <c r="L3" s="41"/>
      <c r="M3" s="41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customFormat="false" ht="30" hidden="false" customHeight="true" outlineLevel="0" collapsed="false">
      <c r="A4" s="40"/>
      <c r="B4" s="40"/>
      <c r="C4" s="41"/>
      <c r="D4" s="51" t="n">
        <f aca="false">Junho!F4</f>
        <v>117620.666209911</v>
      </c>
      <c r="E4" s="52" t="n">
        <f aca="false">IF(SUM(I8:I17)&lt;=D4,SUM(I8:I17),"VALOR ACIMA DO DISPONÍVEL")</f>
        <v>83516</v>
      </c>
      <c r="F4" s="53" t="n">
        <f aca="false">(E4*I2)+E4+(D4-E4)</f>
        <v>122460.666209911</v>
      </c>
      <c r="G4" s="41"/>
      <c r="H4" s="41"/>
      <c r="I4" s="54" t="n">
        <f aca="false">F4/100000-1</f>
        <v>0.224606662099112</v>
      </c>
      <c r="J4" s="44" t="s">
        <v>1</v>
      </c>
      <c r="K4" s="45" t="s">
        <v>6</v>
      </c>
      <c r="L4" s="41"/>
      <c r="M4" s="41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customFormat="false" ht="15.75" hidden="false" customHeight="false" outlineLevel="0" collapsed="false">
      <c r="A5" s="40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customFormat="false" ht="15.75" hidden="false" customHeight="false" outlineLevel="0" collapsed="false">
      <c r="A6" s="40"/>
      <c r="B6" s="40"/>
      <c r="C6" s="55" t="s">
        <v>7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customFormat="false" ht="15" hidden="false" customHeight="false" outlineLevel="0" collapsed="false">
      <c r="A7" s="40"/>
      <c r="B7" s="40"/>
      <c r="C7" s="42" t="s">
        <v>8</v>
      </c>
      <c r="D7" s="42"/>
      <c r="E7" s="56" t="s">
        <v>9</v>
      </c>
      <c r="F7" s="46" t="s">
        <v>10</v>
      </c>
      <c r="G7" s="46" t="s">
        <v>11</v>
      </c>
      <c r="H7" s="57" t="s">
        <v>12</v>
      </c>
      <c r="I7" s="47" t="s">
        <v>13</v>
      </c>
      <c r="J7" s="57" t="s">
        <v>14</v>
      </c>
      <c r="K7" s="46" t="s">
        <v>15</v>
      </c>
      <c r="L7" s="42" t="s">
        <v>16</v>
      </c>
      <c r="M7" s="42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customFormat="false" ht="15" hidden="false" customHeight="false" outlineLevel="0" collapsed="false">
      <c r="A8" s="40"/>
      <c r="B8" s="40"/>
      <c r="C8" s="58" t="n">
        <v>1</v>
      </c>
      <c r="D8" s="59" t="s">
        <v>28</v>
      </c>
      <c r="E8" s="60" t="n">
        <v>0.1</v>
      </c>
      <c r="F8" s="61" t="n">
        <v>16.71</v>
      </c>
      <c r="G8" s="62" t="n">
        <f aca="false">((E8*$D$4)/100)/F8</f>
        <v>7.03893873189175</v>
      </c>
      <c r="H8" s="63" t="n">
        <v>6</v>
      </c>
      <c r="I8" s="64" t="n">
        <f aca="false">H8*F8*100</f>
        <v>10026</v>
      </c>
      <c r="J8" s="65" t="n">
        <f aca="false">I8/$E$4</f>
        <v>0.120048852914412</v>
      </c>
      <c r="K8" s="66" t="n">
        <v>15.86</v>
      </c>
      <c r="L8" s="67" t="n">
        <f aca="false">IFERROR((K8/F8-1)*J8,0)</f>
        <v>-0.00610661430145123</v>
      </c>
      <c r="M8" s="68" t="n">
        <f aca="false">IFERROR(L8/J8,0)</f>
        <v>-0.0508677438659486</v>
      </c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customFormat="false" ht="15" hidden="false" customHeight="false" outlineLevel="0" collapsed="false">
      <c r="A9" s="40"/>
      <c r="B9" s="40"/>
      <c r="C9" s="69" t="n">
        <v>2</v>
      </c>
      <c r="D9" s="70" t="s">
        <v>29</v>
      </c>
      <c r="E9" s="60" t="n">
        <v>0.1</v>
      </c>
      <c r="F9" s="61" t="n">
        <v>35.25</v>
      </c>
      <c r="G9" s="62" t="n">
        <f aca="false">((E9*$D$4)/100)/F9</f>
        <v>3.33675648822443</v>
      </c>
      <c r="H9" s="63" t="n">
        <v>3</v>
      </c>
      <c r="I9" s="64" t="n">
        <f aca="false">H9*F9*100</f>
        <v>10575</v>
      </c>
      <c r="J9" s="65" t="n">
        <f aca="false">I9/$E$4</f>
        <v>0.126622443603621</v>
      </c>
      <c r="K9" s="66" t="n">
        <v>42.95</v>
      </c>
      <c r="L9" s="67" t="n">
        <f aca="false">IFERROR((K9/F9-1)*J9,0)</f>
        <v>0.0276593706595144</v>
      </c>
      <c r="M9" s="68" t="n">
        <f aca="false">IFERROR(L9/J9,0)</f>
        <v>0.218439716312057</v>
      </c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customFormat="false" ht="15" hidden="false" customHeight="false" outlineLevel="0" collapsed="false">
      <c r="A10" s="40"/>
      <c r="B10" s="40"/>
      <c r="C10" s="69" t="n">
        <v>3</v>
      </c>
      <c r="D10" s="70" t="s">
        <v>19</v>
      </c>
      <c r="E10" s="60" t="n">
        <v>0.1</v>
      </c>
      <c r="F10" s="61" t="n">
        <v>9.89</v>
      </c>
      <c r="G10" s="62" t="n">
        <f aca="false">((E10*$D$4)/100)/F10</f>
        <v>11.8928883933176</v>
      </c>
      <c r="H10" s="63" t="n">
        <v>10</v>
      </c>
      <c r="I10" s="64" t="n">
        <f aca="false">H10*F10*100</f>
        <v>9890</v>
      </c>
      <c r="J10" s="65" t="n">
        <f aca="false">I10/$E$4</f>
        <v>0.118420422434025</v>
      </c>
      <c r="K10" s="66" t="n">
        <v>10.19</v>
      </c>
      <c r="L10" s="67" t="n">
        <f aca="false">IFERROR((K10/F10-1)*J10,0)</f>
        <v>0.00359212605967716</v>
      </c>
      <c r="M10" s="68" t="n">
        <f aca="false">IFERROR(L10/J10,0)</f>
        <v>0.0303336703741151</v>
      </c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customFormat="false" ht="15" hidden="false" customHeight="false" outlineLevel="0" collapsed="false">
      <c r="A11" s="40"/>
      <c r="B11" s="40"/>
      <c r="C11" s="69" t="n">
        <v>4</v>
      </c>
      <c r="D11" s="70" t="s">
        <v>20</v>
      </c>
      <c r="E11" s="60" t="n">
        <v>0.1</v>
      </c>
      <c r="F11" s="61" t="n">
        <v>43.47</v>
      </c>
      <c r="G11" s="62" t="n">
        <f aca="false">((E11*$D$4)/100)/F11</f>
        <v>2.70578942281829</v>
      </c>
      <c r="H11" s="63" t="n">
        <v>2</v>
      </c>
      <c r="I11" s="64" t="n">
        <f aca="false">H11*F11*100</f>
        <v>8694</v>
      </c>
      <c r="J11" s="65" t="n">
        <f aca="false">I11/$E$4</f>
        <v>0.104099813209445</v>
      </c>
      <c r="K11" s="66" t="n">
        <v>48.33</v>
      </c>
      <c r="L11" s="67" t="n">
        <f aca="false">IFERROR((K11/F11-1)*J11,0)</f>
        <v>0.0116384884333541</v>
      </c>
      <c r="M11" s="68" t="n">
        <f aca="false">IFERROR(L11/J11,0)</f>
        <v>0.111801242236025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customFormat="false" ht="15" hidden="false" customHeight="false" outlineLevel="0" collapsed="false">
      <c r="A12" s="40"/>
      <c r="B12" s="40"/>
      <c r="C12" s="69" t="n">
        <v>5</v>
      </c>
      <c r="D12" s="70" t="s">
        <v>30</v>
      </c>
      <c r="E12" s="60" t="n">
        <v>0.1</v>
      </c>
      <c r="F12" s="61" t="n">
        <v>29</v>
      </c>
      <c r="G12" s="62" t="n">
        <f aca="false">((E12*$D$4)/100)/F12</f>
        <v>4.05588504172108</v>
      </c>
      <c r="H12" s="63" t="n">
        <v>3</v>
      </c>
      <c r="I12" s="64" t="n">
        <f aca="false">H12*F12*100</f>
        <v>8700</v>
      </c>
      <c r="J12" s="65" t="n">
        <f aca="false">I12/$E$4</f>
        <v>0.104171655730638</v>
      </c>
      <c r="K12" s="66" t="n">
        <v>34.66</v>
      </c>
      <c r="L12" s="67" t="n">
        <f aca="false">IFERROR((K12/F12-1)*J12,0)</f>
        <v>0.0203314334977729</v>
      </c>
      <c r="M12" s="68" t="n">
        <f aca="false">IFERROR(L12/J12,0)</f>
        <v>0.195172413793103</v>
      </c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customFormat="false" ht="15" hidden="false" customHeight="false" outlineLevel="0" collapsed="false">
      <c r="A13" s="40"/>
      <c r="B13" s="40"/>
      <c r="C13" s="69" t="n">
        <v>6</v>
      </c>
      <c r="D13" s="70" t="s">
        <v>31</v>
      </c>
      <c r="E13" s="60" t="n">
        <v>0.1</v>
      </c>
      <c r="F13" s="61" t="n">
        <v>18.9</v>
      </c>
      <c r="G13" s="62" t="n">
        <f aca="false">((E13*$D$4)/100)/F13</f>
        <v>6.22331567248207</v>
      </c>
      <c r="H13" s="63" t="n">
        <v>5</v>
      </c>
      <c r="I13" s="64" t="n">
        <f aca="false">H13*F13*100</f>
        <v>9450</v>
      </c>
      <c r="J13" s="65" t="n">
        <f aca="false">I13/$E$4</f>
        <v>0.113151970879831</v>
      </c>
      <c r="K13" s="66" t="n">
        <v>19.85</v>
      </c>
      <c r="L13" s="67" t="n">
        <f aca="false">IFERROR((K13/F13-1)*J13,0)</f>
        <v>0.00568753292782224</v>
      </c>
      <c r="M13" s="68" t="n">
        <f aca="false">IFERROR(L13/J13,0)</f>
        <v>0.0502645502645505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customFormat="false" ht="15" hidden="false" customHeight="false" outlineLevel="0" collapsed="false">
      <c r="A14" s="40"/>
      <c r="B14" s="40"/>
      <c r="C14" s="69" t="n">
        <v>7</v>
      </c>
      <c r="D14" s="70" t="s">
        <v>32</v>
      </c>
      <c r="E14" s="60" t="n">
        <v>0.1</v>
      </c>
      <c r="F14" s="61" t="n">
        <v>10.76</v>
      </c>
      <c r="G14" s="62" t="n">
        <f aca="false">((E14*$D$4)/100)/F14</f>
        <v>10.9312886812185</v>
      </c>
      <c r="H14" s="63" t="n">
        <v>7</v>
      </c>
      <c r="I14" s="64" t="n">
        <f aca="false">H14*F14*100</f>
        <v>7532</v>
      </c>
      <c r="J14" s="65" t="n">
        <f aca="false">I14/$E$4</f>
        <v>0.0901863116049619</v>
      </c>
      <c r="K14" s="66" t="n">
        <v>11.85</v>
      </c>
      <c r="L14" s="67" t="n">
        <f aca="false">IFERROR((K14/F14-1)*J14,0)</f>
        <v>0.00913597394511231</v>
      </c>
      <c r="M14" s="68" t="n">
        <f aca="false">IFERROR(L14/J14,0)</f>
        <v>0.101301115241636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customFormat="false" ht="15" hidden="false" customHeight="false" outlineLevel="0" collapsed="false">
      <c r="A15" s="40"/>
      <c r="B15" s="40"/>
      <c r="C15" s="69" t="n">
        <v>8</v>
      </c>
      <c r="D15" s="70" t="s">
        <v>33</v>
      </c>
      <c r="E15" s="60" t="n">
        <v>0.1</v>
      </c>
      <c r="F15" s="61" t="n">
        <v>12.89</v>
      </c>
      <c r="G15" s="62" t="n">
        <f aca="false">((E15*$D$4)/100)/F15</f>
        <v>9.12495470984571</v>
      </c>
      <c r="H15" s="63" t="n">
        <v>5</v>
      </c>
      <c r="I15" s="64" t="n">
        <f aca="false">H15*F15*100</f>
        <v>6445</v>
      </c>
      <c r="J15" s="65" t="n">
        <f aca="false">I15/$E$4</f>
        <v>0.0771708415153982</v>
      </c>
      <c r="K15" s="66" t="n">
        <v>12.46</v>
      </c>
      <c r="L15" s="67" t="n">
        <f aca="false">IFERROR((K15/F15-1)*J15,0)</f>
        <v>-0.00257435700943531</v>
      </c>
      <c r="M15" s="68" t="n">
        <f aca="false">IFERROR(L15/J15,0)</f>
        <v>-0.0333591931730023</v>
      </c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customFormat="false" ht="15" hidden="false" customHeight="false" outlineLevel="0" collapsed="false">
      <c r="A16" s="40"/>
      <c r="B16" s="40"/>
      <c r="C16" s="69" t="n">
        <v>9</v>
      </c>
      <c r="D16" s="70" t="s">
        <v>34</v>
      </c>
      <c r="E16" s="60" t="n">
        <v>0.1</v>
      </c>
      <c r="F16" s="61" t="n">
        <v>22.7</v>
      </c>
      <c r="G16" s="62" t="n">
        <f aca="false">((E16*$D$4)/100)/F16</f>
        <v>5.18152714581107</v>
      </c>
      <c r="H16" s="63" t="n">
        <v>3</v>
      </c>
      <c r="I16" s="64" t="n">
        <f aca="false">H16*F16*100</f>
        <v>6810</v>
      </c>
      <c r="J16" s="65" t="n">
        <f aca="false">I16/$E$4</f>
        <v>0.0815412615546721</v>
      </c>
      <c r="K16" s="66" t="n">
        <v>21.25</v>
      </c>
      <c r="L16" s="67" t="n">
        <f aca="false">IFERROR((K16/F16-1)*J16,0)</f>
        <v>-0.00520858278653192</v>
      </c>
      <c r="M16" s="68" t="n">
        <f aca="false">IFERROR(L16/J16,0)</f>
        <v>-0.0638766519823788</v>
      </c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customFormat="false" ht="15" hidden="false" customHeight="false" outlineLevel="0" collapsed="false">
      <c r="A17" s="40"/>
      <c r="B17" s="40"/>
      <c r="C17" s="69" t="n">
        <v>10</v>
      </c>
      <c r="D17" s="70" t="s">
        <v>18</v>
      </c>
      <c r="E17" s="60" t="n">
        <v>0.1</v>
      </c>
      <c r="F17" s="61" t="n">
        <v>53.94</v>
      </c>
      <c r="G17" s="62" t="n">
        <f aca="false">((E17*$D$4)/100)/F17</f>
        <v>2.18058335576402</v>
      </c>
      <c r="H17" s="63" t="n">
        <v>1</v>
      </c>
      <c r="I17" s="64" t="n">
        <f aca="false">H17*F17*100</f>
        <v>5394</v>
      </c>
      <c r="J17" s="65" t="n">
        <f aca="false">I17/$E$4</f>
        <v>0.0645864265529958</v>
      </c>
      <c r="K17" s="66" t="n">
        <v>48.76</v>
      </c>
      <c r="L17" s="67" t="n">
        <f aca="false">IFERROR((K17/F17-1)*J17,0)</f>
        <v>-0.00620240432970928</v>
      </c>
      <c r="M17" s="68" t="n">
        <f aca="false">IFERROR(L17/J17,0)</f>
        <v>-0.0960326288468669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customFormat="false" ht="15" hidden="false" customHeight="false" outlineLevel="0" collapsed="false">
      <c r="A18" s="40"/>
      <c r="B18" s="40"/>
      <c r="C18" s="71" t="s">
        <v>22</v>
      </c>
      <c r="D18" s="71"/>
      <c r="E18" s="71"/>
      <c r="F18" s="72" t="n">
        <f aca="false">D4</f>
        <v>117620.666209911</v>
      </c>
      <c r="G18" s="73"/>
      <c r="H18" s="73"/>
      <c r="I18" s="73"/>
      <c r="J18" s="72"/>
      <c r="K18" s="74" t="n">
        <f aca="false">F4</f>
        <v>122460.666209911</v>
      </c>
      <c r="L18" s="75" t="n">
        <f aca="false">(K18/F18-1)</f>
        <v>0.0411492313039812</v>
      </c>
      <c r="M18" s="75"/>
      <c r="N18" s="76" t="s">
        <v>23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customFormat="false" ht="15.75" hidden="false" customHeight="true" outlineLevel="0" collapsed="false">
      <c r="A19" s="40"/>
      <c r="B19" s="40"/>
      <c r="C19" s="71" t="s">
        <v>24</v>
      </c>
      <c r="D19" s="71"/>
      <c r="E19" s="71"/>
      <c r="F19" s="77" t="n">
        <v>100967.2</v>
      </c>
      <c r="G19" s="78"/>
      <c r="H19" s="78"/>
      <c r="I19" s="78"/>
      <c r="J19" s="79"/>
      <c r="K19" s="80" t="n">
        <v>102673.28</v>
      </c>
      <c r="L19" s="75" t="n">
        <f aca="false">(K19/F19-1)</f>
        <v>0.0168973686504132</v>
      </c>
      <c r="M19" s="75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39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40"/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false" outlineLevel="0" collapsed="false">
      <c r="A2" s="40"/>
      <c r="B2" s="40"/>
      <c r="C2" s="41"/>
      <c r="D2" s="42" t="s">
        <v>0</v>
      </c>
      <c r="E2" s="42"/>
      <c r="F2" s="42"/>
      <c r="G2" s="41"/>
      <c r="H2" s="41"/>
      <c r="I2" s="43" t="n">
        <f aca="false">SUM(L8:L17)</f>
        <v>0.0579529670961253</v>
      </c>
      <c r="J2" s="44" t="s">
        <v>1</v>
      </c>
      <c r="K2" s="45" t="s">
        <v>2</v>
      </c>
      <c r="L2" s="41"/>
      <c r="M2" s="41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customFormat="false" ht="15.75" hidden="false" customHeight="false" outlineLevel="0" collapsed="false">
      <c r="A3" s="40"/>
      <c r="B3" s="40"/>
      <c r="C3" s="41"/>
      <c r="D3" s="46" t="s">
        <v>3</v>
      </c>
      <c r="E3" s="47" t="s">
        <v>4</v>
      </c>
      <c r="F3" s="48" t="s">
        <v>5</v>
      </c>
      <c r="G3" s="41"/>
      <c r="H3" s="41"/>
      <c r="I3" s="49"/>
      <c r="J3" s="41"/>
      <c r="K3" s="50"/>
      <c r="L3" s="41"/>
      <c r="M3" s="41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customFormat="false" ht="30" hidden="false" customHeight="true" outlineLevel="0" collapsed="false">
      <c r="A4" s="40"/>
      <c r="B4" s="40"/>
      <c r="C4" s="41"/>
      <c r="D4" s="51" t="n">
        <f aca="false">Julho!F4</f>
        <v>122460.666209911</v>
      </c>
      <c r="E4" s="52" t="n">
        <f aca="false">IF(SUM(I8:I17)&lt;=D4,SUM(I8:I17),"VALOR ACIMA DO DISPONÍVEL")</f>
        <v>83516</v>
      </c>
      <c r="F4" s="53" t="n">
        <f aca="false">(E4*I2)+E4+(D4-E4)</f>
        <v>127300.666209911</v>
      </c>
      <c r="G4" s="41"/>
      <c r="H4" s="41"/>
      <c r="I4" s="54" t="n">
        <f aca="false">F4/100000-1</f>
        <v>0.273006662099112</v>
      </c>
      <c r="J4" s="44" t="s">
        <v>1</v>
      </c>
      <c r="K4" s="45" t="s">
        <v>6</v>
      </c>
      <c r="L4" s="41"/>
      <c r="M4" s="41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customFormat="false" ht="15.75" hidden="false" customHeight="false" outlineLevel="0" collapsed="false">
      <c r="A5" s="40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customFormat="false" ht="15.75" hidden="false" customHeight="false" outlineLevel="0" collapsed="false">
      <c r="A6" s="40"/>
      <c r="B6" s="40"/>
      <c r="C6" s="55" t="s">
        <v>7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customFormat="false" ht="15" hidden="false" customHeight="false" outlineLevel="0" collapsed="false">
      <c r="A7" s="40"/>
      <c r="B7" s="40"/>
      <c r="C7" s="42" t="s">
        <v>8</v>
      </c>
      <c r="D7" s="42"/>
      <c r="E7" s="56" t="s">
        <v>9</v>
      </c>
      <c r="F7" s="46" t="s">
        <v>10</v>
      </c>
      <c r="G7" s="46" t="s">
        <v>11</v>
      </c>
      <c r="H7" s="57" t="s">
        <v>12</v>
      </c>
      <c r="I7" s="47" t="s">
        <v>13</v>
      </c>
      <c r="J7" s="57" t="s">
        <v>14</v>
      </c>
      <c r="K7" s="46" t="s">
        <v>15</v>
      </c>
      <c r="L7" s="42" t="s">
        <v>16</v>
      </c>
      <c r="M7" s="42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customFormat="false" ht="15" hidden="false" customHeight="false" outlineLevel="0" collapsed="false">
      <c r="A8" s="40"/>
      <c r="B8" s="40"/>
      <c r="C8" s="58" t="n">
        <v>1</v>
      </c>
      <c r="D8" s="59" t="s">
        <v>28</v>
      </c>
      <c r="E8" s="60" t="n">
        <v>0.1</v>
      </c>
      <c r="F8" s="61" t="n">
        <v>16.71</v>
      </c>
      <c r="G8" s="62" t="n">
        <f aca="false">((E8*$D$4)/100)/F8</f>
        <v>7.32858564990492</v>
      </c>
      <c r="H8" s="63" t="n">
        <v>6</v>
      </c>
      <c r="I8" s="64" t="n">
        <f aca="false">H8*F8*100</f>
        <v>10026</v>
      </c>
      <c r="J8" s="65" t="n">
        <f aca="false">I8/$E$4</f>
        <v>0.120048852914412</v>
      </c>
      <c r="K8" s="66" t="n">
        <v>15.86</v>
      </c>
      <c r="L8" s="67" t="n">
        <f aca="false">IFERROR((K8/F8-1)*J8,0)</f>
        <v>-0.00610661430145123</v>
      </c>
      <c r="M8" s="68" t="n">
        <f aca="false">IFERROR(L8/J8,0)</f>
        <v>-0.0508677438659486</v>
      </c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customFormat="false" ht="15" hidden="false" customHeight="false" outlineLevel="0" collapsed="false">
      <c r="A9" s="40"/>
      <c r="B9" s="40"/>
      <c r="C9" s="69" t="n">
        <v>2</v>
      </c>
      <c r="D9" s="70" t="s">
        <v>29</v>
      </c>
      <c r="E9" s="60" t="n">
        <v>0.1</v>
      </c>
      <c r="F9" s="61" t="n">
        <v>35.25</v>
      </c>
      <c r="G9" s="62" t="n">
        <f aca="false">((E9*$D$4)/100)/F9</f>
        <v>3.47406145276344</v>
      </c>
      <c r="H9" s="63" t="n">
        <v>3</v>
      </c>
      <c r="I9" s="64" t="n">
        <f aca="false">H9*F9*100</f>
        <v>10575</v>
      </c>
      <c r="J9" s="65" t="n">
        <f aca="false">I9/$E$4</f>
        <v>0.126622443603621</v>
      </c>
      <c r="K9" s="66" t="n">
        <v>42.95</v>
      </c>
      <c r="L9" s="67" t="n">
        <f aca="false">IFERROR((K9/F9-1)*J9,0)</f>
        <v>0.0276593706595144</v>
      </c>
      <c r="M9" s="68" t="n">
        <f aca="false">IFERROR(L9/J9,0)</f>
        <v>0.218439716312057</v>
      </c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customFormat="false" ht="15" hidden="false" customHeight="false" outlineLevel="0" collapsed="false">
      <c r="A10" s="40"/>
      <c r="B10" s="40"/>
      <c r="C10" s="69" t="n">
        <v>3</v>
      </c>
      <c r="D10" s="70" t="s">
        <v>19</v>
      </c>
      <c r="E10" s="60" t="n">
        <v>0.09</v>
      </c>
      <c r="F10" s="61" t="n">
        <v>9.89</v>
      </c>
      <c r="G10" s="62" t="n">
        <f aca="false">((E10*$D$4)/100)/F10</f>
        <v>11.144044447818</v>
      </c>
      <c r="H10" s="63" t="n">
        <v>10</v>
      </c>
      <c r="I10" s="64" t="n">
        <f aca="false">H10*F10*100</f>
        <v>9890</v>
      </c>
      <c r="J10" s="65" t="n">
        <f aca="false">I10/$E$4</f>
        <v>0.118420422434025</v>
      </c>
      <c r="K10" s="66" t="n">
        <v>10.19</v>
      </c>
      <c r="L10" s="67" t="n">
        <f aca="false">IFERROR((K10/F10-1)*J10,0)</f>
        <v>0.00359212605967716</v>
      </c>
      <c r="M10" s="68" t="n">
        <f aca="false">IFERROR(L10/J10,0)</f>
        <v>0.0303336703741151</v>
      </c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customFormat="false" ht="15" hidden="false" customHeight="false" outlineLevel="0" collapsed="false">
      <c r="A11" s="40"/>
      <c r="B11" s="40"/>
      <c r="C11" s="69" t="n">
        <v>4</v>
      </c>
      <c r="D11" s="70" t="s">
        <v>20</v>
      </c>
      <c r="E11" s="60" t="n">
        <v>0.09</v>
      </c>
      <c r="F11" s="61" t="n">
        <v>43.47</v>
      </c>
      <c r="G11" s="62" t="n">
        <f aca="false">((E11*$D$4)/100)/F11</f>
        <v>2.53541751987394</v>
      </c>
      <c r="H11" s="63" t="n">
        <v>2</v>
      </c>
      <c r="I11" s="64" t="n">
        <f aca="false">H11*F11*100</f>
        <v>8694</v>
      </c>
      <c r="J11" s="65" t="n">
        <f aca="false">I11/$E$4</f>
        <v>0.104099813209445</v>
      </c>
      <c r="K11" s="66" t="n">
        <v>48.33</v>
      </c>
      <c r="L11" s="67" t="n">
        <f aca="false">IFERROR((K11/F11-1)*J11,0)</f>
        <v>0.0116384884333541</v>
      </c>
      <c r="M11" s="68" t="n">
        <f aca="false">IFERROR(L11/J11,0)</f>
        <v>0.111801242236025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customFormat="false" ht="15" hidden="false" customHeight="false" outlineLevel="0" collapsed="false">
      <c r="A12" s="40"/>
      <c r="B12" s="40"/>
      <c r="C12" s="69" t="n">
        <v>5</v>
      </c>
      <c r="D12" s="70" t="s">
        <v>30</v>
      </c>
      <c r="E12" s="60" t="n">
        <v>0.08</v>
      </c>
      <c r="F12" s="61" t="n">
        <v>29</v>
      </c>
      <c r="G12" s="62" t="n">
        <f aca="false">((E12*$D$4)/100)/F12</f>
        <v>3.37822527475617</v>
      </c>
      <c r="H12" s="63" t="n">
        <v>3</v>
      </c>
      <c r="I12" s="64" t="n">
        <f aca="false">H12*F12*100</f>
        <v>8700</v>
      </c>
      <c r="J12" s="65" t="n">
        <f aca="false">I12/$E$4</f>
        <v>0.104171655730638</v>
      </c>
      <c r="K12" s="66" t="n">
        <v>34.66</v>
      </c>
      <c r="L12" s="67" t="n">
        <f aca="false">IFERROR((K12/F12-1)*J12,0)</f>
        <v>0.0203314334977729</v>
      </c>
      <c r="M12" s="68" t="n">
        <f aca="false">IFERROR(L12/J12,0)</f>
        <v>0.195172413793103</v>
      </c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customFormat="false" ht="15" hidden="false" customHeight="false" outlineLevel="0" collapsed="false">
      <c r="A13" s="40"/>
      <c r="B13" s="40"/>
      <c r="C13" s="69" t="n">
        <v>6</v>
      </c>
      <c r="D13" s="70" t="s">
        <v>31</v>
      </c>
      <c r="E13" s="60" t="n">
        <v>0.09</v>
      </c>
      <c r="F13" s="61" t="n">
        <v>18.9</v>
      </c>
      <c r="G13" s="62" t="n">
        <f aca="false">((E13*$D$4)/100)/F13</f>
        <v>5.83146029571006</v>
      </c>
      <c r="H13" s="63" t="n">
        <v>5</v>
      </c>
      <c r="I13" s="64" t="n">
        <f aca="false">H13*F13*100</f>
        <v>9450</v>
      </c>
      <c r="J13" s="65" t="n">
        <f aca="false">I13/$E$4</f>
        <v>0.113151970879831</v>
      </c>
      <c r="K13" s="66" t="n">
        <v>19.85</v>
      </c>
      <c r="L13" s="67" t="n">
        <f aca="false">IFERROR((K13/F13-1)*J13,0)</f>
        <v>0.00568753292782224</v>
      </c>
      <c r="M13" s="68" t="n">
        <f aca="false">IFERROR(L13/J13,0)</f>
        <v>0.0502645502645505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customFormat="false" ht="15" hidden="false" customHeight="false" outlineLevel="0" collapsed="false">
      <c r="A14" s="40"/>
      <c r="B14" s="40"/>
      <c r="C14" s="69" t="n">
        <v>7</v>
      </c>
      <c r="D14" s="70" t="s">
        <v>32</v>
      </c>
      <c r="E14" s="60" t="n">
        <v>0.07</v>
      </c>
      <c r="F14" s="61" t="n">
        <v>10.76</v>
      </c>
      <c r="G14" s="62" t="n">
        <f aca="false">((E14*$D$4)/100)/F14</f>
        <v>7.9667719653288</v>
      </c>
      <c r="H14" s="63" t="n">
        <v>7</v>
      </c>
      <c r="I14" s="64" t="n">
        <f aca="false">H14*F14*100</f>
        <v>7532</v>
      </c>
      <c r="J14" s="65" t="n">
        <f aca="false">I14/$E$4</f>
        <v>0.0901863116049619</v>
      </c>
      <c r="K14" s="66" t="n">
        <v>11.85</v>
      </c>
      <c r="L14" s="67" t="n">
        <f aca="false">IFERROR((K14/F14-1)*J14,0)</f>
        <v>0.00913597394511231</v>
      </c>
      <c r="M14" s="68" t="n">
        <f aca="false">IFERROR(L14/J14,0)</f>
        <v>0.101301115241636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customFormat="false" ht="15" hidden="false" customHeight="false" outlineLevel="0" collapsed="false">
      <c r="A15" s="40"/>
      <c r="B15" s="40"/>
      <c r="C15" s="69" t="n">
        <v>8</v>
      </c>
      <c r="D15" s="70" t="s">
        <v>33</v>
      </c>
      <c r="E15" s="60" t="n">
        <v>0.07</v>
      </c>
      <c r="F15" s="61" t="n">
        <v>12.89</v>
      </c>
      <c r="G15" s="62" t="n">
        <f aca="false">((E15*$D$4)/100)/F15</f>
        <v>6.65030770728765</v>
      </c>
      <c r="H15" s="63" t="n">
        <v>5</v>
      </c>
      <c r="I15" s="64" t="n">
        <f aca="false">H15*F15*100</f>
        <v>6445</v>
      </c>
      <c r="J15" s="65" t="n">
        <f aca="false">I15/$E$4</f>
        <v>0.0771708415153982</v>
      </c>
      <c r="K15" s="66" t="n">
        <v>12.46</v>
      </c>
      <c r="L15" s="67" t="n">
        <f aca="false">IFERROR((K15/F15-1)*J15,0)</f>
        <v>-0.00257435700943531</v>
      </c>
      <c r="M15" s="68" t="n">
        <f aca="false">IFERROR(L15/J15,0)</f>
        <v>-0.0333591931730023</v>
      </c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customFormat="false" ht="15" hidden="false" customHeight="false" outlineLevel="0" collapsed="false">
      <c r="A16" s="40"/>
      <c r="B16" s="40"/>
      <c r="C16" s="69" t="n">
        <v>9</v>
      </c>
      <c r="D16" s="70" t="s">
        <v>34</v>
      </c>
      <c r="E16" s="60" t="n">
        <v>0.07</v>
      </c>
      <c r="F16" s="61" t="n">
        <v>22.7</v>
      </c>
      <c r="G16" s="62" t="n">
        <f aca="false">((E16*$D$4)/100)/F16</f>
        <v>3.77632010338933</v>
      </c>
      <c r="H16" s="63" t="n">
        <v>3</v>
      </c>
      <c r="I16" s="64" t="n">
        <f aca="false">H16*F16*100</f>
        <v>6810</v>
      </c>
      <c r="J16" s="65" t="n">
        <f aca="false">I16/$E$4</f>
        <v>0.0815412615546721</v>
      </c>
      <c r="K16" s="66" t="n">
        <v>21.25</v>
      </c>
      <c r="L16" s="67" t="n">
        <f aca="false">IFERROR((K16/F16-1)*J16,0)</f>
        <v>-0.00520858278653192</v>
      </c>
      <c r="M16" s="68" t="n">
        <f aca="false">IFERROR(L16/J16,0)</f>
        <v>-0.0638766519823788</v>
      </c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customFormat="false" ht="15" hidden="false" customHeight="false" outlineLevel="0" collapsed="false">
      <c r="A17" s="40"/>
      <c r="B17" s="40"/>
      <c r="C17" s="69" t="n">
        <v>10</v>
      </c>
      <c r="D17" s="70" t="s">
        <v>18</v>
      </c>
      <c r="E17" s="60" t="n">
        <v>0.08</v>
      </c>
      <c r="F17" s="61" t="n">
        <v>53.94</v>
      </c>
      <c r="G17" s="62" t="n">
        <f aca="false">((E17*$D$4)/100)/F17</f>
        <v>1.81625014771837</v>
      </c>
      <c r="H17" s="63" t="n">
        <v>1</v>
      </c>
      <c r="I17" s="64" t="n">
        <f aca="false">H17*F17*100</f>
        <v>5394</v>
      </c>
      <c r="J17" s="65" t="n">
        <f aca="false">I17/$E$4</f>
        <v>0.0645864265529958</v>
      </c>
      <c r="K17" s="66" t="n">
        <v>48.76</v>
      </c>
      <c r="L17" s="67" t="n">
        <f aca="false">IFERROR((K17/F17-1)*J17,0)</f>
        <v>-0.00620240432970928</v>
      </c>
      <c r="M17" s="68" t="n">
        <f aca="false">IFERROR(L17/J17,0)</f>
        <v>-0.0960326288468669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customFormat="false" ht="15" hidden="false" customHeight="false" outlineLevel="0" collapsed="false">
      <c r="A18" s="40"/>
      <c r="B18" s="40"/>
      <c r="C18" s="71" t="s">
        <v>22</v>
      </c>
      <c r="D18" s="71"/>
      <c r="E18" s="71"/>
      <c r="F18" s="72" t="n">
        <f aca="false">D4</f>
        <v>122460.666209911</v>
      </c>
      <c r="G18" s="73"/>
      <c r="H18" s="73"/>
      <c r="I18" s="73"/>
      <c r="J18" s="72"/>
      <c r="K18" s="74" t="n">
        <f aca="false">F4</f>
        <v>127300.666209911</v>
      </c>
      <c r="L18" s="75" t="n">
        <f aca="false">(K18/F18-1)</f>
        <v>0.0395228945733783</v>
      </c>
      <c r="M18" s="75"/>
      <c r="N18" s="76" t="s">
        <v>23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customFormat="false" ht="15.75" hidden="false" customHeight="true" outlineLevel="0" collapsed="false">
      <c r="A19" s="40"/>
      <c r="B19" s="40"/>
      <c r="C19" s="71" t="s">
        <v>24</v>
      </c>
      <c r="D19" s="71"/>
      <c r="E19" s="71"/>
      <c r="F19" s="77" t="n">
        <v>100967.2</v>
      </c>
      <c r="G19" s="78"/>
      <c r="H19" s="78"/>
      <c r="I19" s="78"/>
      <c r="J19" s="79"/>
      <c r="K19" s="80" t="n">
        <v>102673.28</v>
      </c>
      <c r="L19" s="75" t="n">
        <f aca="false">(K19/F19-1)</f>
        <v>0.0168973686504132</v>
      </c>
      <c r="M19" s="75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39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40"/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false" outlineLevel="0" collapsed="false">
      <c r="A2" s="40"/>
      <c r="B2" s="40"/>
      <c r="C2" s="41"/>
      <c r="D2" s="42" t="s">
        <v>0</v>
      </c>
      <c r="E2" s="42"/>
      <c r="F2" s="42"/>
      <c r="G2" s="41"/>
      <c r="H2" s="41"/>
      <c r="I2" s="43" t="n">
        <f aca="false">SUM(L8:L17)</f>
        <v>0.0579529670961253</v>
      </c>
      <c r="J2" s="44" t="s">
        <v>1</v>
      </c>
      <c r="K2" s="45" t="s">
        <v>2</v>
      </c>
      <c r="L2" s="41"/>
      <c r="M2" s="41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customFormat="false" ht="15.75" hidden="false" customHeight="false" outlineLevel="0" collapsed="false">
      <c r="A3" s="40"/>
      <c r="B3" s="40"/>
      <c r="C3" s="41"/>
      <c r="D3" s="46" t="s">
        <v>3</v>
      </c>
      <c r="E3" s="47" t="s">
        <v>4</v>
      </c>
      <c r="F3" s="48" t="s">
        <v>5</v>
      </c>
      <c r="G3" s="41"/>
      <c r="H3" s="41"/>
      <c r="I3" s="49"/>
      <c r="J3" s="41"/>
      <c r="K3" s="50"/>
      <c r="L3" s="41"/>
      <c r="M3" s="41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customFormat="false" ht="30" hidden="false" customHeight="true" outlineLevel="0" collapsed="false">
      <c r="A4" s="40"/>
      <c r="B4" s="40"/>
      <c r="C4" s="41"/>
      <c r="D4" s="51" t="n">
        <f aca="false">Agosto!F4</f>
        <v>127300.666209911</v>
      </c>
      <c r="E4" s="52" t="n">
        <f aca="false">IF(SUM(I8:I17)&lt;=D4,SUM(I8:I17),"VALOR ACIMA DO DISPONÍVEL")</f>
        <v>83516</v>
      </c>
      <c r="F4" s="53" t="n">
        <f aca="false">(E4*I2)+E4+(D4-E4)</f>
        <v>132140.666209911</v>
      </c>
      <c r="G4" s="41"/>
      <c r="H4" s="41"/>
      <c r="I4" s="54" t="n">
        <f aca="false">F4/100000-1</f>
        <v>0.321406662099112</v>
      </c>
      <c r="J4" s="44" t="s">
        <v>1</v>
      </c>
      <c r="K4" s="45" t="s">
        <v>6</v>
      </c>
      <c r="L4" s="41"/>
      <c r="M4" s="41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customFormat="false" ht="15.75" hidden="false" customHeight="false" outlineLevel="0" collapsed="false">
      <c r="A5" s="40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customFormat="false" ht="15.75" hidden="false" customHeight="false" outlineLevel="0" collapsed="false">
      <c r="A6" s="40"/>
      <c r="B6" s="40"/>
      <c r="C6" s="55" t="s">
        <v>7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customFormat="false" ht="15" hidden="false" customHeight="false" outlineLevel="0" collapsed="false">
      <c r="A7" s="40"/>
      <c r="B7" s="40"/>
      <c r="C7" s="42" t="s">
        <v>8</v>
      </c>
      <c r="D7" s="42"/>
      <c r="E7" s="56" t="s">
        <v>9</v>
      </c>
      <c r="F7" s="46" t="s">
        <v>10</v>
      </c>
      <c r="G7" s="46" t="s">
        <v>11</v>
      </c>
      <c r="H7" s="57" t="s">
        <v>12</v>
      </c>
      <c r="I7" s="47" t="s">
        <v>13</v>
      </c>
      <c r="J7" s="57" t="s">
        <v>14</v>
      </c>
      <c r="K7" s="46" t="s">
        <v>15</v>
      </c>
      <c r="L7" s="42" t="s">
        <v>16</v>
      </c>
      <c r="M7" s="42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customFormat="false" ht="15" hidden="false" customHeight="false" outlineLevel="0" collapsed="false">
      <c r="A8" s="40"/>
      <c r="B8" s="40"/>
      <c r="C8" s="58" t="n">
        <v>1</v>
      </c>
      <c r="D8" s="59" t="s">
        <v>28</v>
      </c>
      <c r="E8" s="60" t="n">
        <v>0.1</v>
      </c>
      <c r="F8" s="61" t="n">
        <v>16.71</v>
      </c>
      <c r="G8" s="62" t="n">
        <f aca="false">((E8*$D$4)/100)/F8</f>
        <v>7.61823256791809</v>
      </c>
      <c r="H8" s="63" t="n">
        <v>6</v>
      </c>
      <c r="I8" s="64" t="n">
        <f aca="false">H8*F8*100</f>
        <v>10026</v>
      </c>
      <c r="J8" s="65" t="n">
        <f aca="false">I8/$E$4</f>
        <v>0.120048852914412</v>
      </c>
      <c r="K8" s="66" t="n">
        <v>15.86</v>
      </c>
      <c r="L8" s="67" t="n">
        <f aca="false">IFERROR((K8/F8-1)*J8,0)</f>
        <v>-0.00610661430145123</v>
      </c>
      <c r="M8" s="68" t="n">
        <f aca="false">IFERROR(L8/J8,0)</f>
        <v>-0.0508677438659486</v>
      </c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customFormat="false" ht="15" hidden="false" customHeight="false" outlineLevel="0" collapsed="false">
      <c r="A9" s="40"/>
      <c r="B9" s="40"/>
      <c r="C9" s="69" t="n">
        <v>2</v>
      </c>
      <c r="D9" s="70" t="s">
        <v>29</v>
      </c>
      <c r="E9" s="60" t="n">
        <v>0.1</v>
      </c>
      <c r="F9" s="61" t="n">
        <v>35.25</v>
      </c>
      <c r="G9" s="62" t="n">
        <f aca="false">((E9*$D$4)/100)/F9</f>
        <v>3.61136641730245</v>
      </c>
      <c r="H9" s="63" t="n">
        <v>3</v>
      </c>
      <c r="I9" s="64" t="n">
        <f aca="false">H9*F9*100</f>
        <v>10575</v>
      </c>
      <c r="J9" s="65" t="n">
        <f aca="false">I9/$E$4</f>
        <v>0.126622443603621</v>
      </c>
      <c r="K9" s="66" t="n">
        <v>42.95</v>
      </c>
      <c r="L9" s="67" t="n">
        <f aca="false">IFERROR((K9/F9-1)*J9,0)</f>
        <v>0.0276593706595144</v>
      </c>
      <c r="M9" s="68" t="n">
        <f aca="false">IFERROR(L9/J9,0)</f>
        <v>0.218439716312057</v>
      </c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customFormat="false" ht="15" hidden="false" customHeight="false" outlineLevel="0" collapsed="false">
      <c r="A10" s="40"/>
      <c r="B10" s="40"/>
      <c r="C10" s="69" t="n">
        <v>3</v>
      </c>
      <c r="D10" s="70" t="s">
        <v>19</v>
      </c>
      <c r="E10" s="60" t="n">
        <v>0.09</v>
      </c>
      <c r="F10" s="61" t="n">
        <v>9.89</v>
      </c>
      <c r="G10" s="62" t="n">
        <f aca="false">((E10*$D$4)/100)/F10</f>
        <v>11.5844893416502</v>
      </c>
      <c r="H10" s="63" t="n">
        <v>10</v>
      </c>
      <c r="I10" s="64" t="n">
        <f aca="false">H10*F10*100</f>
        <v>9890</v>
      </c>
      <c r="J10" s="65" t="n">
        <f aca="false">I10/$E$4</f>
        <v>0.118420422434025</v>
      </c>
      <c r="K10" s="66" t="n">
        <v>10.19</v>
      </c>
      <c r="L10" s="67" t="n">
        <f aca="false">IFERROR((K10/F10-1)*J10,0)</f>
        <v>0.00359212605967716</v>
      </c>
      <c r="M10" s="68" t="n">
        <f aca="false">IFERROR(L10/J10,0)</f>
        <v>0.0303336703741151</v>
      </c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customFormat="false" ht="15" hidden="false" customHeight="false" outlineLevel="0" collapsed="false">
      <c r="A11" s="40"/>
      <c r="B11" s="40"/>
      <c r="C11" s="69" t="n">
        <v>4</v>
      </c>
      <c r="D11" s="70" t="s">
        <v>20</v>
      </c>
      <c r="E11" s="60" t="n">
        <v>0.09</v>
      </c>
      <c r="F11" s="61" t="n">
        <v>43.47</v>
      </c>
      <c r="G11" s="62" t="n">
        <f aca="false">((E11*$D$4)/100)/F11</f>
        <v>2.63562455921141</v>
      </c>
      <c r="H11" s="63" t="n">
        <v>2</v>
      </c>
      <c r="I11" s="64" t="n">
        <f aca="false">H11*F11*100</f>
        <v>8694</v>
      </c>
      <c r="J11" s="65" t="n">
        <f aca="false">I11/$E$4</f>
        <v>0.104099813209445</v>
      </c>
      <c r="K11" s="66" t="n">
        <v>48.33</v>
      </c>
      <c r="L11" s="67" t="n">
        <f aca="false">IFERROR((K11/F11-1)*J11,0)</f>
        <v>0.0116384884333541</v>
      </c>
      <c r="M11" s="68" t="n">
        <f aca="false">IFERROR(L11/J11,0)</f>
        <v>0.111801242236025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customFormat="false" ht="15" hidden="false" customHeight="false" outlineLevel="0" collapsed="false">
      <c r="A12" s="40"/>
      <c r="B12" s="40"/>
      <c r="C12" s="69" t="n">
        <v>5</v>
      </c>
      <c r="D12" s="70" t="s">
        <v>30</v>
      </c>
      <c r="E12" s="60" t="n">
        <v>0.08</v>
      </c>
      <c r="F12" s="61" t="n">
        <v>29</v>
      </c>
      <c r="G12" s="62" t="n">
        <f aca="false">((E12*$D$4)/100)/F12</f>
        <v>3.51174251613548</v>
      </c>
      <c r="H12" s="63" t="n">
        <v>3</v>
      </c>
      <c r="I12" s="64" t="n">
        <f aca="false">H12*F12*100</f>
        <v>8700</v>
      </c>
      <c r="J12" s="65" t="n">
        <f aca="false">I12/$E$4</f>
        <v>0.104171655730638</v>
      </c>
      <c r="K12" s="66" t="n">
        <v>34.66</v>
      </c>
      <c r="L12" s="67" t="n">
        <f aca="false">IFERROR((K12/F12-1)*J12,0)</f>
        <v>0.0203314334977729</v>
      </c>
      <c r="M12" s="68" t="n">
        <f aca="false">IFERROR(L12/J12,0)</f>
        <v>0.195172413793103</v>
      </c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customFormat="false" ht="15" hidden="false" customHeight="false" outlineLevel="0" collapsed="false">
      <c r="A13" s="40"/>
      <c r="B13" s="40"/>
      <c r="C13" s="69" t="n">
        <v>6</v>
      </c>
      <c r="D13" s="70" t="s">
        <v>31</v>
      </c>
      <c r="E13" s="60" t="n">
        <v>0.09</v>
      </c>
      <c r="F13" s="61" t="n">
        <v>18.9</v>
      </c>
      <c r="G13" s="62" t="n">
        <f aca="false">((E13*$D$4)/100)/F13</f>
        <v>6.06193648618625</v>
      </c>
      <c r="H13" s="63" t="n">
        <v>5</v>
      </c>
      <c r="I13" s="64" t="n">
        <f aca="false">H13*F13*100</f>
        <v>9450</v>
      </c>
      <c r="J13" s="65" t="n">
        <f aca="false">I13/$E$4</f>
        <v>0.113151970879831</v>
      </c>
      <c r="K13" s="66" t="n">
        <v>19.85</v>
      </c>
      <c r="L13" s="67" t="n">
        <f aca="false">IFERROR((K13/F13-1)*J13,0)</f>
        <v>0.00568753292782224</v>
      </c>
      <c r="M13" s="68" t="n">
        <f aca="false">IFERROR(L13/J13,0)</f>
        <v>0.0502645502645505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customFormat="false" ht="15" hidden="false" customHeight="false" outlineLevel="0" collapsed="false">
      <c r="A14" s="40"/>
      <c r="B14" s="40"/>
      <c r="C14" s="69" t="n">
        <v>7</v>
      </c>
      <c r="D14" s="70" t="s">
        <v>32</v>
      </c>
      <c r="E14" s="60" t="n">
        <v>0.07</v>
      </c>
      <c r="F14" s="61" t="n">
        <v>10.76</v>
      </c>
      <c r="G14" s="62" t="n">
        <f aca="false">((E14*$D$4)/100)/F14</f>
        <v>8.28164185380463</v>
      </c>
      <c r="H14" s="63" t="n">
        <v>7</v>
      </c>
      <c r="I14" s="64" t="n">
        <f aca="false">H14*F14*100</f>
        <v>7532</v>
      </c>
      <c r="J14" s="65" t="n">
        <f aca="false">I14/$E$4</f>
        <v>0.0901863116049619</v>
      </c>
      <c r="K14" s="66" t="n">
        <v>11.85</v>
      </c>
      <c r="L14" s="67" t="n">
        <f aca="false">IFERROR((K14/F14-1)*J14,0)</f>
        <v>0.00913597394511231</v>
      </c>
      <c r="M14" s="68" t="n">
        <f aca="false">IFERROR(L14/J14,0)</f>
        <v>0.101301115241636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customFormat="false" ht="15" hidden="false" customHeight="false" outlineLevel="0" collapsed="false">
      <c r="A15" s="40"/>
      <c r="B15" s="40"/>
      <c r="C15" s="69" t="n">
        <v>8</v>
      </c>
      <c r="D15" s="70" t="s">
        <v>33</v>
      </c>
      <c r="E15" s="60" t="n">
        <v>0.07</v>
      </c>
      <c r="F15" s="61" t="n">
        <v>12.89</v>
      </c>
      <c r="G15" s="62" t="n">
        <f aca="false">((E15*$D$4)/100)/F15</f>
        <v>6.91314711768331</v>
      </c>
      <c r="H15" s="63" t="n">
        <v>5</v>
      </c>
      <c r="I15" s="64" t="n">
        <f aca="false">H15*F15*100</f>
        <v>6445</v>
      </c>
      <c r="J15" s="65" t="n">
        <f aca="false">I15/$E$4</f>
        <v>0.0771708415153982</v>
      </c>
      <c r="K15" s="66" t="n">
        <v>12.46</v>
      </c>
      <c r="L15" s="67" t="n">
        <f aca="false">IFERROR((K15/F15-1)*J15,0)</f>
        <v>-0.00257435700943531</v>
      </c>
      <c r="M15" s="68" t="n">
        <f aca="false">IFERROR(L15/J15,0)</f>
        <v>-0.0333591931730023</v>
      </c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customFormat="false" ht="15" hidden="false" customHeight="false" outlineLevel="0" collapsed="false">
      <c r="A16" s="40"/>
      <c r="B16" s="40"/>
      <c r="C16" s="69" t="n">
        <v>9</v>
      </c>
      <c r="D16" s="70" t="s">
        <v>34</v>
      </c>
      <c r="E16" s="60" t="n">
        <v>0.07</v>
      </c>
      <c r="F16" s="61" t="n">
        <v>22.7</v>
      </c>
      <c r="G16" s="62" t="n">
        <f aca="false">((E16*$D$4)/100)/F16</f>
        <v>3.92557120471092</v>
      </c>
      <c r="H16" s="63" t="n">
        <v>3</v>
      </c>
      <c r="I16" s="64" t="n">
        <f aca="false">H16*F16*100</f>
        <v>6810</v>
      </c>
      <c r="J16" s="65" t="n">
        <f aca="false">I16/$E$4</f>
        <v>0.0815412615546721</v>
      </c>
      <c r="K16" s="66" t="n">
        <v>21.25</v>
      </c>
      <c r="L16" s="67" t="n">
        <f aca="false">IFERROR((K16/F16-1)*J16,0)</f>
        <v>-0.00520858278653192</v>
      </c>
      <c r="M16" s="68" t="n">
        <f aca="false">IFERROR(L16/J16,0)</f>
        <v>-0.0638766519823788</v>
      </c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customFormat="false" ht="15" hidden="false" customHeight="false" outlineLevel="0" collapsed="false">
      <c r="A17" s="40"/>
      <c r="B17" s="40"/>
      <c r="C17" s="69" t="n">
        <v>10</v>
      </c>
      <c r="D17" s="70" t="s">
        <v>18</v>
      </c>
      <c r="E17" s="60" t="n">
        <v>0.08</v>
      </c>
      <c r="F17" s="61" t="n">
        <v>53.94</v>
      </c>
      <c r="G17" s="62" t="n">
        <f aca="false">((E17*$D$4)/100)/F17</f>
        <v>1.88803361082553</v>
      </c>
      <c r="H17" s="63" t="n">
        <v>1</v>
      </c>
      <c r="I17" s="64" t="n">
        <f aca="false">H17*F17*100</f>
        <v>5394</v>
      </c>
      <c r="J17" s="65" t="n">
        <f aca="false">I17/$E$4</f>
        <v>0.0645864265529958</v>
      </c>
      <c r="K17" s="66" t="n">
        <v>48.76</v>
      </c>
      <c r="L17" s="67" t="n">
        <f aca="false">IFERROR((K17/F17-1)*J17,0)</f>
        <v>-0.00620240432970928</v>
      </c>
      <c r="M17" s="68" t="n">
        <f aca="false">IFERROR(L17/J17,0)</f>
        <v>-0.0960326288468669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customFormat="false" ht="15" hidden="false" customHeight="false" outlineLevel="0" collapsed="false">
      <c r="A18" s="40"/>
      <c r="B18" s="40"/>
      <c r="C18" s="71" t="s">
        <v>22</v>
      </c>
      <c r="D18" s="71"/>
      <c r="E18" s="71"/>
      <c r="F18" s="72" t="n">
        <f aca="false">D4</f>
        <v>127300.666209911</v>
      </c>
      <c r="G18" s="73"/>
      <c r="H18" s="73"/>
      <c r="I18" s="73"/>
      <c r="J18" s="72"/>
      <c r="K18" s="74" t="n">
        <f aca="false">F4</f>
        <v>132140.666209911</v>
      </c>
      <c r="L18" s="75" t="n">
        <f aca="false">(K18/F18-1)</f>
        <v>0.0380202252203388</v>
      </c>
      <c r="M18" s="75"/>
      <c r="N18" s="76" t="s">
        <v>23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customFormat="false" ht="15.75" hidden="false" customHeight="true" outlineLevel="0" collapsed="false">
      <c r="A19" s="40"/>
      <c r="B19" s="40"/>
      <c r="C19" s="71" t="s">
        <v>24</v>
      </c>
      <c r="D19" s="71"/>
      <c r="E19" s="71"/>
      <c r="F19" s="77" t="n">
        <v>100967.2</v>
      </c>
      <c r="G19" s="78"/>
      <c r="H19" s="78"/>
      <c r="I19" s="78"/>
      <c r="J19" s="79"/>
      <c r="K19" s="80" t="n">
        <v>102673.28</v>
      </c>
      <c r="L19" s="75" t="n">
        <f aca="false">(K19/F19-1)</f>
        <v>0.0168973686504132</v>
      </c>
      <c r="M19" s="75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39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40"/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false" outlineLevel="0" collapsed="false">
      <c r="A2" s="40"/>
      <c r="B2" s="40"/>
      <c r="C2" s="41"/>
      <c r="D2" s="42" t="s">
        <v>0</v>
      </c>
      <c r="E2" s="42"/>
      <c r="F2" s="42"/>
      <c r="G2" s="41"/>
      <c r="H2" s="41"/>
      <c r="I2" s="43" t="n">
        <f aca="false">SUM(L8:L17)</f>
        <v>0.0579529670961253</v>
      </c>
      <c r="J2" s="44" t="s">
        <v>1</v>
      </c>
      <c r="K2" s="45" t="s">
        <v>2</v>
      </c>
      <c r="L2" s="41"/>
      <c r="M2" s="41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customFormat="false" ht="15.75" hidden="false" customHeight="false" outlineLevel="0" collapsed="false">
      <c r="A3" s="40"/>
      <c r="B3" s="40"/>
      <c r="C3" s="41"/>
      <c r="D3" s="46" t="s">
        <v>3</v>
      </c>
      <c r="E3" s="47" t="s">
        <v>4</v>
      </c>
      <c r="F3" s="48" t="s">
        <v>5</v>
      </c>
      <c r="G3" s="41"/>
      <c r="H3" s="41"/>
      <c r="I3" s="49"/>
      <c r="J3" s="41"/>
      <c r="K3" s="50"/>
      <c r="L3" s="41"/>
      <c r="M3" s="41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customFormat="false" ht="30" hidden="false" customHeight="true" outlineLevel="0" collapsed="false">
      <c r="A4" s="40"/>
      <c r="B4" s="40"/>
      <c r="C4" s="41"/>
      <c r="D4" s="51" t="n">
        <f aca="false">Setembro!F4</f>
        <v>132140.666209911</v>
      </c>
      <c r="E4" s="52" t="n">
        <f aca="false">IF(SUM(I8:I17)&lt;=D4,SUM(I8:I17),"VALOR ACIMA DO DISPONÍVEL")</f>
        <v>83516</v>
      </c>
      <c r="F4" s="53" t="n">
        <f aca="false">(E4*I2)+E4+(D4-E4)</f>
        <v>136980.666209911</v>
      </c>
      <c r="G4" s="41"/>
      <c r="H4" s="41"/>
      <c r="I4" s="54" t="n">
        <f aca="false">F4/100000-1</f>
        <v>0.369806662099112</v>
      </c>
      <c r="J4" s="44" t="s">
        <v>1</v>
      </c>
      <c r="K4" s="45" t="s">
        <v>6</v>
      </c>
      <c r="L4" s="41"/>
      <c r="M4" s="41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customFormat="false" ht="15.75" hidden="false" customHeight="false" outlineLevel="0" collapsed="false">
      <c r="A5" s="40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customFormat="false" ht="15.75" hidden="false" customHeight="false" outlineLevel="0" collapsed="false">
      <c r="A6" s="40"/>
      <c r="B6" s="40"/>
      <c r="C6" s="55" t="s">
        <v>7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customFormat="false" ht="15" hidden="false" customHeight="false" outlineLevel="0" collapsed="false">
      <c r="A7" s="40"/>
      <c r="B7" s="40"/>
      <c r="C7" s="42" t="s">
        <v>8</v>
      </c>
      <c r="D7" s="42"/>
      <c r="E7" s="56" t="s">
        <v>9</v>
      </c>
      <c r="F7" s="46" t="s">
        <v>10</v>
      </c>
      <c r="G7" s="46" t="s">
        <v>11</v>
      </c>
      <c r="H7" s="57" t="s">
        <v>12</v>
      </c>
      <c r="I7" s="47" t="s">
        <v>13</v>
      </c>
      <c r="J7" s="57" t="s">
        <v>14</v>
      </c>
      <c r="K7" s="46" t="s">
        <v>15</v>
      </c>
      <c r="L7" s="42" t="s">
        <v>16</v>
      </c>
      <c r="M7" s="42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customFormat="false" ht="15" hidden="false" customHeight="false" outlineLevel="0" collapsed="false">
      <c r="A8" s="40"/>
      <c r="B8" s="40"/>
      <c r="C8" s="58" t="n">
        <v>1</v>
      </c>
      <c r="D8" s="59" t="s">
        <v>28</v>
      </c>
      <c r="E8" s="60" t="n">
        <v>0.1</v>
      </c>
      <c r="F8" s="61" t="n">
        <v>16.71</v>
      </c>
      <c r="G8" s="62" t="n">
        <f aca="false">((E8*$D$4)/100)/F8</f>
        <v>7.90787948593125</v>
      </c>
      <c r="H8" s="63" t="n">
        <v>6</v>
      </c>
      <c r="I8" s="64" t="n">
        <f aca="false">H8*F8*100</f>
        <v>10026</v>
      </c>
      <c r="J8" s="65" t="n">
        <f aca="false">I8/$E$4</f>
        <v>0.120048852914412</v>
      </c>
      <c r="K8" s="66" t="n">
        <v>15.86</v>
      </c>
      <c r="L8" s="67" t="n">
        <f aca="false">IFERROR((K8/F8-1)*J8,0)</f>
        <v>-0.00610661430145123</v>
      </c>
      <c r="M8" s="68" t="n">
        <f aca="false">IFERROR(L8/J8,0)</f>
        <v>-0.0508677438659486</v>
      </c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customFormat="false" ht="15" hidden="false" customHeight="false" outlineLevel="0" collapsed="false">
      <c r="A9" s="40"/>
      <c r="B9" s="40"/>
      <c r="C9" s="69" t="n">
        <v>2</v>
      </c>
      <c r="D9" s="70" t="s">
        <v>29</v>
      </c>
      <c r="E9" s="60" t="n">
        <v>0.1</v>
      </c>
      <c r="F9" s="61" t="n">
        <v>35.25</v>
      </c>
      <c r="G9" s="62" t="n">
        <f aca="false">((E9*$D$4)/100)/F9</f>
        <v>3.74867138184145</v>
      </c>
      <c r="H9" s="63" t="n">
        <v>3</v>
      </c>
      <c r="I9" s="64" t="n">
        <f aca="false">H9*F9*100</f>
        <v>10575</v>
      </c>
      <c r="J9" s="65" t="n">
        <f aca="false">I9/$E$4</f>
        <v>0.126622443603621</v>
      </c>
      <c r="K9" s="66" t="n">
        <v>42.95</v>
      </c>
      <c r="L9" s="67" t="n">
        <f aca="false">IFERROR((K9/F9-1)*J9,0)</f>
        <v>0.0276593706595144</v>
      </c>
      <c r="M9" s="68" t="n">
        <f aca="false">IFERROR(L9/J9,0)</f>
        <v>0.218439716312057</v>
      </c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customFormat="false" ht="15" hidden="false" customHeight="false" outlineLevel="0" collapsed="false">
      <c r="A10" s="40"/>
      <c r="B10" s="40"/>
      <c r="C10" s="69" t="n">
        <v>3</v>
      </c>
      <c r="D10" s="70" t="s">
        <v>19</v>
      </c>
      <c r="E10" s="60" t="n">
        <v>0.09</v>
      </c>
      <c r="F10" s="61" t="n">
        <v>9.89</v>
      </c>
      <c r="G10" s="62" t="n">
        <f aca="false">((E10*$D$4)/100)/F10</f>
        <v>12.0249342354823</v>
      </c>
      <c r="H10" s="63" t="n">
        <v>10</v>
      </c>
      <c r="I10" s="64" t="n">
        <f aca="false">H10*F10*100</f>
        <v>9890</v>
      </c>
      <c r="J10" s="65" t="n">
        <f aca="false">I10/$E$4</f>
        <v>0.118420422434025</v>
      </c>
      <c r="K10" s="66" t="n">
        <v>10.19</v>
      </c>
      <c r="L10" s="67" t="n">
        <f aca="false">IFERROR((K10/F10-1)*J10,0)</f>
        <v>0.00359212605967716</v>
      </c>
      <c r="M10" s="68" t="n">
        <f aca="false">IFERROR(L10/J10,0)</f>
        <v>0.0303336703741151</v>
      </c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customFormat="false" ht="15" hidden="false" customHeight="false" outlineLevel="0" collapsed="false">
      <c r="A11" s="40"/>
      <c r="B11" s="40"/>
      <c r="C11" s="69" t="n">
        <v>4</v>
      </c>
      <c r="D11" s="70" t="s">
        <v>20</v>
      </c>
      <c r="E11" s="60" t="n">
        <v>0.09</v>
      </c>
      <c r="F11" s="61" t="n">
        <v>43.47</v>
      </c>
      <c r="G11" s="62" t="n">
        <f aca="false">((E11*$D$4)/100)/F11</f>
        <v>2.73583159854889</v>
      </c>
      <c r="H11" s="63" t="n">
        <v>2</v>
      </c>
      <c r="I11" s="64" t="n">
        <f aca="false">H11*F11*100</f>
        <v>8694</v>
      </c>
      <c r="J11" s="65" t="n">
        <f aca="false">I11/$E$4</f>
        <v>0.104099813209445</v>
      </c>
      <c r="K11" s="66" t="n">
        <v>48.33</v>
      </c>
      <c r="L11" s="67" t="n">
        <f aca="false">IFERROR((K11/F11-1)*J11,0)</f>
        <v>0.0116384884333541</v>
      </c>
      <c r="M11" s="68" t="n">
        <f aca="false">IFERROR(L11/J11,0)</f>
        <v>0.111801242236025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customFormat="false" ht="15" hidden="false" customHeight="false" outlineLevel="0" collapsed="false">
      <c r="A12" s="40"/>
      <c r="B12" s="40"/>
      <c r="C12" s="69" t="n">
        <v>5</v>
      </c>
      <c r="D12" s="70" t="s">
        <v>30</v>
      </c>
      <c r="E12" s="60" t="n">
        <v>0.08</v>
      </c>
      <c r="F12" s="61" t="n">
        <v>29</v>
      </c>
      <c r="G12" s="62" t="n">
        <f aca="false">((E12*$D$4)/100)/F12</f>
        <v>3.64525975751479</v>
      </c>
      <c r="H12" s="63" t="n">
        <v>3</v>
      </c>
      <c r="I12" s="64" t="n">
        <f aca="false">H12*F12*100</f>
        <v>8700</v>
      </c>
      <c r="J12" s="65" t="n">
        <f aca="false">I12/$E$4</f>
        <v>0.104171655730638</v>
      </c>
      <c r="K12" s="66" t="n">
        <v>34.66</v>
      </c>
      <c r="L12" s="67" t="n">
        <f aca="false">IFERROR((K12/F12-1)*J12,0)</f>
        <v>0.0203314334977729</v>
      </c>
      <c r="M12" s="68" t="n">
        <f aca="false">IFERROR(L12/J12,0)</f>
        <v>0.195172413793103</v>
      </c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customFormat="false" ht="15" hidden="false" customHeight="false" outlineLevel="0" collapsed="false">
      <c r="A13" s="40"/>
      <c r="B13" s="40"/>
      <c r="C13" s="69" t="n">
        <v>6</v>
      </c>
      <c r="D13" s="70" t="s">
        <v>31</v>
      </c>
      <c r="E13" s="60" t="n">
        <v>0.09</v>
      </c>
      <c r="F13" s="61" t="n">
        <v>18.9</v>
      </c>
      <c r="G13" s="62" t="n">
        <f aca="false">((E13*$D$4)/100)/F13</f>
        <v>6.29241267666244</v>
      </c>
      <c r="H13" s="63" t="n">
        <v>5</v>
      </c>
      <c r="I13" s="64" t="n">
        <f aca="false">H13*F13*100</f>
        <v>9450</v>
      </c>
      <c r="J13" s="65" t="n">
        <f aca="false">I13/$E$4</f>
        <v>0.113151970879831</v>
      </c>
      <c r="K13" s="66" t="n">
        <v>19.85</v>
      </c>
      <c r="L13" s="67" t="n">
        <f aca="false">IFERROR((K13/F13-1)*J13,0)</f>
        <v>0.00568753292782224</v>
      </c>
      <c r="M13" s="68" t="n">
        <f aca="false">IFERROR(L13/J13,0)</f>
        <v>0.0502645502645505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customFormat="false" ht="15" hidden="false" customHeight="false" outlineLevel="0" collapsed="false">
      <c r="A14" s="40"/>
      <c r="B14" s="40"/>
      <c r="C14" s="69" t="n">
        <v>7</v>
      </c>
      <c r="D14" s="70" t="s">
        <v>32</v>
      </c>
      <c r="E14" s="60" t="n">
        <v>0.07</v>
      </c>
      <c r="F14" s="61" t="n">
        <v>10.76</v>
      </c>
      <c r="G14" s="62" t="n">
        <f aca="false">((E14*$D$4)/100)/F14</f>
        <v>8.59651174228047</v>
      </c>
      <c r="H14" s="63" t="n">
        <v>7</v>
      </c>
      <c r="I14" s="64" t="n">
        <f aca="false">H14*F14*100</f>
        <v>7532</v>
      </c>
      <c r="J14" s="65" t="n">
        <f aca="false">I14/$E$4</f>
        <v>0.0901863116049619</v>
      </c>
      <c r="K14" s="66" t="n">
        <v>11.85</v>
      </c>
      <c r="L14" s="67" t="n">
        <f aca="false">IFERROR((K14/F14-1)*J14,0)</f>
        <v>0.00913597394511231</v>
      </c>
      <c r="M14" s="68" t="n">
        <f aca="false">IFERROR(L14/J14,0)</f>
        <v>0.101301115241636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customFormat="false" ht="15" hidden="false" customHeight="false" outlineLevel="0" collapsed="false">
      <c r="A15" s="40"/>
      <c r="B15" s="40"/>
      <c r="C15" s="69" t="n">
        <v>8</v>
      </c>
      <c r="D15" s="70" t="s">
        <v>33</v>
      </c>
      <c r="E15" s="60" t="n">
        <v>0.07</v>
      </c>
      <c r="F15" s="61" t="n">
        <v>12.89</v>
      </c>
      <c r="G15" s="62" t="n">
        <f aca="false">((E15*$D$4)/100)/F15</f>
        <v>7.17598652807896</v>
      </c>
      <c r="H15" s="63" t="n">
        <v>5</v>
      </c>
      <c r="I15" s="64" t="n">
        <f aca="false">H15*F15*100</f>
        <v>6445</v>
      </c>
      <c r="J15" s="65" t="n">
        <f aca="false">I15/$E$4</f>
        <v>0.0771708415153982</v>
      </c>
      <c r="K15" s="66" t="n">
        <v>12.46</v>
      </c>
      <c r="L15" s="67" t="n">
        <f aca="false">IFERROR((K15/F15-1)*J15,0)</f>
        <v>-0.00257435700943531</v>
      </c>
      <c r="M15" s="68" t="n">
        <f aca="false">IFERROR(L15/J15,0)</f>
        <v>-0.0333591931730023</v>
      </c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customFormat="false" ht="15" hidden="false" customHeight="false" outlineLevel="0" collapsed="false">
      <c r="A16" s="40"/>
      <c r="B16" s="40"/>
      <c r="C16" s="69" t="n">
        <v>9</v>
      </c>
      <c r="D16" s="70" t="s">
        <v>34</v>
      </c>
      <c r="E16" s="60" t="n">
        <v>0.07</v>
      </c>
      <c r="F16" s="61" t="n">
        <v>22.7</v>
      </c>
      <c r="G16" s="62" t="n">
        <f aca="false">((E16*$D$4)/100)/F16</f>
        <v>4.0748223060325</v>
      </c>
      <c r="H16" s="63" t="n">
        <v>3</v>
      </c>
      <c r="I16" s="64" t="n">
        <f aca="false">H16*F16*100</f>
        <v>6810</v>
      </c>
      <c r="J16" s="65" t="n">
        <f aca="false">I16/$E$4</f>
        <v>0.0815412615546721</v>
      </c>
      <c r="K16" s="66" t="n">
        <v>21.25</v>
      </c>
      <c r="L16" s="67" t="n">
        <f aca="false">IFERROR((K16/F16-1)*J16,0)</f>
        <v>-0.00520858278653192</v>
      </c>
      <c r="M16" s="68" t="n">
        <f aca="false">IFERROR(L16/J16,0)</f>
        <v>-0.0638766519823788</v>
      </c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customFormat="false" ht="15" hidden="false" customHeight="false" outlineLevel="0" collapsed="false">
      <c r="A17" s="40"/>
      <c r="B17" s="40"/>
      <c r="C17" s="69" t="n">
        <v>10</v>
      </c>
      <c r="D17" s="70" t="s">
        <v>18</v>
      </c>
      <c r="E17" s="60" t="n">
        <v>0.08</v>
      </c>
      <c r="F17" s="61" t="n">
        <v>53.94</v>
      </c>
      <c r="G17" s="62" t="n">
        <f aca="false">((E17*$D$4)/100)/F17</f>
        <v>1.95981707393268</v>
      </c>
      <c r="H17" s="63" t="n">
        <v>1</v>
      </c>
      <c r="I17" s="64" t="n">
        <f aca="false">H17*F17*100</f>
        <v>5394</v>
      </c>
      <c r="J17" s="65" t="n">
        <f aca="false">I17/$E$4</f>
        <v>0.0645864265529958</v>
      </c>
      <c r="K17" s="66" t="n">
        <v>48.76</v>
      </c>
      <c r="L17" s="67" t="n">
        <f aca="false">IFERROR((K17/F17-1)*J17,0)</f>
        <v>-0.00620240432970928</v>
      </c>
      <c r="M17" s="68" t="n">
        <f aca="false">IFERROR(L17/J17,0)</f>
        <v>-0.0960326288468669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customFormat="false" ht="15" hidden="false" customHeight="false" outlineLevel="0" collapsed="false">
      <c r="A18" s="40"/>
      <c r="B18" s="40"/>
      <c r="C18" s="71" t="s">
        <v>22</v>
      </c>
      <c r="D18" s="71"/>
      <c r="E18" s="71"/>
      <c r="F18" s="72" t="n">
        <f aca="false">D4</f>
        <v>132140.666209911</v>
      </c>
      <c r="G18" s="73"/>
      <c r="H18" s="73"/>
      <c r="I18" s="73"/>
      <c r="J18" s="72"/>
      <c r="K18" s="74" t="n">
        <f aca="false">F4</f>
        <v>136980.666209911</v>
      </c>
      <c r="L18" s="75" t="n">
        <f aca="false">(K18/F18-1)</f>
        <v>0.0366276343144165</v>
      </c>
      <c r="M18" s="75"/>
      <c r="N18" s="76" t="s">
        <v>23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customFormat="false" ht="15.75" hidden="false" customHeight="true" outlineLevel="0" collapsed="false">
      <c r="A19" s="40"/>
      <c r="B19" s="40"/>
      <c r="C19" s="71" t="s">
        <v>24</v>
      </c>
      <c r="D19" s="71"/>
      <c r="E19" s="71"/>
      <c r="F19" s="77" t="n">
        <v>100967.2</v>
      </c>
      <c r="G19" s="78"/>
      <c r="H19" s="78"/>
      <c r="I19" s="78"/>
      <c r="J19" s="79"/>
      <c r="K19" s="80" t="n">
        <v>102673.28</v>
      </c>
      <c r="L19" s="75" t="n">
        <f aca="false">(K19/F19-1)</f>
        <v>0.0168973686504132</v>
      </c>
      <c r="M19" s="75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39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40"/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false" outlineLevel="0" collapsed="false">
      <c r="A2" s="40"/>
      <c r="B2" s="40"/>
      <c r="C2" s="41"/>
      <c r="D2" s="42" t="s">
        <v>0</v>
      </c>
      <c r="E2" s="42"/>
      <c r="F2" s="42"/>
      <c r="G2" s="41"/>
      <c r="H2" s="41"/>
      <c r="I2" s="43" t="n">
        <f aca="false">SUM(L8:L17)</f>
        <v>0.0579529670961253</v>
      </c>
      <c r="J2" s="44" t="s">
        <v>1</v>
      </c>
      <c r="K2" s="45" t="s">
        <v>2</v>
      </c>
      <c r="L2" s="41"/>
      <c r="M2" s="41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customFormat="false" ht="15.75" hidden="false" customHeight="false" outlineLevel="0" collapsed="false">
      <c r="A3" s="40"/>
      <c r="B3" s="40"/>
      <c r="C3" s="41"/>
      <c r="D3" s="46" t="s">
        <v>3</v>
      </c>
      <c r="E3" s="47" t="s">
        <v>4</v>
      </c>
      <c r="F3" s="48" t="s">
        <v>5</v>
      </c>
      <c r="G3" s="41"/>
      <c r="H3" s="41"/>
      <c r="I3" s="49"/>
      <c r="J3" s="41"/>
      <c r="K3" s="50"/>
      <c r="L3" s="41"/>
      <c r="M3" s="41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customFormat="false" ht="30" hidden="false" customHeight="true" outlineLevel="0" collapsed="false">
      <c r="A4" s="40"/>
      <c r="B4" s="40"/>
      <c r="C4" s="41"/>
      <c r="D4" s="51" t="n">
        <f aca="false">Outubro!F4</f>
        <v>136980.666209911</v>
      </c>
      <c r="E4" s="52" t="n">
        <f aca="false">IF(SUM(I8:I17)&lt;=D4,SUM(I8:I17),"VALOR ACIMA DO DISPONÍVEL")</f>
        <v>83516</v>
      </c>
      <c r="F4" s="53" t="n">
        <f aca="false">(E4*I2)+E4+(D4-E4)</f>
        <v>141820.666209911</v>
      </c>
      <c r="G4" s="41"/>
      <c r="H4" s="41"/>
      <c r="I4" s="54" t="n">
        <f aca="false">F4/100000-1</f>
        <v>0.418206662099112</v>
      </c>
      <c r="J4" s="44" t="s">
        <v>1</v>
      </c>
      <c r="K4" s="45" t="s">
        <v>6</v>
      </c>
      <c r="L4" s="41"/>
      <c r="M4" s="41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customFormat="false" ht="15.75" hidden="false" customHeight="false" outlineLevel="0" collapsed="false">
      <c r="A5" s="40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customFormat="false" ht="15.75" hidden="false" customHeight="false" outlineLevel="0" collapsed="false">
      <c r="A6" s="40"/>
      <c r="B6" s="40"/>
      <c r="C6" s="55" t="s">
        <v>7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customFormat="false" ht="15" hidden="false" customHeight="false" outlineLevel="0" collapsed="false">
      <c r="A7" s="40"/>
      <c r="B7" s="40"/>
      <c r="C7" s="42" t="s">
        <v>8</v>
      </c>
      <c r="D7" s="42"/>
      <c r="E7" s="56" t="s">
        <v>9</v>
      </c>
      <c r="F7" s="46" t="s">
        <v>10</v>
      </c>
      <c r="G7" s="46" t="s">
        <v>11</v>
      </c>
      <c r="H7" s="57" t="s">
        <v>12</v>
      </c>
      <c r="I7" s="47" t="s">
        <v>13</v>
      </c>
      <c r="J7" s="57" t="s">
        <v>14</v>
      </c>
      <c r="K7" s="46" t="s">
        <v>15</v>
      </c>
      <c r="L7" s="42" t="s">
        <v>16</v>
      </c>
      <c r="M7" s="42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customFormat="false" ht="15" hidden="false" customHeight="false" outlineLevel="0" collapsed="false">
      <c r="A8" s="40"/>
      <c r="B8" s="40"/>
      <c r="C8" s="58" t="n">
        <v>1</v>
      </c>
      <c r="D8" s="59" t="s">
        <v>28</v>
      </c>
      <c r="E8" s="60" t="n">
        <v>0.1</v>
      </c>
      <c r="F8" s="61" t="n">
        <v>16.71</v>
      </c>
      <c r="G8" s="62" t="n">
        <f aca="false">((E8*$D$4)/100)/F8</f>
        <v>8.19752640394442</v>
      </c>
      <c r="H8" s="63" t="n">
        <v>6</v>
      </c>
      <c r="I8" s="64" t="n">
        <f aca="false">H8*F8*100</f>
        <v>10026</v>
      </c>
      <c r="J8" s="65" t="n">
        <f aca="false">I8/$E$4</f>
        <v>0.120048852914412</v>
      </c>
      <c r="K8" s="66" t="n">
        <v>15.86</v>
      </c>
      <c r="L8" s="67" t="n">
        <f aca="false">IFERROR((K8/F8-1)*J8,0)</f>
        <v>-0.00610661430145123</v>
      </c>
      <c r="M8" s="68" t="n">
        <f aca="false">IFERROR(L8/J8,0)</f>
        <v>-0.0508677438659486</v>
      </c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customFormat="false" ht="15" hidden="false" customHeight="false" outlineLevel="0" collapsed="false">
      <c r="A9" s="40"/>
      <c r="B9" s="40"/>
      <c r="C9" s="69" t="n">
        <v>2</v>
      </c>
      <c r="D9" s="70" t="s">
        <v>29</v>
      </c>
      <c r="E9" s="60" t="n">
        <v>0.1</v>
      </c>
      <c r="F9" s="61" t="n">
        <v>35.25</v>
      </c>
      <c r="G9" s="62" t="n">
        <f aca="false">((E9*$D$4)/100)/F9</f>
        <v>3.88597634638046</v>
      </c>
      <c r="H9" s="63" t="n">
        <v>3</v>
      </c>
      <c r="I9" s="64" t="n">
        <f aca="false">H9*F9*100</f>
        <v>10575</v>
      </c>
      <c r="J9" s="65" t="n">
        <f aca="false">I9/$E$4</f>
        <v>0.126622443603621</v>
      </c>
      <c r="K9" s="66" t="n">
        <v>42.95</v>
      </c>
      <c r="L9" s="67" t="n">
        <f aca="false">IFERROR((K9/F9-1)*J9,0)</f>
        <v>0.0276593706595144</v>
      </c>
      <c r="M9" s="68" t="n">
        <f aca="false">IFERROR(L9/J9,0)</f>
        <v>0.218439716312057</v>
      </c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customFormat="false" ht="15" hidden="false" customHeight="false" outlineLevel="0" collapsed="false">
      <c r="A10" s="40"/>
      <c r="B10" s="40"/>
      <c r="C10" s="69" t="n">
        <v>3</v>
      </c>
      <c r="D10" s="70" t="s">
        <v>19</v>
      </c>
      <c r="E10" s="60" t="n">
        <v>0.1</v>
      </c>
      <c r="F10" s="61" t="n">
        <v>9.89</v>
      </c>
      <c r="G10" s="62" t="n">
        <f aca="false">((E10*$D$4)/100)/F10</f>
        <v>13.8504212547939</v>
      </c>
      <c r="H10" s="63" t="n">
        <v>10</v>
      </c>
      <c r="I10" s="64" t="n">
        <f aca="false">H10*F10*100</f>
        <v>9890</v>
      </c>
      <c r="J10" s="65" t="n">
        <f aca="false">I10/$E$4</f>
        <v>0.118420422434025</v>
      </c>
      <c r="K10" s="66" t="n">
        <v>10.19</v>
      </c>
      <c r="L10" s="67" t="n">
        <f aca="false">IFERROR((K10/F10-1)*J10,0)</f>
        <v>0.00359212605967716</v>
      </c>
      <c r="M10" s="68" t="n">
        <f aca="false">IFERROR(L10/J10,0)</f>
        <v>0.0303336703741151</v>
      </c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customFormat="false" ht="15" hidden="false" customHeight="false" outlineLevel="0" collapsed="false">
      <c r="A11" s="40"/>
      <c r="B11" s="40"/>
      <c r="C11" s="69" t="n">
        <v>4</v>
      </c>
      <c r="D11" s="70" t="s">
        <v>20</v>
      </c>
      <c r="E11" s="60" t="n">
        <v>0.1</v>
      </c>
      <c r="F11" s="61" t="n">
        <v>43.47</v>
      </c>
      <c r="G11" s="62" t="n">
        <f aca="false">((E11*$D$4)/100)/F11</f>
        <v>3.15115404209596</v>
      </c>
      <c r="H11" s="63" t="n">
        <v>2</v>
      </c>
      <c r="I11" s="64" t="n">
        <f aca="false">H11*F11*100</f>
        <v>8694</v>
      </c>
      <c r="J11" s="65" t="n">
        <f aca="false">I11/$E$4</f>
        <v>0.104099813209445</v>
      </c>
      <c r="K11" s="66" t="n">
        <v>48.33</v>
      </c>
      <c r="L11" s="67" t="n">
        <f aca="false">IFERROR((K11/F11-1)*J11,0)</f>
        <v>0.0116384884333541</v>
      </c>
      <c r="M11" s="68" t="n">
        <f aca="false">IFERROR(L11/J11,0)</f>
        <v>0.111801242236025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customFormat="false" ht="15" hidden="false" customHeight="false" outlineLevel="0" collapsed="false">
      <c r="A12" s="40"/>
      <c r="B12" s="40"/>
      <c r="C12" s="69" t="n">
        <v>5</v>
      </c>
      <c r="D12" s="70" t="s">
        <v>30</v>
      </c>
      <c r="E12" s="60" t="n">
        <v>0.1</v>
      </c>
      <c r="F12" s="61" t="n">
        <v>29</v>
      </c>
      <c r="G12" s="62" t="n">
        <f aca="false">((E12*$D$4)/100)/F12</f>
        <v>4.72347124861763</v>
      </c>
      <c r="H12" s="63" t="n">
        <v>3</v>
      </c>
      <c r="I12" s="64" t="n">
        <f aca="false">H12*F12*100</f>
        <v>8700</v>
      </c>
      <c r="J12" s="65" t="n">
        <f aca="false">I12/$E$4</f>
        <v>0.104171655730638</v>
      </c>
      <c r="K12" s="66" t="n">
        <v>34.66</v>
      </c>
      <c r="L12" s="67" t="n">
        <f aca="false">IFERROR((K12/F12-1)*J12,0)</f>
        <v>0.0203314334977729</v>
      </c>
      <c r="M12" s="68" t="n">
        <f aca="false">IFERROR(L12/J12,0)</f>
        <v>0.195172413793103</v>
      </c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customFormat="false" ht="15" hidden="false" customHeight="false" outlineLevel="0" collapsed="false">
      <c r="A13" s="40"/>
      <c r="B13" s="40"/>
      <c r="C13" s="69" t="n">
        <v>6</v>
      </c>
      <c r="D13" s="70" t="s">
        <v>31</v>
      </c>
      <c r="E13" s="60" t="n">
        <v>0.1</v>
      </c>
      <c r="F13" s="61" t="n">
        <v>18.9</v>
      </c>
      <c r="G13" s="62" t="n">
        <f aca="false">((E13*$D$4)/100)/F13</f>
        <v>7.2476542968207</v>
      </c>
      <c r="H13" s="63" t="n">
        <v>5</v>
      </c>
      <c r="I13" s="64" t="n">
        <f aca="false">H13*F13*100</f>
        <v>9450</v>
      </c>
      <c r="J13" s="65" t="n">
        <f aca="false">I13/$E$4</f>
        <v>0.113151970879831</v>
      </c>
      <c r="K13" s="66" t="n">
        <v>19.85</v>
      </c>
      <c r="L13" s="67" t="n">
        <f aca="false">IFERROR((K13/F13-1)*J13,0)</f>
        <v>0.00568753292782224</v>
      </c>
      <c r="M13" s="68" t="n">
        <f aca="false">IFERROR(L13/J13,0)</f>
        <v>0.0502645502645505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customFormat="false" ht="15" hidden="false" customHeight="false" outlineLevel="0" collapsed="false">
      <c r="A14" s="40"/>
      <c r="B14" s="40"/>
      <c r="C14" s="69" t="n">
        <v>7</v>
      </c>
      <c r="D14" s="70" t="s">
        <v>32</v>
      </c>
      <c r="E14" s="60" t="n">
        <v>0.1</v>
      </c>
      <c r="F14" s="61" t="n">
        <v>10.76</v>
      </c>
      <c r="G14" s="62" t="n">
        <f aca="false">((E14*$D$4)/100)/F14</f>
        <v>12.7305451867947</v>
      </c>
      <c r="H14" s="63" t="n">
        <v>7</v>
      </c>
      <c r="I14" s="64" t="n">
        <f aca="false">H14*F14*100</f>
        <v>7532</v>
      </c>
      <c r="J14" s="65" t="n">
        <f aca="false">I14/$E$4</f>
        <v>0.0901863116049619</v>
      </c>
      <c r="K14" s="66" t="n">
        <v>11.85</v>
      </c>
      <c r="L14" s="67" t="n">
        <f aca="false">IFERROR((K14/F14-1)*J14,0)</f>
        <v>0.00913597394511231</v>
      </c>
      <c r="M14" s="68" t="n">
        <f aca="false">IFERROR(L14/J14,0)</f>
        <v>0.101301115241636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customFormat="false" ht="15" hidden="false" customHeight="false" outlineLevel="0" collapsed="false">
      <c r="A15" s="40"/>
      <c r="B15" s="40"/>
      <c r="C15" s="69" t="n">
        <v>8</v>
      </c>
      <c r="D15" s="70" t="s">
        <v>33</v>
      </c>
      <c r="E15" s="60" t="n">
        <v>0.1</v>
      </c>
      <c r="F15" s="61" t="n">
        <v>12.89</v>
      </c>
      <c r="G15" s="62" t="n">
        <f aca="false">((E15*$D$4)/100)/F15</f>
        <v>10.6268941978209</v>
      </c>
      <c r="H15" s="63" t="n">
        <v>5</v>
      </c>
      <c r="I15" s="64" t="n">
        <f aca="false">H15*F15*100</f>
        <v>6445</v>
      </c>
      <c r="J15" s="65" t="n">
        <f aca="false">I15/$E$4</f>
        <v>0.0771708415153982</v>
      </c>
      <c r="K15" s="66" t="n">
        <v>12.46</v>
      </c>
      <c r="L15" s="67" t="n">
        <f aca="false">IFERROR((K15/F15-1)*J15,0)</f>
        <v>-0.00257435700943531</v>
      </c>
      <c r="M15" s="68" t="n">
        <f aca="false">IFERROR(L15/J15,0)</f>
        <v>-0.0333591931730023</v>
      </c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customFormat="false" ht="15" hidden="false" customHeight="false" outlineLevel="0" collapsed="false">
      <c r="A16" s="40"/>
      <c r="B16" s="40"/>
      <c r="C16" s="69" t="n">
        <v>9</v>
      </c>
      <c r="D16" s="70" t="s">
        <v>34</v>
      </c>
      <c r="E16" s="60" t="n">
        <v>0.1</v>
      </c>
      <c r="F16" s="61" t="n">
        <v>22.7</v>
      </c>
      <c r="G16" s="62" t="n">
        <f aca="false">((E16*$D$4)/100)/F16</f>
        <v>6.03439058193441</v>
      </c>
      <c r="H16" s="63" t="n">
        <v>3</v>
      </c>
      <c r="I16" s="64" t="n">
        <f aca="false">H16*F16*100</f>
        <v>6810</v>
      </c>
      <c r="J16" s="65" t="n">
        <f aca="false">I16/$E$4</f>
        <v>0.0815412615546721</v>
      </c>
      <c r="K16" s="66" t="n">
        <v>21.25</v>
      </c>
      <c r="L16" s="67" t="n">
        <f aca="false">IFERROR((K16/F16-1)*J16,0)</f>
        <v>-0.00520858278653192</v>
      </c>
      <c r="M16" s="68" t="n">
        <f aca="false">IFERROR(L16/J16,0)</f>
        <v>-0.0638766519823788</v>
      </c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customFormat="false" ht="15" hidden="false" customHeight="false" outlineLevel="0" collapsed="false">
      <c r="A17" s="40"/>
      <c r="B17" s="40"/>
      <c r="C17" s="69" t="n">
        <v>10</v>
      </c>
      <c r="D17" s="70" t="s">
        <v>18</v>
      </c>
      <c r="E17" s="60" t="n">
        <v>0.1</v>
      </c>
      <c r="F17" s="61" t="n">
        <v>53.94</v>
      </c>
      <c r="G17" s="62" t="n">
        <f aca="false">((E17*$D$4)/100)/F17</f>
        <v>2.5395006712998</v>
      </c>
      <c r="H17" s="63" t="n">
        <v>1</v>
      </c>
      <c r="I17" s="64" t="n">
        <f aca="false">H17*F17*100</f>
        <v>5394</v>
      </c>
      <c r="J17" s="65" t="n">
        <f aca="false">I17/$E$4</f>
        <v>0.0645864265529958</v>
      </c>
      <c r="K17" s="66" t="n">
        <v>48.76</v>
      </c>
      <c r="L17" s="67" t="n">
        <f aca="false">IFERROR((K17/F17-1)*J17,0)</f>
        <v>-0.00620240432970928</v>
      </c>
      <c r="M17" s="68" t="n">
        <f aca="false">IFERROR(L17/J17,0)</f>
        <v>-0.0960326288468669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customFormat="false" ht="15" hidden="false" customHeight="false" outlineLevel="0" collapsed="false">
      <c r="A18" s="40"/>
      <c r="B18" s="40"/>
      <c r="C18" s="71" t="s">
        <v>22</v>
      </c>
      <c r="D18" s="71"/>
      <c r="E18" s="71"/>
      <c r="F18" s="72" t="n">
        <f aca="false">D4</f>
        <v>136980.666209911</v>
      </c>
      <c r="G18" s="73"/>
      <c r="H18" s="73"/>
      <c r="I18" s="73"/>
      <c r="J18" s="72"/>
      <c r="K18" s="74" t="n">
        <f aca="false">F4</f>
        <v>141820.666209911</v>
      </c>
      <c r="L18" s="75" t="n">
        <f aca="false">(K18/F18-1)</f>
        <v>0.0353334535005336</v>
      </c>
      <c r="M18" s="75"/>
      <c r="N18" s="76" t="s">
        <v>23</v>
      </c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customFormat="false" ht="15.75" hidden="false" customHeight="true" outlineLevel="0" collapsed="false">
      <c r="A19" s="40"/>
      <c r="B19" s="40"/>
      <c r="C19" s="71" t="s">
        <v>24</v>
      </c>
      <c r="D19" s="71"/>
      <c r="E19" s="71"/>
      <c r="F19" s="77" t="n">
        <v>100967.2</v>
      </c>
      <c r="G19" s="78"/>
      <c r="H19" s="78"/>
      <c r="I19" s="78"/>
      <c r="J19" s="79"/>
      <c r="K19" s="80" t="n">
        <v>102673.28</v>
      </c>
      <c r="L19" s="75" t="n">
        <f aca="false">(K19/F19-1)</f>
        <v>0.0168973686504132</v>
      </c>
      <c r="M19" s="75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8.71"/>
    <col collapsed="false" customWidth="true" hidden="false" outlineLevel="0" max="3" min="3" style="39" width="4.43"/>
    <col collapsed="false" customWidth="true" hidden="false" outlineLevel="0" max="4" min="4" style="0" width="15"/>
    <col collapsed="false" customWidth="true" hidden="false" outlineLevel="0" max="5" min="5" style="0" width="17.85"/>
    <col collapsed="false" customWidth="true" hidden="false" outlineLevel="0" max="6" min="6" style="0" width="15"/>
    <col collapsed="false" customWidth="true" hidden="false" outlineLevel="0" max="7" min="7" style="0" width="7.71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4"/>
    <col collapsed="false" customWidth="true" hidden="false" outlineLevel="0" max="11" min="11" style="0" width="15"/>
    <col collapsed="false" customWidth="true" hidden="false" outlineLevel="0" max="12" min="12" style="0" width="8.85"/>
    <col collapsed="false" customWidth="true" hidden="false" outlineLevel="0" max="13" min="13" style="0" width="9"/>
    <col collapsed="false" customWidth="true" hidden="false" outlineLevel="0" max="25" min="14" style="0" width="8.71"/>
    <col collapsed="false" customWidth="true" hidden="false" outlineLevel="0" max="1025" min="26" style="0" width="14.43"/>
  </cols>
  <sheetData>
    <row r="1" customFormat="false" ht="15" hidden="false" customHeight="false" outlineLevel="0" collapsed="false">
      <c r="A1" s="40"/>
      <c r="B1" s="40"/>
      <c r="C1" s="41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</row>
    <row r="2" customFormat="false" ht="15.75" hidden="false" customHeight="false" outlineLevel="0" collapsed="false">
      <c r="A2" s="40"/>
      <c r="B2" s="40"/>
      <c r="C2" s="41"/>
      <c r="D2" s="42" t="s">
        <v>0</v>
      </c>
      <c r="E2" s="42"/>
      <c r="F2" s="42"/>
      <c r="G2" s="41"/>
      <c r="H2" s="41"/>
      <c r="I2" s="43" t="n">
        <f aca="false">SUM(L8:L17)</f>
        <v>0.0415199377521799</v>
      </c>
      <c r="J2" s="44" t="s">
        <v>1</v>
      </c>
      <c r="K2" s="45" t="s">
        <v>2</v>
      </c>
      <c r="L2" s="41"/>
      <c r="M2" s="41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</row>
    <row r="3" customFormat="false" ht="15.75" hidden="false" customHeight="false" outlineLevel="0" collapsed="false">
      <c r="A3" s="40"/>
      <c r="B3" s="40"/>
      <c r="C3" s="41"/>
      <c r="D3" s="46" t="s">
        <v>3</v>
      </c>
      <c r="E3" s="47" t="s">
        <v>4</v>
      </c>
      <c r="F3" s="48" t="s">
        <v>5</v>
      </c>
      <c r="G3" s="41"/>
      <c r="H3" s="41"/>
      <c r="I3" s="49"/>
      <c r="J3" s="41"/>
      <c r="K3" s="50"/>
      <c r="L3" s="41"/>
      <c r="M3" s="41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</row>
    <row r="4" customFormat="false" ht="30" hidden="false" customHeight="true" outlineLevel="0" collapsed="false">
      <c r="A4" s="40"/>
      <c r="B4" s="40"/>
      <c r="C4" s="41"/>
      <c r="D4" s="51" t="n">
        <f aca="false">Novembro!F4</f>
        <v>141820.666209911</v>
      </c>
      <c r="E4" s="52" t="n">
        <f aca="false">IF(SUM(I8:I17)&lt;=D4,SUM(I8:I17),"VALOR ACIMA DO DISPONÍVEL")</f>
        <v>124663</v>
      </c>
      <c r="F4" s="53" t="n">
        <f aca="false">(E4*I2)+E4+(D4-E4)</f>
        <v>146996.666209911</v>
      </c>
      <c r="G4" s="41"/>
      <c r="H4" s="41"/>
      <c r="I4" s="54" t="n">
        <f aca="false">F4/100000-1</f>
        <v>0.469966662099112</v>
      </c>
      <c r="J4" s="44" t="s">
        <v>1</v>
      </c>
      <c r="K4" s="45" t="s">
        <v>6</v>
      </c>
      <c r="L4" s="41"/>
      <c r="M4" s="41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</row>
    <row r="5" customFormat="false" ht="15.75" hidden="false" customHeight="false" outlineLevel="0" collapsed="false">
      <c r="A5" s="40"/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</row>
    <row r="6" customFormat="false" ht="15.75" hidden="false" customHeight="false" outlineLevel="0" collapsed="false">
      <c r="A6" s="40"/>
      <c r="B6" s="40"/>
      <c r="C6" s="55" t="s">
        <v>7</v>
      </c>
      <c r="D6" s="55"/>
      <c r="E6" s="55"/>
      <c r="F6" s="55"/>
      <c r="G6" s="55"/>
      <c r="H6" s="55"/>
      <c r="I6" s="55"/>
      <c r="J6" s="55"/>
      <c r="K6" s="55"/>
      <c r="L6" s="55"/>
      <c r="M6" s="55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customFormat="false" ht="15" hidden="false" customHeight="false" outlineLevel="0" collapsed="false">
      <c r="A7" s="40"/>
      <c r="B7" s="40"/>
      <c r="C7" s="42" t="s">
        <v>8</v>
      </c>
      <c r="D7" s="42"/>
      <c r="E7" s="56" t="s">
        <v>9</v>
      </c>
      <c r="F7" s="46" t="s">
        <v>10</v>
      </c>
      <c r="G7" s="46" t="s">
        <v>11</v>
      </c>
      <c r="H7" s="57" t="s">
        <v>12</v>
      </c>
      <c r="I7" s="47" t="s">
        <v>13</v>
      </c>
      <c r="J7" s="57" t="s">
        <v>14</v>
      </c>
      <c r="K7" s="46" t="s">
        <v>15</v>
      </c>
      <c r="L7" s="42" t="s">
        <v>16</v>
      </c>
      <c r="M7" s="42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</row>
    <row r="8" customFormat="false" ht="15" hidden="false" customHeight="false" outlineLevel="0" collapsed="false">
      <c r="A8" s="40"/>
      <c r="B8" s="40"/>
      <c r="C8" s="58" t="n">
        <v>1</v>
      </c>
      <c r="D8" s="59" t="s">
        <v>28</v>
      </c>
      <c r="E8" s="60" t="n">
        <v>0.1</v>
      </c>
      <c r="F8" s="61" t="n">
        <v>16.71</v>
      </c>
      <c r="G8" s="62" t="n">
        <f aca="false">((E8*$D$4)/100)/F8</f>
        <v>8.48717332195758</v>
      </c>
      <c r="H8" s="63" t="n">
        <v>6</v>
      </c>
      <c r="I8" s="64" t="n">
        <f aca="false">H8*F8*100</f>
        <v>10026</v>
      </c>
      <c r="J8" s="65" t="n">
        <f aca="false">I8/$E$4</f>
        <v>0.0804248253290872</v>
      </c>
      <c r="K8" s="66" t="n">
        <v>15.86</v>
      </c>
      <c r="L8" s="67" t="n">
        <f aca="false">IFERROR((K8/F8-1)*J8,0)</f>
        <v>-0.00409102941530367</v>
      </c>
      <c r="M8" s="68" t="n">
        <f aca="false">IFERROR(L8/J8,0)</f>
        <v>-0.0508677438659486</v>
      </c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</row>
    <row r="9" customFormat="false" ht="15" hidden="false" customHeight="false" outlineLevel="0" collapsed="false">
      <c r="A9" s="40"/>
      <c r="B9" s="40"/>
      <c r="C9" s="69" t="n">
        <v>2</v>
      </c>
      <c r="D9" s="70" t="s">
        <v>29</v>
      </c>
      <c r="E9" s="60" t="n">
        <v>0.1</v>
      </c>
      <c r="F9" s="61" t="n">
        <v>35.25</v>
      </c>
      <c r="G9" s="62" t="n">
        <f aca="false">((E9*$D$4)/100)/F9</f>
        <v>4.02328131091947</v>
      </c>
      <c r="H9" s="63" t="n">
        <v>3</v>
      </c>
      <c r="I9" s="64" t="n">
        <f aca="false">H9*F9*100</f>
        <v>10575</v>
      </c>
      <c r="J9" s="65" t="n">
        <f aca="false">I9/$E$4</f>
        <v>0.0848286981702671</v>
      </c>
      <c r="K9" s="66" t="n">
        <v>42.95</v>
      </c>
      <c r="L9" s="67" t="n">
        <f aca="false">IFERROR((K9/F9-1)*J9,0)</f>
        <v>0.0185299567634342</v>
      </c>
      <c r="M9" s="68" t="n">
        <f aca="false">IFERROR(L9/J9,0)</f>
        <v>0.218439716312057</v>
      </c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</row>
    <row r="10" customFormat="false" ht="15" hidden="false" customHeight="false" outlineLevel="0" collapsed="false">
      <c r="A10" s="40"/>
      <c r="B10" s="40"/>
      <c r="C10" s="69" t="n">
        <v>3</v>
      </c>
      <c r="D10" s="70" t="s">
        <v>19</v>
      </c>
      <c r="E10" s="60" t="n">
        <v>0.1</v>
      </c>
      <c r="F10" s="61" t="n">
        <v>9.89</v>
      </c>
      <c r="G10" s="62" t="n">
        <f aca="false">((E10*$D$4)/100)/F10</f>
        <v>14.3398044701629</v>
      </c>
      <c r="H10" s="63" t="n">
        <v>13</v>
      </c>
      <c r="I10" s="64" t="n">
        <f aca="false">H10*F10*100</f>
        <v>12857</v>
      </c>
      <c r="J10" s="65" t="n">
        <f aca="false">I10/$E$4</f>
        <v>0.103134049397175</v>
      </c>
      <c r="K10" s="66" t="n">
        <v>10.19</v>
      </c>
      <c r="L10" s="67" t="n">
        <f aca="false">IFERROR((K10/F10-1)*J10,0)</f>
        <v>0.0031284342587616</v>
      </c>
      <c r="M10" s="68" t="n">
        <f aca="false">IFERROR(L10/J10,0)</f>
        <v>0.0303336703741151</v>
      </c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</row>
    <row r="11" customFormat="false" ht="15" hidden="false" customHeight="false" outlineLevel="0" collapsed="false">
      <c r="A11" s="40"/>
      <c r="B11" s="40"/>
      <c r="C11" s="69" t="n">
        <v>4</v>
      </c>
      <c r="D11" s="70" t="s">
        <v>20</v>
      </c>
      <c r="E11" s="60" t="n">
        <v>0.1</v>
      </c>
      <c r="F11" s="61" t="n">
        <v>43.47</v>
      </c>
      <c r="G11" s="62" t="n">
        <f aca="false">((E11*$D$4)/100)/F11</f>
        <v>3.26249519691537</v>
      </c>
      <c r="H11" s="63" t="n">
        <v>3</v>
      </c>
      <c r="I11" s="64" t="n">
        <f aca="false">H11*F11*100</f>
        <v>13041</v>
      </c>
      <c r="J11" s="65" t="n">
        <f aca="false">I11/$E$4</f>
        <v>0.104610028637206</v>
      </c>
      <c r="K11" s="66" t="n">
        <v>48.33</v>
      </c>
      <c r="L11" s="67" t="n">
        <f aca="false">IFERROR((K11/F11-1)*J11,0)</f>
        <v>0.0116955311519858</v>
      </c>
      <c r="M11" s="68" t="n">
        <f aca="false">IFERROR(L11/J11,0)</f>
        <v>0.111801242236025</v>
      </c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</row>
    <row r="12" customFormat="false" ht="15" hidden="false" customHeight="false" outlineLevel="0" collapsed="false">
      <c r="A12" s="40"/>
      <c r="B12" s="40"/>
      <c r="C12" s="69" t="n">
        <v>5</v>
      </c>
      <c r="D12" s="70" t="s">
        <v>30</v>
      </c>
      <c r="E12" s="60" t="n">
        <v>0.1</v>
      </c>
      <c r="F12" s="61" t="n">
        <v>29</v>
      </c>
      <c r="G12" s="62" t="n">
        <f aca="false">((E12*$D$4)/100)/F12</f>
        <v>4.89036780034177</v>
      </c>
      <c r="H12" s="63" t="n">
        <v>4</v>
      </c>
      <c r="I12" s="64" t="n">
        <f aca="false">H12*F12*100</f>
        <v>11600</v>
      </c>
      <c r="J12" s="65" t="n">
        <f aca="false">I12/$E$4</f>
        <v>0.0930508651323969</v>
      </c>
      <c r="K12" s="66" t="n">
        <v>34.66</v>
      </c>
      <c r="L12" s="67" t="n">
        <f aca="false">IFERROR((K12/F12-1)*J12,0)</f>
        <v>0.0181609619534264</v>
      </c>
      <c r="M12" s="68" t="n">
        <f aca="false">IFERROR(L12/J12,0)</f>
        <v>0.195172413793103</v>
      </c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</row>
    <row r="13" customFormat="false" ht="15" hidden="false" customHeight="false" outlineLevel="0" collapsed="false">
      <c r="A13" s="40"/>
      <c r="B13" s="40"/>
      <c r="C13" s="69" t="n">
        <v>6</v>
      </c>
      <c r="D13" s="70" t="s">
        <v>31</v>
      </c>
      <c r="E13" s="60" t="n">
        <v>0.1</v>
      </c>
      <c r="F13" s="61" t="n">
        <v>18.9</v>
      </c>
      <c r="G13" s="62" t="n">
        <f aca="false">((E13*$D$4)/100)/F13</f>
        <v>7.50373895290535</v>
      </c>
      <c r="H13" s="63" t="n">
        <v>7</v>
      </c>
      <c r="I13" s="64" t="n">
        <f aca="false">H13*F13*100</f>
        <v>13230</v>
      </c>
      <c r="J13" s="65" t="n">
        <f aca="false">I13/$E$4</f>
        <v>0.10612611600876</v>
      </c>
      <c r="K13" s="66" t="n">
        <v>19.85</v>
      </c>
      <c r="L13" s="67" t="n">
        <f aca="false">IFERROR((K13/F13-1)*J13,0)</f>
        <v>0.00533438149250381</v>
      </c>
      <c r="M13" s="68" t="n">
        <f aca="false">IFERROR(L13/J13,0)</f>
        <v>0.0502645502645505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</row>
    <row r="14" customFormat="false" ht="15" hidden="false" customHeight="false" outlineLevel="0" collapsed="false">
      <c r="A14" s="40"/>
      <c r="B14" s="40"/>
      <c r="C14" s="69" t="n">
        <v>7</v>
      </c>
      <c r="D14" s="70" t="s">
        <v>32</v>
      </c>
      <c r="E14" s="60" t="n">
        <v>0.1</v>
      </c>
      <c r="F14" s="61" t="n">
        <v>10.76</v>
      </c>
      <c r="G14" s="62" t="n">
        <f aca="false">((E14*$D$4)/100)/F14</f>
        <v>13.1803593131888</v>
      </c>
      <c r="H14" s="63" t="n">
        <v>12</v>
      </c>
      <c r="I14" s="64" t="n">
        <f aca="false">H14*F14*100</f>
        <v>12912</v>
      </c>
      <c r="J14" s="65" t="n">
        <f aca="false">I14/$E$4</f>
        <v>0.103575238843923</v>
      </c>
      <c r="K14" s="66" t="n">
        <v>11.85</v>
      </c>
      <c r="L14" s="67" t="n">
        <f aca="false">IFERROR((K14/F14-1)*J14,0)</f>
        <v>0.0104922872063082</v>
      </c>
      <c r="M14" s="68" t="n">
        <f aca="false">IFERROR(L14/J14,0)</f>
        <v>0.101301115241636</v>
      </c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</row>
    <row r="15" customFormat="false" ht="15" hidden="false" customHeight="false" outlineLevel="0" collapsed="false">
      <c r="A15" s="40"/>
      <c r="B15" s="40"/>
      <c r="C15" s="69" t="n">
        <v>8</v>
      </c>
      <c r="D15" s="70" t="s">
        <v>33</v>
      </c>
      <c r="E15" s="60" t="n">
        <v>0.1</v>
      </c>
      <c r="F15" s="61" t="n">
        <v>12.89</v>
      </c>
      <c r="G15" s="62" t="n">
        <f aca="false">((E15*$D$4)/100)/F15</f>
        <v>11.0023790698147</v>
      </c>
      <c r="H15" s="63" t="n">
        <v>10</v>
      </c>
      <c r="I15" s="64" t="n">
        <f aca="false">H15*F15*100</f>
        <v>12890</v>
      </c>
      <c r="J15" s="65" t="n">
        <f aca="false">I15/$E$4</f>
        <v>0.103398763065224</v>
      </c>
      <c r="K15" s="66" t="n">
        <v>12.46</v>
      </c>
      <c r="L15" s="67" t="n">
        <f aca="false">IFERROR((K15/F15-1)*J15,0)</f>
        <v>-0.0034492993109423</v>
      </c>
      <c r="M15" s="68" t="n">
        <f aca="false">IFERROR(L15/J15,0)</f>
        <v>-0.0333591931730023</v>
      </c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</row>
    <row r="16" customFormat="false" ht="15" hidden="false" customHeight="false" outlineLevel="0" collapsed="false">
      <c r="A16" s="40"/>
      <c r="B16" s="40"/>
      <c r="C16" s="69" t="n">
        <v>9</v>
      </c>
      <c r="D16" s="70" t="s">
        <v>34</v>
      </c>
      <c r="E16" s="60" t="n">
        <v>0.1</v>
      </c>
      <c r="F16" s="61" t="n">
        <v>22.7</v>
      </c>
      <c r="G16" s="62" t="n">
        <f aca="false">((E16*$D$4)/100)/F16</f>
        <v>6.24760644096525</v>
      </c>
      <c r="H16" s="63" t="n">
        <v>5</v>
      </c>
      <c r="I16" s="64" t="n">
        <f aca="false">H16*F16*100</f>
        <v>11350</v>
      </c>
      <c r="J16" s="65" t="n">
        <f aca="false">I16/$E$4</f>
        <v>0.0910454585562677</v>
      </c>
      <c r="K16" s="66" t="n">
        <v>21.25</v>
      </c>
      <c r="L16" s="67" t="n">
        <f aca="false">IFERROR((K16/F16-1)*J16,0)</f>
        <v>-0.0058156790707748</v>
      </c>
      <c r="M16" s="68" t="n">
        <f aca="false">IFERROR(L16/J16,0)</f>
        <v>-0.0638766519823788</v>
      </c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</row>
    <row r="17" customFormat="false" ht="15" hidden="false" customHeight="false" outlineLevel="0" collapsed="false">
      <c r="A17" s="40"/>
      <c r="B17" s="40"/>
      <c r="C17" s="69" t="n">
        <v>10</v>
      </c>
      <c r="D17" s="70" t="s">
        <v>18</v>
      </c>
      <c r="E17" s="60" t="n">
        <v>0.1</v>
      </c>
      <c r="F17" s="61" t="n">
        <v>53.94</v>
      </c>
      <c r="G17" s="62" t="n">
        <f aca="false">((E17*$D$4)/100)/F17</f>
        <v>2.62923000018374</v>
      </c>
      <c r="H17" s="63" t="n">
        <v>3</v>
      </c>
      <c r="I17" s="64" t="n">
        <f aca="false">H17*F17*100</f>
        <v>16182</v>
      </c>
      <c r="J17" s="65" t="n">
        <f aca="false">I17/$E$4</f>
        <v>0.129805956859694</v>
      </c>
      <c r="K17" s="66" t="n">
        <v>48.76</v>
      </c>
      <c r="L17" s="67" t="n">
        <f aca="false">IFERROR((K17/F17-1)*J17,0)</f>
        <v>-0.0124656072772194</v>
      </c>
      <c r="M17" s="68" t="n">
        <f aca="false">IFERROR(L17/J17,0)</f>
        <v>-0.0960326288468669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8" customFormat="false" ht="15" hidden="false" customHeight="false" outlineLevel="0" collapsed="false">
      <c r="A18" s="40"/>
      <c r="B18" s="40"/>
      <c r="C18" s="71" t="s">
        <v>22</v>
      </c>
      <c r="D18" s="71"/>
      <c r="E18" s="71"/>
      <c r="F18" s="72" t="n">
        <f aca="false">D4</f>
        <v>141820.666209911</v>
      </c>
      <c r="G18" s="73"/>
      <c r="H18" s="73"/>
      <c r="I18" s="73"/>
      <c r="J18" s="72"/>
      <c r="K18" s="74" t="n">
        <f aca="false">F4</f>
        <v>146996.666209911</v>
      </c>
      <c r="L18" s="75" t="n">
        <f aca="false">(K18/F18-1)</f>
        <v>0.036496796541196</v>
      </c>
      <c r="M18" s="75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</row>
    <row r="19" customFormat="false" ht="15.75" hidden="false" customHeight="true" outlineLevel="0" collapsed="false">
      <c r="A19" s="40"/>
      <c r="B19" s="40"/>
      <c r="C19" s="71" t="s">
        <v>24</v>
      </c>
      <c r="D19" s="71"/>
      <c r="E19" s="71"/>
      <c r="F19" s="77" t="n">
        <v>100967.2</v>
      </c>
      <c r="G19" s="78"/>
      <c r="H19" s="78"/>
      <c r="I19" s="78"/>
      <c r="J19" s="79"/>
      <c r="K19" s="80" t="n">
        <v>102673.28</v>
      </c>
      <c r="L19" s="75" t="n">
        <f aca="false">(K19/F19-1)</f>
        <v>0.0168973686504132</v>
      </c>
      <c r="M19" s="75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2020-06-30T21:08:55Z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