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<sst xmlns="http://schemas.openxmlformats.org/spreadsheetml/2006/main" count="241" uniqueCount="43">
  <si>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</si>
  <si>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</si>
  <si>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</si>
  <si>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</si>
  <si>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</si>
  <si>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</si>
  <si>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</si>
  <si>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</si>
  <si>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</si>
  <si>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</si>
  <si>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</si>
  <si>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</si>
  <si>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</si>
  <si>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</si>
  <si>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</si>
  <si>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</si>
  <si>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</si>
  <si>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HAPV3</t>
  </si>
  <si>
    <t xml:space="preserve">PTNT4</t>
  </si>
  <si>
    <t xml:space="preserve">JSLG3</t>
  </si>
  <si>
    <t xml:space="preserve">POMO4</t>
  </si>
  <si>
    <t xml:space="preserve">MGLU3</t>
  </si>
  <si>
    <t xml:space="preserve">WEGE3</t>
  </si>
  <si>
    <t xml:space="preserve">VLID3</t>
  </si>
  <si>
    <t xml:space="preserve">CARTEIRA</t>
  </si>
  <si>
    <t xml:space="preserve">      -&gt; Rentabilidade mensal da carteira</t>
  </si>
  <si>
    <t xml:space="preserve">IBOVESPA</t>
  </si>
  <si>
    <t xml:space="preserve">POSI3</t>
  </si>
  <si>
    <t xml:space="preserve">VVAR3</t>
  </si>
  <si>
    <t xml:space="preserve">ITSA4</t>
  </si>
  <si>
    <t xml:space="preserve">JHSF3</t>
  </si>
  <si>
    <t xml:space="preserve">BBDC4</t>
  </si>
  <si>
    <t xml:space="preserve">EQTL3</t>
  </si>
  <si>
    <t xml:space="preserve">ELET6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</si>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</sst>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723240</xdr:colOff>
      <xdr:row>6</xdr:row>
      <xdr:rowOff>30600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008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723600</xdr:colOff>
      <xdr:row>6</xdr:row>
      <xdr:rowOff>30600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044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722880</xdr:colOff>
      <xdr:row>6</xdr:row>
      <xdr:rowOff>30600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49720" cy="1287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D2" colorId="64" zoomScale="100" zoomScaleNormal="100" zoomScalePageLayoutView="100" workbookViewId="0">
      <selection pane="topLeft" activeCell="F4" activeCellId="0" sqref="F4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0.116481216686718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v>100000</v>
      </c>
      <c r="E4" s="10" t="n">
        <f aca="false">IF(SUM(I8:I17)&lt;=D4,SUM(I8:I17),"VALOR ACIMA DO DISPONÍVEL")</f>
        <v>100000</v>
      </c>
      <c r="F4" s="11" t="n">
        <f aca="false">(E4*I2)+E4+(D4-E4)</f>
        <v>111648.121668672</v>
      </c>
      <c r="G4" s="2"/>
      <c r="H4" s="2"/>
      <c r="I4" s="12" t="n">
        <f aca="false">F4/D4-1</f>
        <v>0.116481216686718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17</v>
      </c>
      <c r="E8" s="18" t="n">
        <v>0.1</v>
      </c>
      <c r="F8" s="19" t="n">
        <v>52.44</v>
      </c>
      <c r="G8" s="20" t="n">
        <f aca="false">((E8*$D$4)/100)/F8</f>
        <v>1.906941266209</v>
      </c>
      <c r="H8" s="21" t="n">
        <v>1.906941266209</v>
      </c>
      <c r="I8" s="22" t="n">
        <f aca="false">H8*F8*100</f>
        <v>10000</v>
      </c>
      <c r="J8" s="23" t="n">
        <f aca="false">I8/$E$4</f>
        <v>0.1</v>
      </c>
      <c r="K8" s="19" t="n">
        <v>54.86</v>
      </c>
      <c r="L8" s="24" t="n">
        <f aca="false">IFERROR((K8/F8-1)*J8,0)</f>
        <v>0.00461479786422578</v>
      </c>
      <c r="M8" s="25" t="n">
        <f aca="false">IFERROR(L8/J8,0)</f>
        <v>0.0461479786422578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18</v>
      </c>
      <c r="E9" s="18" t="n">
        <v>0.1</v>
      </c>
      <c r="F9" s="19" t="n">
        <v>3.66</v>
      </c>
      <c r="G9" s="20" t="n">
        <f aca="false">((E9*$D$4)/100)/F9</f>
        <v>27.3224043715847</v>
      </c>
      <c r="H9" s="21" t="n">
        <v>27.3224043715847</v>
      </c>
      <c r="I9" s="22" t="n">
        <f aca="false">H9*F9*100</f>
        <v>10000</v>
      </c>
      <c r="J9" s="23" t="n">
        <f aca="false">I9/$E$4</f>
        <v>0.1</v>
      </c>
      <c r="K9" s="19" t="n">
        <v>4.03</v>
      </c>
      <c r="L9" s="24" t="n">
        <f aca="false">IFERROR((K9/F9-1)*J9,0)</f>
        <v>0.0101092896174863</v>
      </c>
      <c r="M9" s="25" t="n">
        <f aca="false">IFERROR(L9/J9,0)</f>
        <v>0.101092896174863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4.9" hidden="false" customHeight="false" outlineLevel="0" collapsed="false">
      <c r="A10" s="1"/>
      <c r="B10" s="1"/>
      <c r="C10" s="26" t="n">
        <v>3</v>
      </c>
      <c r="D10" s="27" t="s">
        <v>19</v>
      </c>
      <c r="E10" s="18" t="n">
        <v>0.3</v>
      </c>
      <c r="F10" s="19" t="n">
        <v>18.8</v>
      </c>
      <c r="G10" s="20" t="n">
        <f aca="false">((E10*$D$4)/100)/F10</f>
        <v>15.9574468085106</v>
      </c>
      <c r="H10" s="21" t="n">
        <v>15.9574468085106</v>
      </c>
      <c r="I10" s="22" t="n">
        <f aca="false">H10*F10*100</f>
        <v>30000</v>
      </c>
      <c r="J10" s="23" t="n">
        <f aca="false">I10/$E$4</f>
        <v>0.3</v>
      </c>
      <c r="K10" s="19" t="n">
        <v>20.34</v>
      </c>
      <c r="L10" s="24" t="n">
        <f aca="false">IFERROR((K10/F10-1)*J10,0)</f>
        <v>0.0245744680851064</v>
      </c>
      <c r="M10" s="25" t="n">
        <f aca="false">IFERROR(L10/J10,0)</f>
        <v>0.0819148936170213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20</v>
      </c>
      <c r="E11" s="18" t="n">
        <v>0.08</v>
      </c>
      <c r="F11" s="19" t="n">
        <v>2.86</v>
      </c>
      <c r="G11" s="20" t="n">
        <f aca="false">((E11*$D$4)/100)/F11</f>
        <v>27.972027972028</v>
      </c>
      <c r="H11" s="21" t="n">
        <v>27.972027972028</v>
      </c>
      <c r="I11" s="22" t="n">
        <f aca="false">H11*F11*100</f>
        <v>8000</v>
      </c>
      <c r="J11" s="23" t="n">
        <f aca="false">I11/$E$4</f>
        <v>0.08</v>
      </c>
      <c r="K11" s="19" t="n">
        <v>2.64</v>
      </c>
      <c r="L11" s="24" t="n">
        <f aca="false">IFERROR((K11/F11-1)*J11,0)</f>
        <v>-0.00615384615384615</v>
      </c>
      <c r="M11" s="25" t="n">
        <f aca="false">IFERROR(L11/J11,0)</f>
        <v>-0.0769230769230769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21</v>
      </c>
      <c r="E12" s="18" t="n">
        <v>0.2</v>
      </c>
      <c r="F12" s="19" t="n">
        <v>49.7</v>
      </c>
      <c r="G12" s="20" t="n">
        <f aca="false">((E12*$D$4)/100)/F12</f>
        <v>4.02414486921529</v>
      </c>
      <c r="H12" s="21" t="n">
        <v>4.02414486921529</v>
      </c>
      <c r="I12" s="22" t="n">
        <f aca="false">H12*F12*100</f>
        <v>20000</v>
      </c>
      <c r="J12" s="23" t="n">
        <f aca="false">I12/$E$4</f>
        <v>0.2</v>
      </c>
      <c r="K12" s="19" t="n">
        <v>64.35</v>
      </c>
      <c r="L12" s="24" t="n">
        <f aca="false">IFERROR((K12/F12-1)*J12,0)</f>
        <v>0.058953722334004</v>
      </c>
      <c r="M12" s="25" t="n">
        <f aca="false">IFERROR(L12/J12,0)</f>
        <v>0.29476861167002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22</v>
      </c>
      <c r="E13" s="18" t="n">
        <v>0.14</v>
      </c>
      <c r="F13" s="19" t="n">
        <v>39.94</v>
      </c>
      <c r="G13" s="20" t="n">
        <f aca="false">((E13*$D$4)/100)/F13</f>
        <v>3.50525788683025</v>
      </c>
      <c r="H13" s="21" t="n">
        <v>3.50525788683025</v>
      </c>
      <c r="I13" s="22" t="n">
        <f aca="false">H13*F13*100</f>
        <v>14000</v>
      </c>
      <c r="J13" s="23" t="n">
        <f aca="false">I13/$E$4</f>
        <v>0.14</v>
      </c>
      <c r="K13" s="19" t="n">
        <v>41.83</v>
      </c>
      <c r="L13" s="24" t="n">
        <f aca="false">IFERROR((K13/F13-1)*J13,0)</f>
        <v>0.00662493740610918</v>
      </c>
      <c r="M13" s="25" t="n">
        <f aca="false">IFERROR(L13/J13,0)</f>
        <v>0.0473209814722084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23</v>
      </c>
      <c r="E14" s="18" t="n">
        <v>0.08</v>
      </c>
      <c r="F14" s="19" t="n">
        <v>8.92</v>
      </c>
      <c r="G14" s="20" t="n">
        <f aca="false">((E14*$D$4)/100)/F14</f>
        <v>8.96860986547085</v>
      </c>
      <c r="H14" s="21" t="n">
        <v>8.96860986547085</v>
      </c>
      <c r="I14" s="22" t="n">
        <f aca="false">H14*F14*100</f>
        <v>8000</v>
      </c>
      <c r="J14" s="23" t="n">
        <f aca="false">I14/$E$4</f>
        <v>0.08</v>
      </c>
      <c r="K14" s="28" t="n">
        <v>10.9</v>
      </c>
      <c r="L14" s="24" t="n">
        <f aca="false">IFERROR((K14/F14-1)*J14,0)</f>
        <v>0.0177578475336323</v>
      </c>
      <c r="M14" s="25" t="n">
        <f aca="false">IFERROR(L14/J14,0)</f>
        <v>0.221973094170404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 t="e">
        <f aca="false">((E15*$D$4)/100)/F15</f>
        <v>#DIV/0!</v>
      </c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 t="e">
        <f aca="false">((E16*$D$4)/100)/F16</f>
        <v>#DIV/0!</v>
      </c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 t="e">
        <f aca="false">((E17*$D$4)/100)/F17</f>
        <v>#DIV/0!</v>
      </c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v>100000</v>
      </c>
      <c r="G18" s="31"/>
      <c r="H18" s="31"/>
      <c r="I18" s="31"/>
      <c r="J18" s="30"/>
      <c r="K18" s="32" t="n">
        <f aca="false">F4</f>
        <v>111648.121668672</v>
      </c>
      <c r="L18" s="33" t="n">
        <f aca="false">(K18/F18-1)</f>
        <v>0.116481216686718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80505.89</v>
      </c>
      <c r="G19" s="35"/>
      <c r="H19" s="35"/>
      <c r="I19" s="35"/>
      <c r="J19" s="36"/>
      <c r="K19" s="37" t="n">
        <v>86771.95</v>
      </c>
      <c r="L19" s="33" t="n">
        <f aca="false">(K19/F19-1)</f>
        <v>0.0778335597556898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I23" activeCellId="0" sqref="I23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0.153941899558489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Maio!F4</f>
        <v>111648.121668672</v>
      </c>
      <c r="E4" s="10" t="n">
        <f aca="false">IF(SUM(I8:I17)&lt;=D4,SUM(I8:I17),"VALOR ACIMA DO DISPONÍVEL")</f>
        <v>111648.121668672</v>
      </c>
      <c r="F4" s="11" t="n">
        <f aca="false">(E4*I2)+E4+(D4-E4)</f>
        <v>128835.445600485</v>
      </c>
      <c r="G4" s="2"/>
      <c r="H4" s="2"/>
      <c r="I4" s="12" t="n">
        <f aca="false">F4/100000-1</f>
        <v>0.288354456004846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27</v>
      </c>
      <c r="E8" s="18" t="n">
        <v>0.08</v>
      </c>
      <c r="F8" s="19" t="n">
        <v>4.06</v>
      </c>
      <c r="G8" s="20" t="n">
        <f aca="false">((E8*$D$4)/100)/F8</f>
        <v>21.9996298854526</v>
      </c>
      <c r="H8" s="21" t="n">
        <f aca="false">G8</f>
        <v>21.9996298854526</v>
      </c>
      <c r="I8" s="22" t="n">
        <f aca="false">H8*F8*100</f>
        <v>8931.84973349376</v>
      </c>
      <c r="J8" s="23" t="n">
        <f aca="false">I8/$E$4</f>
        <v>0.0800000000000001</v>
      </c>
      <c r="K8" s="28" t="n">
        <v>5.28</v>
      </c>
      <c r="L8" s="24" t="n">
        <f aca="false">IFERROR((K8/F8-1)*J8,0)</f>
        <v>0.0240394088669951</v>
      </c>
      <c r="M8" s="25" t="n">
        <f aca="false">IFERROR(L8/J8,0)</f>
        <v>0.300492610837439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4.9" hidden="false" customHeight="false" outlineLevel="0" collapsed="false">
      <c r="A9" s="1"/>
      <c r="B9" s="1"/>
      <c r="C9" s="26" t="n">
        <v>2</v>
      </c>
      <c r="D9" s="27" t="s">
        <v>28</v>
      </c>
      <c r="E9" s="18" t="n">
        <v>0.08</v>
      </c>
      <c r="F9" s="19" t="n">
        <v>12.4</v>
      </c>
      <c r="G9" s="20" t="n">
        <f aca="false">((E9*$D$4)/100)/F9</f>
        <v>7.20310462378529</v>
      </c>
      <c r="H9" s="21" t="n">
        <f aca="false">G9</f>
        <v>7.20310462378529</v>
      </c>
      <c r="I9" s="22" t="n">
        <f aca="false">H9*F9*100</f>
        <v>8931.84973349376</v>
      </c>
      <c r="J9" s="23" t="n">
        <f aca="false">I9/$E$4</f>
        <v>0.0800000000000001</v>
      </c>
      <c r="K9" s="28" t="n">
        <v>14.37</v>
      </c>
      <c r="L9" s="24" t="n">
        <f aca="false">IFERROR((K9/F9-1)*J9,0)</f>
        <v>0.0127096774193548</v>
      </c>
      <c r="M9" s="25" t="n">
        <f aca="false">IFERROR(L9/J9,0)</f>
        <v>0.158870967741935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29</v>
      </c>
      <c r="E10" s="18" t="n">
        <v>0.32</v>
      </c>
      <c r="F10" s="19" t="n">
        <v>8.86</v>
      </c>
      <c r="G10" s="20" t="n">
        <f aca="false">((E10*$D$4)/100)/F10</f>
        <v>40.3243780293172</v>
      </c>
      <c r="H10" s="21" t="n">
        <f aca="false">G10</f>
        <v>40.3243780293172</v>
      </c>
      <c r="I10" s="22" t="n">
        <f aca="false">H10*F10*100</f>
        <v>35727.398933975</v>
      </c>
      <c r="J10" s="23" t="n">
        <f aca="false">I10/$E$4</f>
        <v>0.32</v>
      </c>
      <c r="K10" s="28" t="n">
        <v>9.75</v>
      </c>
      <c r="L10" s="24" t="n">
        <f aca="false">IFERROR((K10/F10-1)*J10,0)</f>
        <v>0.0321444695259594</v>
      </c>
      <c r="M10" s="25" t="n">
        <f aca="false">IFERROR(L10/J10,0)</f>
        <v>0.100451467268623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4.9" hidden="false" customHeight="false" outlineLevel="0" collapsed="false">
      <c r="A11" s="1"/>
      <c r="B11" s="1"/>
      <c r="C11" s="26" t="n">
        <v>4</v>
      </c>
      <c r="D11" s="27" t="s">
        <v>30</v>
      </c>
      <c r="E11" s="18" t="n">
        <v>0.12</v>
      </c>
      <c r="F11" s="19" t="n">
        <v>4.78</v>
      </c>
      <c r="G11" s="20" t="n">
        <f aca="false">((E11*$D$4)/100)/F11</f>
        <v>28.0288171553151</v>
      </c>
      <c r="H11" s="21" t="n">
        <f aca="false">G11</f>
        <v>28.0288171553151</v>
      </c>
      <c r="I11" s="22" t="n">
        <f aca="false">H11*F11*100</f>
        <v>13397.7746002406</v>
      </c>
      <c r="J11" s="23" t="n">
        <f aca="false">I11/$E$4</f>
        <v>0.12</v>
      </c>
      <c r="K11" s="28" t="n">
        <v>6.94</v>
      </c>
      <c r="L11" s="24" t="n">
        <f aca="false">IFERROR((K11/F11-1)*J11,0)</f>
        <v>0.0542259414225941</v>
      </c>
      <c r="M11" s="25" t="n">
        <f aca="false">IFERROR(L11/J11,0)</f>
        <v>0.451882845188285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4.9" hidden="false" customHeight="false" outlineLevel="0" collapsed="false">
      <c r="A12" s="1"/>
      <c r="B12" s="1"/>
      <c r="C12" s="26" t="n">
        <v>5</v>
      </c>
      <c r="D12" s="27" t="s">
        <v>31</v>
      </c>
      <c r="E12" s="18" t="n">
        <v>0.15</v>
      </c>
      <c r="F12" s="19" t="n">
        <v>18.95</v>
      </c>
      <c r="G12" s="20" t="n">
        <f aca="false">((E12*$D$4)/100)/F12</f>
        <v>8.83758219013235</v>
      </c>
      <c r="H12" s="21" t="n">
        <f aca="false">G12</f>
        <v>8.83758219013235</v>
      </c>
      <c r="I12" s="22" t="n">
        <f aca="false">H12*F12*100</f>
        <v>16747.2182503008</v>
      </c>
      <c r="J12" s="23" t="n">
        <f aca="false">I12/$E$4</f>
        <v>0.15</v>
      </c>
      <c r="K12" s="28" t="n">
        <v>20.95</v>
      </c>
      <c r="L12" s="24" t="n">
        <f aca="false">IFERROR((K12/F12-1)*J12,0)</f>
        <v>0.0158311345646438</v>
      </c>
      <c r="M12" s="25" t="n">
        <f aca="false">IFERROR(L12/J12,0)</f>
        <v>0.105540897097625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4.9" hidden="false" customHeight="false" outlineLevel="0" collapsed="false">
      <c r="A13" s="1"/>
      <c r="B13" s="1"/>
      <c r="C13" s="26" t="n">
        <v>6</v>
      </c>
      <c r="D13" s="27" t="s">
        <v>32</v>
      </c>
      <c r="E13" s="18" t="n">
        <v>0.1</v>
      </c>
      <c r="F13" s="19" t="n">
        <v>20.05</v>
      </c>
      <c r="G13" s="20" t="n">
        <f aca="false">((E13*$D$4)/100)/F13</f>
        <v>5.56848487125546</v>
      </c>
      <c r="H13" s="21" t="n">
        <f aca="false">G13</f>
        <v>5.56848487125546</v>
      </c>
      <c r="I13" s="22" t="n">
        <f aca="false">H13*F13*100</f>
        <v>11164.8121668672</v>
      </c>
      <c r="J13" s="23" t="n">
        <f aca="false">I13/$E$4</f>
        <v>0.1</v>
      </c>
      <c r="K13" s="28" t="n">
        <v>22.37</v>
      </c>
      <c r="L13" s="24" t="n">
        <f aca="false">IFERROR((K13/F13-1)*J13,0)</f>
        <v>0.011571072319202</v>
      </c>
      <c r="M13" s="25" t="n">
        <f aca="false">IFERROR(L13/J13,0)</f>
        <v>0.11571072319202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33</v>
      </c>
      <c r="E14" s="18" t="n">
        <v>0.15</v>
      </c>
      <c r="F14" s="19" t="n">
        <v>30.7</v>
      </c>
      <c r="G14" s="20" t="n">
        <f aca="false">((E14*$D$4)/100)/F14</f>
        <v>5.45511995123805</v>
      </c>
      <c r="H14" s="21" t="n">
        <f aca="false">G14</f>
        <v>5.45511995123805</v>
      </c>
      <c r="I14" s="22" t="n">
        <f aca="false">H14*F14*100</f>
        <v>16747.2182503008</v>
      </c>
      <c r="J14" s="23" t="n">
        <f aca="false">I14/$E$4</f>
        <v>0.15</v>
      </c>
      <c r="K14" s="28" t="n">
        <v>31.4</v>
      </c>
      <c r="L14" s="24" t="n">
        <f aca="false">IFERROR((K14/F14-1)*J14,0)</f>
        <v>0.00342019543973941</v>
      </c>
      <c r="M14" s="25" t="n">
        <f aca="false">IFERROR(L14/J14,0)</f>
        <v>0.0228013029315961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4.9" hidden="false" customHeight="false" outlineLevel="0" collapsed="false">
      <c r="A15" s="1"/>
      <c r="B15" s="1"/>
      <c r="C15" s="26" t="n">
        <v>8</v>
      </c>
      <c r="D15" s="27"/>
      <c r="E15" s="18" t="n">
        <v>0.1</v>
      </c>
      <c r="F15" s="19"/>
      <c r="G15" s="20"/>
      <c r="H15" s="21"/>
      <c r="I15" s="22" t="n">
        <f aca="false">H15*F15*100</f>
        <v>0</v>
      </c>
      <c r="J15" s="23" t="n">
        <f aca="false">I15/$E$4</f>
        <v>0</v>
      </c>
      <c r="K15" s="28"/>
      <c r="L15" s="24" t="n">
        <f aca="false">IFERROR((K15/F15-1)*J15,0)</f>
        <v>0</v>
      </c>
      <c r="M15" s="25" t="n">
        <f aca="false">IFERROR(L15/J15,0)</f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4.9" hidden="false" customHeight="false" outlineLevel="0" collapsed="false">
      <c r="A16" s="1"/>
      <c r="B16" s="1"/>
      <c r="C16" s="26" t="n">
        <v>9</v>
      </c>
      <c r="D16" s="27"/>
      <c r="E16" s="18" t="n">
        <v>0.1</v>
      </c>
      <c r="F16" s="19"/>
      <c r="G16" s="20"/>
      <c r="H16" s="21"/>
      <c r="I16" s="22" t="n">
        <f aca="false">H16*F16*100</f>
        <v>0</v>
      </c>
      <c r="J16" s="23" t="n">
        <f aca="false">I16/$E$4</f>
        <v>0</v>
      </c>
      <c r="K16" s="28"/>
      <c r="L16" s="24" t="n">
        <f aca="false">IFERROR((K16/F16-1)*J16,0)</f>
        <v>0</v>
      </c>
      <c r="M16" s="25" t="n">
        <f aca="false">IFERROR(L16/J16,0)</f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4.9" hidden="false" customHeight="false" outlineLevel="0" collapsed="false">
      <c r="A17" s="1"/>
      <c r="B17" s="1"/>
      <c r="C17" s="26" t="n">
        <v>10</v>
      </c>
      <c r="D17" s="27"/>
      <c r="E17" s="18" t="n">
        <v>0.1</v>
      </c>
      <c r="F17" s="19"/>
      <c r="G17" s="20"/>
      <c r="H17" s="21"/>
      <c r="I17" s="22" t="n">
        <f aca="false">H17*F17*100</f>
        <v>0</v>
      </c>
      <c r="J17" s="23" t="n">
        <f aca="false">I17/$E$4</f>
        <v>0</v>
      </c>
      <c r="K17" s="28"/>
      <c r="L17" s="24" t="n">
        <f aca="false">IFERROR((K17/F17-1)*J17,0)</f>
        <v>0</v>
      </c>
      <c r="M17" s="25" t="n">
        <f aca="false">IFERROR(L17/J17,0)</f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111648.121668672</v>
      </c>
      <c r="G18" s="31"/>
      <c r="H18" s="31"/>
      <c r="I18" s="31"/>
      <c r="J18" s="30"/>
      <c r="K18" s="32" t="n">
        <f aca="false">F4</f>
        <v>128835.445600485</v>
      </c>
      <c r="L18" s="33" t="n">
        <f aca="false">(K18/F18-1)</f>
        <v>0.153941899558489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87402.59</v>
      </c>
      <c r="G19" s="35"/>
      <c r="H19" s="35"/>
      <c r="I19" s="35"/>
      <c r="J19" s="36"/>
      <c r="K19" s="37" t="n">
        <v>97075.93</v>
      </c>
      <c r="L19" s="33" t="n">
        <f aca="false">(K19/F19-1)</f>
        <v>0.110675667620376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Junho!F4</f>
        <v>128835.445600485</v>
      </c>
      <c r="E4" s="10" t="n">
        <f aca="false">IF(SUM(I8:I17)&lt;=D4,SUM(I8:I17),"VALOR ACIMA DO DISPONÍVEL")</f>
        <v>83516</v>
      </c>
      <c r="F4" s="11" t="n">
        <f aca="false">(E4*I2)+E4+(D4-E4)</f>
        <v>133675.445600485</v>
      </c>
      <c r="G4" s="2"/>
      <c r="H4" s="2"/>
      <c r="I4" s="12" t="n">
        <f aca="false">F4/100000-1</f>
        <v>0.336754456004846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7.71008052665976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3.65490625816978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13.0268397978245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2.96377836670082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4.44260157243051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6.81669024341189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11.9735544238369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9.99499190073582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5.67557029077025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2.38849546904866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128835.445600485</v>
      </c>
      <c r="G18" s="31"/>
      <c r="H18" s="31"/>
      <c r="I18" s="31"/>
      <c r="J18" s="30"/>
      <c r="K18" s="32" t="n">
        <f aca="false">F4</f>
        <v>133675.445600485</v>
      </c>
      <c r="L18" s="33" t="n">
        <f aca="false">(K18/F18-1)</f>
        <v>0.0375673012767674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Julho!F4</f>
        <v>133675.445600485</v>
      </c>
      <c r="E4" s="10" t="n">
        <f aca="false">IF(SUM(I8:I17)&lt;=D4,SUM(I8:I17),"VALOR ACIMA DO DISPONÍVEL")</f>
        <v>83516</v>
      </c>
      <c r="F4" s="11" t="n">
        <f aca="false">(E4*I2)+E4+(D4-E4)</f>
        <v>138515.445600485</v>
      </c>
      <c r="G4" s="2"/>
      <c r="H4" s="2"/>
      <c r="I4" s="12" t="n">
        <f aca="false">F4/100000-1</f>
        <v>0.385154456004846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7.99972744467293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3.79221122270878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12.1646007118742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2.76760756936821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3.68759849932371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6.36549740954689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8.69635798516164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7.25933374091073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4.12215030486076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1.98257983834608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133675.445600485</v>
      </c>
      <c r="G18" s="31"/>
      <c r="H18" s="31"/>
      <c r="I18" s="31"/>
      <c r="J18" s="30"/>
      <c r="K18" s="32" t="n">
        <f aca="false">F4</f>
        <v>138515.445600485</v>
      </c>
      <c r="L18" s="33" t="n">
        <f aca="false">(K18/F18-1)</f>
        <v>0.0362070983063358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Agosto!F4</f>
        <v>138515.445600485</v>
      </c>
      <c r="E4" s="10" t="n">
        <f aca="false">IF(SUM(I8:I17)&lt;=D4,SUM(I8:I17),"VALOR ACIMA DO DISPONÍVEL")</f>
        <v>83516</v>
      </c>
      <c r="F4" s="11" t="n">
        <f aca="false">(E4*I2)+E4+(D4-E4)</f>
        <v>143355.445600485</v>
      </c>
      <c r="G4" s="2"/>
      <c r="H4" s="2"/>
      <c r="I4" s="12" t="n">
        <f aca="false">F4/100000-1</f>
        <v>0.433554456004847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8.2893743626861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3.92951618724779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12.6050456057064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2.86781460870569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3.82111574070302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6.59597360002308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9.01122787363748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7.52217315130638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4.27140140618235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2.05436330145324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138515.445600485</v>
      </c>
      <c r="G18" s="31"/>
      <c r="H18" s="31"/>
      <c r="I18" s="31"/>
      <c r="J18" s="30"/>
      <c r="K18" s="32" t="n">
        <f aca="false">F4</f>
        <v>143355.445600485</v>
      </c>
      <c r="L18" s="33" t="n">
        <f aca="false">(K18/F18-1)</f>
        <v>0.0349419516287002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Setembro!F4</f>
        <v>143355.445600485</v>
      </c>
      <c r="E4" s="10" t="n">
        <f aca="false">IF(SUM(I8:I17)&lt;=D4,SUM(I8:I17),"VALOR ACIMA DO DISPONÍVEL")</f>
        <v>83516</v>
      </c>
      <c r="F4" s="11" t="n">
        <f aca="false">(E4*I2)+E4+(D4-E4)</f>
        <v>148195.445600485</v>
      </c>
      <c r="G4" s="2"/>
      <c r="H4" s="2"/>
      <c r="I4" s="12" t="n">
        <f aca="false">F4/100000-1</f>
        <v>0.481954456004847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8.57902128069926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4.0668211517868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0.09</v>
      </c>
      <c r="F10" s="19" t="n">
        <v>9.89</v>
      </c>
      <c r="G10" s="20" t="n">
        <f aca="false">((E10*$D$4)/100)/F10</f>
        <v>13.0454904995385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0.09</v>
      </c>
      <c r="F11" s="19" t="n">
        <v>43.47</v>
      </c>
      <c r="G11" s="20" t="n">
        <f aca="false">((E11*$D$4)/100)/F11</f>
        <v>2.96802164804316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0.08</v>
      </c>
      <c r="F12" s="19" t="n">
        <v>29</v>
      </c>
      <c r="G12" s="20" t="n">
        <f aca="false">((E12*$D$4)/100)/F12</f>
        <v>3.95463298208234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0.09</v>
      </c>
      <c r="F13" s="19" t="n">
        <v>18.9</v>
      </c>
      <c r="G13" s="20" t="n">
        <f aca="false">((E13*$D$4)/100)/F13</f>
        <v>6.82644979049927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0.07</v>
      </c>
      <c r="F14" s="19" t="n">
        <v>10.76</v>
      </c>
      <c r="G14" s="20" t="n">
        <f aca="false">((E14*$D$4)/100)/F14</f>
        <v>9.32609776211332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0.07</v>
      </c>
      <c r="F15" s="19" t="n">
        <v>12.89</v>
      </c>
      <c r="G15" s="20" t="n">
        <f aca="false">((E15*$D$4)/100)/F15</f>
        <v>7.78501256170204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0.07</v>
      </c>
      <c r="F16" s="19" t="n">
        <v>22.7</v>
      </c>
      <c r="G16" s="20" t="n">
        <f aca="false">((E16*$D$4)/100)/F16</f>
        <v>4.42065250750393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0.08</v>
      </c>
      <c r="F17" s="19" t="n">
        <v>53.94</v>
      </c>
      <c r="G17" s="20" t="n">
        <f aca="false">((E17*$D$4)/100)/F17</f>
        <v>2.1261467645604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143355.445600485</v>
      </c>
      <c r="G18" s="31"/>
      <c r="H18" s="31"/>
      <c r="I18" s="31"/>
      <c r="J18" s="30"/>
      <c r="K18" s="32" t="n">
        <f aca="false">F4</f>
        <v>148195.445600485</v>
      </c>
      <c r="L18" s="33" t="n">
        <f aca="false">(K18/F18-1)</f>
        <v>0.0337622333056571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0.0579529670961253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Outubro!F4</f>
        <v>148195.445600485</v>
      </c>
      <c r="E4" s="10" t="n">
        <f aca="false">IF(SUM(I8:I17)&lt;=D4,SUM(I8:I17),"VALOR ACIMA DO DISPONÍVEL")</f>
        <v>83516</v>
      </c>
      <c r="F4" s="11" t="n">
        <f aca="false">(E4*I2)+E4+(D4-E4)</f>
        <v>153035.445600485</v>
      </c>
      <c r="G4" s="2"/>
      <c r="H4" s="2"/>
      <c r="I4" s="12" t="n">
        <f aca="false">F4/100000-1</f>
        <v>0.530354456004847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8.86866819871243</v>
      </c>
      <c r="H8" s="21" t="n">
        <v>6</v>
      </c>
      <c r="I8" s="22" t="n">
        <f aca="false">H8*F8*100</f>
        <v>10026</v>
      </c>
      <c r="J8" s="23" t="n">
        <f aca="false">I8/$E$4</f>
        <v>0.120048852914412</v>
      </c>
      <c r="K8" s="28" t="n">
        <v>15.86</v>
      </c>
      <c r="L8" s="24" t="n">
        <f aca="false">IFERROR((K8/F8-1)*J8,0)</f>
        <v>-0.00610661430145123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4.20412611632581</v>
      </c>
      <c r="H9" s="21" t="n">
        <v>3</v>
      </c>
      <c r="I9" s="22" t="n">
        <f aca="false">H9*F9*100</f>
        <v>10575</v>
      </c>
      <c r="J9" s="23" t="n">
        <f aca="false">I9/$E$4</f>
        <v>0.126622443603621</v>
      </c>
      <c r="K9" s="28" t="n">
        <v>42.95</v>
      </c>
      <c r="L9" s="24" t="n">
        <f aca="false">IFERROR((K9/F9-1)*J9,0)</f>
        <v>0.0276593706595144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14.9843726593008</v>
      </c>
      <c r="H10" s="21" t="n">
        <v>10</v>
      </c>
      <c r="I10" s="22" t="n">
        <f aca="false">H10*F10*100</f>
        <v>9890</v>
      </c>
      <c r="J10" s="23" t="n">
        <f aca="false">I10/$E$4</f>
        <v>0.118420422434025</v>
      </c>
      <c r="K10" s="28" t="n">
        <v>10.19</v>
      </c>
      <c r="L10" s="24" t="n">
        <f aca="false">IFERROR((K10/F10-1)*J10,0)</f>
        <v>0.00359212605967716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3.40914298597848</v>
      </c>
      <c r="H11" s="21" t="n">
        <v>2</v>
      </c>
      <c r="I11" s="22" t="n">
        <f aca="false">H11*F11*100</f>
        <v>8694</v>
      </c>
      <c r="J11" s="23" t="n">
        <f aca="false">I11/$E$4</f>
        <v>0.104099813209445</v>
      </c>
      <c r="K11" s="28" t="n">
        <v>48.33</v>
      </c>
      <c r="L11" s="24" t="n">
        <f aca="false">IFERROR((K11/F11-1)*J11,0)</f>
        <v>0.0116384884333541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5.11018777932706</v>
      </c>
      <c r="H12" s="21" t="n">
        <v>3</v>
      </c>
      <c r="I12" s="22" t="n">
        <f aca="false">H12*F12*100</f>
        <v>8700</v>
      </c>
      <c r="J12" s="23" t="n">
        <f aca="false">I12/$E$4</f>
        <v>0.104171655730638</v>
      </c>
      <c r="K12" s="28" t="n">
        <v>34.66</v>
      </c>
      <c r="L12" s="24" t="n">
        <f aca="false">IFERROR((K12/F12-1)*J12,0)</f>
        <v>0.0203314334977729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7.84102886775051</v>
      </c>
      <c r="H13" s="21" t="n">
        <v>5</v>
      </c>
      <c r="I13" s="22" t="n">
        <f aca="false">H13*F13*100</f>
        <v>9450</v>
      </c>
      <c r="J13" s="23" t="n">
        <f aca="false">I13/$E$4</f>
        <v>0.113151970879831</v>
      </c>
      <c r="K13" s="28" t="n">
        <v>19.85</v>
      </c>
      <c r="L13" s="24" t="n">
        <f aca="false">IFERROR((K13/F13-1)*J13,0)</f>
        <v>0.00568753292782224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13.7728109294131</v>
      </c>
      <c r="H14" s="21" t="n">
        <v>7</v>
      </c>
      <c r="I14" s="22" t="n">
        <f aca="false">H14*F14*100</f>
        <v>7532</v>
      </c>
      <c r="J14" s="23" t="n">
        <f aca="false">I14/$E$4</f>
        <v>0.0901863116049619</v>
      </c>
      <c r="K14" s="28" t="n">
        <v>11.85</v>
      </c>
      <c r="L14" s="24" t="n">
        <f aca="false">IFERROR((K14/F14-1)*J14,0)</f>
        <v>0.00913597394511231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11.496931388711</v>
      </c>
      <c r="H15" s="21" t="n">
        <v>5</v>
      </c>
      <c r="I15" s="22" t="n">
        <f aca="false">H15*F15*100</f>
        <v>6445</v>
      </c>
      <c r="J15" s="23" t="n">
        <f aca="false">I15/$E$4</f>
        <v>0.0771708415153982</v>
      </c>
      <c r="K15" s="28" t="n">
        <v>12.46</v>
      </c>
      <c r="L15" s="24" t="n">
        <f aca="false">IFERROR((K15/F15-1)*J15,0)</f>
        <v>-0.00257435700943531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6.5284337268936</v>
      </c>
      <c r="H16" s="21" t="n">
        <v>3</v>
      </c>
      <c r="I16" s="22" t="n">
        <f aca="false">H16*F16*100</f>
        <v>6810</v>
      </c>
      <c r="J16" s="23" t="n">
        <f aca="false">I16/$E$4</f>
        <v>0.0815412615546722</v>
      </c>
      <c r="K16" s="28" t="n">
        <v>21.25</v>
      </c>
      <c r="L16" s="24" t="n">
        <f aca="false">IFERROR((K16/F16-1)*J16,0)</f>
        <v>-0.00520858278653192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2.74741278458444</v>
      </c>
      <c r="H17" s="21" t="n">
        <v>1</v>
      </c>
      <c r="I17" s="22" t="n">
        <f aca="false">H17*F17*100</f>
        <v>5394</v>
      </c>
      <c r="J17" s="23" t="n">
        <f aca="false">I17/$E$4</f>
        <v>0.0645864265529958</v>
      </c>
      <c r="K17" s="28" t="n">
        <v>48.76</v>
      </c>
      <c r="L17" s="24" t="n">
        <f aca="false">IFERROR((K17/F17-1)*J17,0)</f>
        <v>-0.00620240432970928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148195.445600485</v>
      </c>
      <c r="G18" s="31"/>
      <c r="H18" s="31"/>
      <c r="I18" s="31"/>
      <c r="J18" s="30"/>
      <c r="K18" s="32" t="n">
        <f aca="false">F4</f>
        <v>153035.445600485</v>
      </c>
      <c r="L18" s="33" t="n">
        <f aca="false">(K18/F18-1)</f>
        <v>0.0326595731764119</v>
      </c>
      <c r="M18" s="33"/>
      <c r="N18" s="1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0" width="4.43"/>
    <col collapsed="false" customWidth="true" hidden="false" outlineLevel="0" max="4" min="4" style="0" width="15"/>
    <col collapsed="false" customWidth="true" hidden="false" outlineLevel="0" max="5" min="5" style="0" width="17.86"/>
    <col collapsed="false" customWidth="true" hidden="false" outlineLevel="0" max="6" min="6" style="0" width="15"/>
    <col collapsed="false" customWidth="true" hidden="false" outlineLevel="0" max="7" min="7" style="0" width="7.7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5" hidden="false" customHeight="false" outlineLevel="0" collapsed="false">
      <c r="A2" s="1"/>
      <c r="B2" s="1"/>
      <c r="C2" s="2"/>
      <c r="D2" s="3" t="s">
        <v>0</v>
      </c>
      <c r="E2" s="3"/>
      <c r="F2" s="3"/>
      <c r="G2" s="2"/>
      <c r="H2" s="2"/>
      <c r="I2" s="4" t="n">
        <f aca="false">SUM(L8:L17)</f>
        <v>0.0415199377521799</v>
      </c>
      <c r="J2" s="2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5" hidden="false" customHeight="false" outlineLevel="0" collapsed="false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30" hidden="false" customHeight="true" outlineLevel="0" collapsed="false">
      <c r="A4" s="1"/>
      <c r="B4" s="1"/>
      <c r="C4" s="2"/>
      <c r="D4" s="9" t="n">
        <f aca="false">Novembro!F4</f>
        <v>153035.445600485</v>
      </c>
      <c r="E4" s="10" t="n">
        <f aca="false">IF(SUM(I8:I17)&lt;=D4,SUM(I8:I17),"VALOR ACIMA DO DISPONÍVEL")</f>
        <v>124663</v>
      </c>
      <c r="F4" s="11" t="n">
        <f aca="false">(E4*I2)+E4+(D4-E4)</f>
        <v>158211.445600485</v>
      </c>
      <c r="G4" s="2"/>
      <c r="H4" s="2"/>
      <c r="I4" s="12" t="n">
        <f aca="false">F4/100000-1</f>
        <v>0.582114456004846</v>
      </c>
      <c r="J4" s="2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5" hidden="false" customHeight="false" outlineLevel="0" collapsed="false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15" hidden="false" customHeight="false" outlineLevel="0" collapsed="false">
      <c r="A6" s="1"/>
      <c r="B6" s="1"/>
      <c r="C6" s="13" t="s">
        <v>7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15" hidden="false" customHeight="false" outlineLevel="0" collapsed="false">
      <c r="A7" s="1"/>
      <c r="B7" s="1"/>
      <c r="C7" s="3" t="s">
        <v>8</v>
      </c>
      <c r="D7" s="3"/>
      <c r="E7" s="14" t="s">
        <v>9</v>
      </c>
      <c r="F7" s="6" t="s">
        <v>10</v>
      </c>
      <c r="G7" s="6" t="s">
        <v>11</v>
      </c>
      <c r="H7" s="15" t="s">
        <v>12</v>
      </c>
      <c r="I7" s="7" t="s">
        <v>13</v>
      </c>
      <c r="J7" s="15" t="s">
        <v>14</v>
      </c>
      <c r="K7" s="6" t="s">
        <v>15</v>
      </c>
      <c r="L7" s="3" t="s">
        <v>16</v>
      </c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15" hidden="false" customHeight="false" outlineLevel="0" collapsed="false">
      <c r="A8" s="1"/>
      <c r="B8" s="1"/>
      <c r="C8" s="16" t="n">
        <v>1</v>
      </c>
      <c r="D8" s="17" t="s">
        <v>34</v>
      </c>
      <c r="E8" s="18" t="n">
        <v>0.1</v>
      </c>
      <c r="F8" s="19" t="n">
        <v>16.71</v>
      </c>
      <c r="G8" s="20" t="n">
        <f aca="false">((E8*$D$4)/100)/F8</f>
        <v>9.15831511672559</v>
      </c>
      <c r="H8" s="21" t="n">
        <v>6</v>
      </c>
      <c r="I8" s="22" t="n">
        <f aca="false">H8*F8*100</f>
        <v>10026</v>
      </c>
      <c r="J8" s="23" t="n">
        <f aca="false">I8/$E$4</f>
        <v>0.0804248253290872</v>
      </c>
      <c r="K8" s="28" t="n">
        <v>15.86</v>
      </c>
      <c r="L8" s="24" t="n">
        <f aca="false">IFERROR((K8/F8-1)*J8,0)</f>
        <v>-0.00409102941530367</v>
      </c>
      <c r="M8" s="25" t="n">
        <f aca="false">IFERROR(L8/J8,0)</f>
        <v>-0.0508677438659486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15" hidden="false" customHeight="false" outlineLevel="0" collapsed="false">
      <c r="A9" s="1"/>
      <c r="B9" s="1"/>
      <c r="C9" s="26" t="n">
        <v>2</v>
      </c>
      <c r="D9" s="27" t="s">
        <v>35</v>
      </c>
      <c r="E9" s="18" t="n">
        <v>0.1</v>
      </c>
      <c r="F9" s="19" t="n">
        <v>35.25</v>
      </c>
      <c r="G9" s="20" t="n">
        <f aca="false">((E9*$D$4)/100)/F9</f>
        <v>4.34143108086481</v>
      </c>
      <c r="H9" s="21" t="n">
        <v>3</v>
      </c>
      <c r="I9" s="22" t="n">
        <f aca="false">H9*F9*100</f>
        <v>10575</v>
      </c>
      <c r="J9" s="23" t="n">
        <f aca="false">I9/$E$4</f>
        <v>0.0848286981702671</v>
      </c>
      <c r="K9" s="28" t="n">
        <v>42.95</v>
      </c>
      <c r="L9" s="24" t="n">
        <f aca="false">IFERROR((K9/F9-1)*J9,0)</f>
        <v>0.0185299567634342</v>
      </c>
      <c r="M9" s="25" t="n">
        <f aca="false">IFERROR(L9/J9,0)</f>
        <v>0.218439716312057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15" hidden="false" customHeight="false" outlineLevel="0" collapsed="false">
      <c r="A10" s="1"/>
      <c r="B10" s="1"/>
      <c r="C10" s="26" t="n">
        <v>3</v>
      </c>
      <c r="D10" s="27" t="s">
        <v>36</v>
      </c>
      <c r="E10" s="18" t="n">
        <v>0.1</v>
      </c>
      <c r="F10" s="19" t="n">
        <v>9.89</v>
      </c>
      <c r="G10" s="20" t="n">
        <f aca="false">((E10*$D$4)/100)/F10</f>
        <v>15.4737558746698</v>
      </c>
      <c r="H10" s="21" t="n">
        <v>13</v>
      </c>
      <c r="I10" s="22" t="n">
        <f aca="false">H10*F10*100</f>
        <v>12857</v>
      </c>
      <c r="J10" s="23" t="n">
        <f aca="false">I10/$E$4</f>
        <v>0.103134049397175</v>
      </c>
      <c r="K10" s="28" t="n">
        <v>10.19</v>
      </c>
      <c r="L10" s="24" t="n">
        <f aca="false">IFERROR((K10/F10-1)*J10,0)</f>
        <v>0.0031284342587616</v>
      </c>
      <c r="M10" s="25" t="n">
        <f aca="false">IFERROR(L10/J10,0)</f>
        <v>0.0303336703741151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15" hidden="false" customHeight="false" outlineLevel="0" collapsed="false">
      <c r="A11" s="1"/>
      <c r="B11" s="1"/>
      <c r="C11" s="26" t="n">
        <v>4</v>
      </c>
      <c r="D11" s="27" t="s">
        <v>37</v>
      </c>
      <c r="E11" s="18" t="n">
        <v>0.1</v>
      </c>
      <c r="F11" s="19" t="n">
        <v>43.47</v>
      </c>
      <c r="G11" s="20" t="n">
        <f aca="false">((E11*$D$4)/100)/F11</f>
        <v>3.5204841407979</v>
      </c>
      <c r="H11" s="21" t="n">
        <v>3</v>
      </c>
      <c r="I11" s="22" t="n">
        <f aca="false">H11*F11*100</f>
        <v>13041</v>
      </c>
      <c r="J11" s="23" t="n">
        <f aca="false">I11/$E$4</f>
        <v>0.104610028637206</v>
      </c>
      <c r="K11" s="28" t="n">
        <v>48.33</v>
      </c>
      <c r="L11" s="24" t="n">
        <f aca="false">IFERROR((K11/F11-1)*J11,0)</f>
        <v>0.0116955311519858</v>
      </c>
      <c r="M11" s="25" t="n">
        <f aca="false">IFERROR(L11/J11,0)</f>
        <v>0.111801242236025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15" hidden="false" customHeight="false" outlineLevel="0" collapsed="false">
      <c r="A12" s="1"/>
      <c r="B12" s="1"/>
      <c r="C12" s="26" t="n">
        <v>5</v>
      </c>
      <c r="D12" s="27" t="s">
        <v>38</v>
      </c>
      <c r="E12" s="18" t="n">
        <v>0.1</v>
      </c>
      <c r="F12" s="19" t="n">
        <v>29</v>
      </c>
      <c r="G12" s="20" t="n">
        <f aca="false">((E12*$D$4)/100)/F12</f>
        <v>5.2770843310512</v>
      </c>
      <c r="H12" s="21" t="n">
        <v>4</v>
      </c>
      <c r="I12" s="22" t="n">
        <f aca="false">H12*F12*100</f>
        <v>11600</v>
      </c>
      <c r="J12" s="23" t="n">
        <f aca="false">I12/$E$4</f>
        <v>0.0930508651323969</v>
      </c>
      <c r="K12" s="28" t="n">
        <v>34.66</v>
      </c>
      <c r="L12" s="24" t="n">
        <f aca="false">IFERROR((K12/F12-1)*J12,0)</f>
        <v>0.0181609619534264</v>
      </c>
      <c r="M12" s="25" t="n">
        <f aca="false">IFERROR(L12/J12,0)</f>
        <v>0.195172413793103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15" hidden="false" customHeight="false" outlineLevel="0" collapsed="false">
      <c r="A13" s="1"/>
      <c r="B13" s="1"/>
      <c r="C13" s="26" t="n">
        <v>6</v>
      </c>
      <c r="D13" s="27" t="s">
        <v>39</v>
      </c>
      <c r="E13" s="18" t="n">
        <v>0.1</v>
      </c>
      <c r="F13" s="19" t="n">
        <v>18.9</v>
      </c>
      <c r="G13" s="20" t="n">
        <f aca="false">((E13*$D$4)/100)/F13</f>
        <v>8.09711352383517</v>
      </c>
      <c r="H13" s="21" t="n">
        <v>7</v>
      </c>
      <c r="I13" s="22" t="n">
        <f aca="false">H13*F13*100</f>
        <v>13230</v>
      </c>
      <c r="J13" s="23" t="n">
        <f aca="false">I13/$E$4</f>
        <v>0.10612611600876</v>
      </c>
      <c r="K13" s="28" t="n">
        <v>19.85</v>
      </c>
      <c r="L13" s="24" t="n">
        <f aca="false">IFERROR((K13/F13-1)*J13,0)</f>
        <v>0.00533438149250381</v>
      </c>
      <c r="M13" s="25" t="n">
        <f aca="false">IFERROR(L13/J13,0)</f>
        <v>0.0502645502645505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15" hidden="false" customHeight="false" outlineLevel="0" collapsed="false">
      <c r="A14" s="1"/>
      <c r="B14" s="1"/>
      <c r="C14" s="26" t="n">
        <v>7</v>
      </c>
      <c r="D14" s="27" t="s">
        <v>40</v>
      </c>
      <c r="E14" s="18" t="n">
        <v>0.1</v>
      </c>
      <c r="F14" s="19" t="n">
        <v>10.76</v>
      </c>
      <c r="G14" s="20" t="n">
        <f aca="false">((E14*$D$4)/100)/F14</f>
        <v>14.2226250558071</v>
      </c>
      <c r="H14" s="21" t="n">
        <v>12</v>
      </c>
      <c r="I14" s="22" t="n">
        <f aca="false">H14*F14*100</f>
        <v>12912</v>
      </c>
      <c r="J14" s="23" t="n">
        <f aca="false">I14/$E$4</f>
        <v>0.103575238843923</v>
      </c>
      <c r="K14" s="28" t="n">
        <v>11.85</v>
      </c>
      <c r="L14" s="24" t="n">
        <f aca="false">IFERROR((K14/F14-1)*J14,0)</f>
        <v>0.0104922872063082</v>
      </c>
      <c r="M14" s="25" t="n">
        <f aca="false">IFERROR(L14/J14,0)</f>
        <v>0.101301115241636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15" hidden="false" customHeight="false" outlineLevel="0" collapsed="false">
      <c r="A15" s="1"/>
      <c r="B15" s="1"/>
      <c r="C15" s="26" t="n">
        <v>8</v>
      </c>
      <c r="D15" s="27" t="s">
        <v>29</v>
      </c>
      <c r="E15" s="18" t="n">
        <v>0.1</v>
      </c>
      <c r="F15" s="19" t="n">
        <v>12.89</v>
      </c>
      <c r="G15" s="20" t="n">
        <f aca="false">((E15*$D$4)/100)/F15</f>
        <v>11.8724162607048</v>
      </c>
      <c r="H15" s="21" t="n">
        <v>10</v>
      </c>
      <c r="I15" s="22" t="n">
        <f aca="false">H15*F15*100</f>
        <v>12890</v>
      </c>
      <c r="J15" s="23" t="n">
        <f aca="false">I15/$E$4</f>
        <v>0.103398763065224</v>
      </c>
      <c r="K15" s="28" t="n">
        <v>12.46</v>
      </c>
      <c r="L15" s="24" t="n">
        <f aca="false">IFERROR((K15/F15-1)*J15,0)</f>
        <v>-0.0034492993109423</v>
      </c>
      <c r="M15" s="25" t="n">
        <f aca="false">IFERROR(L15/J15,0)</f>
        <v>-0.0333591931730023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15" hidden="false" customHeight="false" outlineLevel="0" collapsed="false">
      <c r="A16" s="1"/>
      <c r="B16" s="1"/>
      <c r="C16" s="26" t="n">
        <v>9</v>
      </c>
      <c r="D16" s="27" t="s">
        <v>41</v>
      </c>
      <c r="E16" s="18" t="n">
        <v>0.1</v>
      </c>
      <c r="F16" s="19" t="n">
        <v>22.7</v>
      </c>
      <c r="G16" s="20" t="n">
        <f aca="false">((E16*$D$4)/100)/F16</f>
        <v>6.74164958592443</v>
      </c>
      <c r="H16" s="21" t="n">
        <v>5</v>
      </c>
      <c r="I16" s="22" t="n">
        <f aca="false">H16*F16*100</f>
        <v>11350</v>
      </c>
      <c r="J16" s="23" t="n">
        <f aca="false">I16/$E$4</f>
        <v>0.0910454585562677</v>
      </c>
      <c r="K16" s="28" t="n">
        <v>21.25</v>
      </c>
      <c r="L16" s="24" t="n">
        <f aca="false">IFERROR((K16/F16-1)*J16,0)</f>
        <v>-0.0058156790707748</v>
      </c>
      <c r="M16" s="25" t="n">
        <f aca="false">IFERROR(L16/J16,0)</f>
        <v>-0.0638766519823788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" hidden="false" customHeight="false" outlineLevel="0" collapsed="false">
      <c r="A17" s="1"/>
      <c r="B17" s="1"/>
      <c r="C17" s="26" t="n">
        <v>10</v>
      </c>
      <c r="D17" s="27" t="s">
        <v>42</v>
      </c>
      <c r="E17" s="18" t="n">
        <v>0.1</v>
      </c>
      <c r="F17" s="19" t="n">
        <v>53.94</v>
      </c>
      <c r="G17" s="20" t="n">
        <f aca="false">((E17*$D$4)/100)/F17</f>
        <v>2.83714211346838</v>
      </c>
      <c r="H17" s="21" t="n">
        <v>3</v>
      </c>
      <c r="I17" s="22" t="n">
        <f aca="false">H17*F17*100</f>
        <v>16182</v>
      </c>
      <c r="J17" s="23" t="n">
        <f aca="false">I17/$E$4</f>
        <v>0.129805956859694</v>
      </c>
      <c r="K17" s="28" t="n">
        <v>48.76</v>
      </c>
      <c r="L17" s="24" t="n">
        <f aca="false">IFERROR((K17/F17-1)*J17,0)</f>
        <v>-0.0124656072772194</v>
      </c>
      <c r="M17" s="25" t="n">
        <f aca="false">IFERROR(L17/J17,0)</f>
        <v>-0.0960326288468669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/>
      <c r="B18" s="1"/>
      <c r="C18" s="29" t="s">
        <v>24</v>
      </c>
      <c r="D18" s="29"/>
      <c r="E18" s="29"/>
      <c r="F18" s="30" t="n">
        <f aca="false">D4</f>
        <v>153035.445600485</v>
      </c>
      <c r="G18" s="31"/>
      <c r="H18" s="31"/>
      <c r="I18" s="31"/>
      <c r="J18" s="30"/>
      <c r="K18" s="32" t="n">
        <f aca="false">F4</f>
        <v>158211.445600485</v>
      </c>
      <c r="L18" s="33" t="n">
        <f aca="false">(K18/F18-1)</f>
        <v>0.0338222297435098</v>
      </c>
      <c r="M18" s="3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.75" hidden="false" customHeight="true" outlineLevel="0" collapsed="false">
      <c r="A19" s="1"/>
      <c r="B19" s="1"/>
      <c r="C19" s="29" t="s">
        <v>26</v>
      </c>
      <c r="D19" s="29"/>
      <c r="E19" s="29"/>
      <c r="F19" s="34" t="n">
        <v>100967.2</v>
      </c>
      <c r="G19" s="35"/>
      <c r="H19" s="35"/>
      <c r="I19" s="35"/>
      <c r="J19" s="36"/>
      <c r="K19" s="37" t="n">
        <v>102673.28</v>
      </c>
      <c r="L19" s="33" t="n">
        <f aca="false">(K19/F19-1)</f>
        <v>0.0168973686504132</v>
      </c>
      <c r="M19" s="3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2020-06-25T14:38:24Z</dcterms:modified>
  <cp:revision>22</cp:revision>
  <dc:subject/>
  <dc:title/>
</cp:coreProperties>
</file>