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 anterior
Ex.: Para o Preço atual de Junho, pega-se o preço do último pregão de Maio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<sst xmlns="http://schemas.openxmlformats.org/spreadsheetml/2006/main" count="256" uniqueCount="49">
  <si>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</si>
  <si>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</si>
  <si>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</si>
  <si>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</si>
  <si>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</si>
  <si>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</si>
  <si>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</si>
  <si>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</si>
  <si>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</si>
  <si>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</si>
  <si>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</si>
  <si>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</si>
  <si>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</si>
  <si>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</si>
  <si>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</si>
  <si>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</si>
  <si>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</si>
  <si>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</si>
  <si>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LREN3</t>
  </si>
  <si>
    <t xml:space="preserve">MDIA3</t>
  </si>
  <si>
    <t xml:space="preserve">MRFG3</t>
  </si>
  <si>
    <t xml:space="preserve">BBAS3</t>
  </si>
  <si>
    <t xml:space="preserve">ITUB4</t>
  </si>
  <si>
    <t xml:space="preserve">B3SA3</t>
  </si>
  <si>
    <t xml:space="preserve">VALE3</t>
  </si>
  <si>
    <t xml:space="preserve">KLBN11</t>
  </si>
  <si>
    <t xml:space="preserve">GGBR4</t>
  </si>
  <si>
    <t xml:space="preserve">CARTEIRA</t>
  </si>
  <si>
    <t xml:space="preserve">      -&gt; Rentabilidade mensal da carteira</t>
  </si>
  <si>
    <t xml:space="preserve">IBOVESPA</t>
  </si>
  <si>
    <t xml:space="preserve">Diversificação Real</t>
  </si>
  <si>
    <t xml:space="preserve">Setor</t>
  </si>
  <si>
    <t xml:space="preserve">Percentual</t>
  </si>
  <si>
    <t xml:space="preserve">Comércio/Varejo</t>
  </si>
  <si>
    <t xml:space="preserve">Alimentício</t>
  </si>
  <si>
    <t xml:space="preserve">Financeiro</t>
  </si>
  <si>
    <t xml:space="preserve">Minérios</t>
  </si>
  <si>
    <t xml:space="preserve">Papel e Celulose</t>
  </si>
  <si>
    <t xml:space="preserve">Siderúgico</t>
  </si>
  <si>
    <t xml:space="preserve">KBLN11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</si>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</sst>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8"/>
      <color rgb="FF595959"/>
      <name val="Calibri"/>
      <family val="2"/>
    </font>
    <font>
      <b val="true"/>
      <sz val="10"/>
      <color rgb="FFFFFFFF"/>
      <name val="Calibri"/>
      <family val="2"/>
    </font>
    <font>
      <sz val="9"/>
      <color rgb="FF595959"/>
      <name val="Calibri"/>
      <family val="2"/>
    </font>
    <font>
      <b val="true"/>
      <sz val="16"/>
      <color rgb="FF595959"/>
      <name val="Calibri"/>
      <family val="2"/>
    </font>
    <font>
      <b val="true"/>
      <sz val="9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E7E6E6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E7E6E6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ED7D31"/>
      <rgbColor rgb="FF636363"/>
      <rgbColor rgb="FF969696"/>
      <rgbColor rgb="FF003366"/>
      <rgbColor rgb="FF00B050"/>
      <rgbColor rgb="FF0D0D0D"/>
      <rgbColor rgb="FF333300"/>
      <rgbColor rgb="FF993300"/>
      <rgbColor rgb="FF993366"/>
      <rgbColor rgb="FF333399"/>
      <rgbColor rgb="FF5353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  <a:ea typeface="Calibri"/>
              </a:rPr>
              <a:t>Carteira - Maio 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Maio!$E$7</c:f>
              <c:strCache>
                <c:ptCount val="1"/>
                <c:pt idx="0">
                  <c:v>Composição</c:v>
                </c:pt>
              </c:strCache>
            </c:strRef>
          </c:tx>
          <c:spPr>
            <a:gradFill>
              <a:gsLst>
                <a:gs pos="0">
                  <a:srgbClr val="636363"/>
                </a:gs>
                <a:gs pos="100000">
                  <a:srgbClr val="535353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595959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Lbls>
            <c:numFmt formatCode="0%" sourceLinked="1"/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</c:dLbl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Maio!$C$8:$D$17</c:f>
              <c:strCache>
                <c:ptCount val="20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6 </c:v>
                </c:pt>
                <c:pt idx="6">
                  <c:v> 7 </c:v>
                </c:pt>
                <c:pt idx="7">
                  <c:v> 8 </c:v>
                </c:pt>
                <c:pt idx="8">
                  <c:v> 9 </c:v>
                </c:pt>
                <c:pt idx="9">
                  <c:v> 10 </c:v>
                </c:pt>
                <c:pt idx="10">
                  <c:v> MGLU3</c:v>
                </c:pt>
                <c:pt idx="11">
                  <c:v> LREN3</c:v>
                </c:pt>
                <c:pt idx="12">
                  <c:v> MDIA3</c:v>
                </c:pt>
                <c:pt idx="13">
                  <c:v> MRFG3</c:v>
                </c:pt>
                <c:pt idx="14">
                  <c:v> BBAS3</c:v>
                </c:pt>
                <c:pt idx="15">
                  <c:v> ITUB4</c:v>
                </c:pt>
                <c:pt idx="16">
                  <c:v> B3SA3</c:v>
                </c:pt>
                <c:pt idx="17">
                  <c:v> VALE3</c:v>
                </c:pt>
                <c:pt idx="18">
                  <c:v> KLBN11</c:v>
                </c:pt>
                <c:pt idx="19">
                  <c:v> GGBR4</c:v>
                </c:pt>
              </c:strCache>
            </c:strRef>
          </c:cat>
          <c:val>
            <c:numRef>
              <c:f>Maio!$E$8:$E$17</c:f>
              <c:numCache>
                <c:formatCode>General</c:formatCode>
                <c:ptCount val="10"/>
                <c:pt idx="0">
                  <c:v>0.1</c:v>
                </c:pt>
                <c:pt idx="1">
                  <c:v>0.08</c:v>
                </c:pt>
                <c:pt idx="2">
                  <c:v>0.07</c:v>
                </c:pt>
                <c:pt idx="3">
                  <c:v>0.08</c:v>
                </c:pt>
                <c:pt idx="4">
                  <c:v>0.14</c:v>
                </c:pt>
                <c:pt idx="5">
                  <c:v>0.11</c:v>
                </c:pt>
                <c:pt idx="6">
                  <c:v>0.09</c:v>
                </c:pt>
                <c:pt idx="7">
                  <c:v>0.13</c:v>
                </c:pt>
                <c:pt idx="8">
                  <c:v>0.09</c:v>
                </c:pt>
                <c:pt idx="9">
                  <c:v>0.11</c:v>
                </c:pt>
              </c:numCache>
            </c:numRef>
          </c:val>
        </c:ser>
        <c:gapWidth val="41"/>
        <c:overlap val="0"/>
        <c:axId val="28534740"/>
        <c:axId val="30953588"/>
      </c:barChart>
      <c:catAx>
        <c:axId val="28534740"/>
        <c:scaling>
          <c:orientation val="minMax"/>
        </c:scaling>
        <c:delete val="0"/>
        <c:axPos val="b"/>
        <c:numFmt formatCode="_-* #,##0_-;\-* #,##0_-;_-* \-??_-;_-@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0953588"/>
        <c:crosses val="autoZero"/>
        <c:auto val="1"/>
        <c:lblAlgn val="ctr"/>
        <c:lblOffset val="100"/>
      </c:catAx>
      <c:valAx>
        <c:axId val="30953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28534740"/>
        <c:crosses val="autoZero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d9d9d9"/>
        </a:gs>
      </a:gsLst>
      <a:lin ang="5400000"/>
    </a:gra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  <a:ea typeface="Calibri"/>
              </a:rPr>
              <a:t>Diversificação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Maio!$E$35:$E$36</c:f>
              <c:strCache>
                <c:ptCount val="1"/>
                <c:pt idx="0">
                  <c:v>Percentual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0070c0"/>
              </a:solidFill>
              <a:ln>
                <a:noFill/>
              </a:ln>
            </c:spPr>
          </c:dPt>
          <c:dPt>
            <c:idx val="3"/>
            <c:spPr>
              <a:solidFill>
                <a:srgbClr val="595959"/>
              </a:solidFill>
              <a:ln>
                <a:noFill/>
              </a:ln>
            </c:spPr>
          </c:dPt>
          <c:dPt>
            <c:idx val="4"/>
            <c:spPr>
              <a:solidFill>
                <a:srgbClr val="ffc000"/>
              </a:solidFill>
              <a:ln>
                <a:noFill/>
              </a:ln>
            </c:spPr>
          </c:dPt>
          <c:dPt>
            <c:idx val="5"/>
            <c:spPr>
              <a:solidFill>
                <a:srgbClr val="000000"/>
              </a:solidFill>
              <a:ln>
                <a:noFill/>
              </a:ln>
            </c:spPr>
          </c:dPt>
          <c:dLbls>
            <c:numFmt formatCode="0%" sourceLinked="1"/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5"/>
              <c:dLblPos val="inEnd"/>
              <c:showLegendKey val="0"/>
              <c:showVal val="0"/>
              <c:showCatName val="0"/>
              <c:showSerName val="0"/>
              <c:showPercent val="1"/>
            </c:dLbl>
            <c:dLblPos val="inEnd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Maio!$C$37:$C$42</c:f>
              <c:strCache>
                <c:ptCount val="6"/>
                <c:pt idx="0">
                  <c:v>Comércio/Varejo</c:v>
                </c:pt>
                <c:pt idx="1">
                  <c:v>Alimentício</c:v>
                </c:pt>
                <c:pt idx="2">
                  <c:v>Financeiro</c:v>
                </c:pt>
                <c:pt idx="3">
                  <c:v>Minérios</c:v>
                </c:pt>
                <c:pt idx="4">
                  <c:v>Papel e Celulose</c:v>
                </c:pt>
                <c:pt idx="5">
                  <c:v>Siderúgico</c:v>
                </c:pt>
              </c:strCache>
            </c:strRef>
          </c:cat>
          <c:val>
            <c:numRef>
              <c:f>Maio!$E$37:$E$42</c:f>
              <c:numCache>
                <c:formatCode>General</c:formatCode>
                <c:ptCount val="6"/>
                <c:pt idx="0">
                  <c:v>0.23130865049292</c:v>
                </c:pt>
                <c:pt idx="1">
                  <c:v>0.146824990432659</c:v>
                </c:pt>
                <c:pt idx="2">
                  <c:v>0.359182221455637</c:v>
                </c:pt>
                <c:pt idx="3">
                  <c:v>0.145078613894474</c:v>
                </c:pt>
                <c:pt idx="4">
                  <c:v>0.047998404544891</c:v>
                </c:pt>
                <c:pt idx="5">
                  <c:v>0.0696071191794186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1238400</xdr:colOff>
      <xdr:row>19</xdr:row>
      <xdr:rowOff>95400</xdr:rowOff>
    </xdr:from>
    <xdr:to>
      <xdr:col>8</xdr:col>
      <xdr:colOff>95040</xdr:colOff>
      <xdr:row>33</xdr:row>
      <xdr:rowOff>37800</xdr:rowOff>
    </xdr:to>
    <xdr:graphicFrame>
      <xdr:nvGraphicFramePr>
        <xdr:cNvPr id="1" name="Gráfico 2"/>
        <xdr:cNvGraphicFramePr/>
      </xdr:nvGraphicFramePr>
      <xdr:xfrm>
        <a:off x="2050920" y="3952800"/>
        <a:ext cx="6590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200160</xdr:colOff>
      <xdr:row>19</xdr:row>
      <xdr:rowOff>85680</xdr:rowOff>
    </xdr:from>
    <xdr:to>
      <xdr:col>14</xdr:col>
      <xdr:colOff>523800</xdr:colOff>
      <xdr:row>33</xdr:row>
      <xdr:rowOff>28080</xdr:rowOff>
    </xdr:to>
    <xdr:graphicFrame>
      <xdr:nvGraphicFramePr>
        <xdr:cNvPr id="2" name="Gráfico 3"/>
        <xdr:cNvGraphicFramePr/>
      </xdr:nvGraphicFramePr>
      <xdr:xfrm>
        <a:off x="8746920" y="3943080"/>
        <a:ext cx="5987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8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6.28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92763.5</v>
      </c>
      <c r="F4" s="15" t="n">
        <f aca="false">(E4*I2)+E4+(D4-E4)</f>
        <v>100000</v>
      </c>
      <c r="G4" s="3"/>
      <c r="H4" s="3"/>
      <c r="I4" s="16" t="n">
        <f aca="false">F4/D4-1</f>
        <v>0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19" t="s">
        <v>11</v>
      </c>
      <c r="H7" s="20" t="s">
        <v>12</v>
      </c>
      <c r="I7" s="21" t="s">
        <v>13</v>
      </c>
      <c r="J7" s="22" t="s">
        <v>14</v>
      </c>
      <c r="K7" s="8" t="s">
        <v>15</v>
      </c>
      <c r="L7" s="23" t="s">
        <v>16</v>
      </c>
      <c r="M7" s="2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4"/>
      <c r="C8" s="25" t="n">
        <v>1</v>
      </c>
      <c r="D8" s="26" t="s">
        <v>17</v>
      </c>
      <c r="E8" s="27" t="n">
        <v>0.1</v>
      </c>
      <c r="F8" s="28" t="n">
        <v>49.7</v>
      </c>
      <c r="G8" s="29" t="n">
        <f aca="false">((E8*$D$4)/100)/F8</f>
        <v>2.01207243460765</v>
      </c>
      <c r="H8" s="30" t="n">
        <v>2</v>
      </c>
      <c r="I8" s="31" t="n">
        <f aca="false">H8*F8*100</f>
        <v>9940</v>
      </c>
      <c r="J8" s="32" t="n">
        <f aca="false">I8/$E$4</f>
        <v>0.107154214750414</v>
      </c>
      <c r="K8" s="33" t="n">
        <v>49.7</v>
      </c>
      <c r="L8" s="34" t="n">
        <f aca="false">IFERROR((K8/F8-1)*J8,0)</f>
        <v>0</v>
      </c>
      <c r="M8" s="35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4"/>
      <c r="C9" s="36" t="n">
        <v>2</v>
      </c>
      <c r="D9" s="37" t="s">
        <v>18</v>
      </c>
      <c r="E9" s="27" t="n">
        <v>0.08</v>
      </c>
      <c r="F9" s="28" t="n">
        <v>38.39</v>
      </c>
      <c r="G9" s="29" t="n">
        <f aca="false">((E9*$D$4)/100)/F9</f>
        <v>2.08387600937744</v>
      </c>
      <c r="H9" s="30" t="n">
        <v>3</v>
      </c>
      <c r="I9" s="31" t="n">
        <f aca="false">H9*F9*100</f>
        <v>11517</v>
      </c>
      <c r="J9" s="32" t="n">
        <f aca="false">I9/$E$4</f>
        <v>0.124154435742506</v>
      </c>
      <c r="K9" s="33" t="n">
        <v>38.39</v>
      </c>
      <c r="L9" s="34" t="n">
        <f aca="false">IFERROR((K9/F9-1)*J9,0)</f>
        <v>0</v>
      </c>
      <c r="M9" s="35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38"/>
      <c r="C10" s="36" t="n">
        <v>3</v>
      </c>
      <c r="D10" s="39" t="s">
        <v>19</v>
      </c>
      <c r="E10" s="27" t="n">
        <v>0.07</v>
      </c>
      <c r="F10" s="28" t="n">
        <v>32</v>
      </c>
      <c r="G10" s="29" t="n">
        <f aca="false">((E10*$D$4)/100)/F10</f>
        <v>2.1875</v>
      </c>
      <c r="H10" s="30" t="n">
        <v>2.25</v>
      </c>
      <c r="I10" s="31" t="n">
        <f aca="false">H10*F10*100</f>
        <v>7200</v>
      </c>
      <c r="J10" s="32" t="n">
        <f aca="false">I10/$E$4</f>
        <v>0.0776167350304807</v>
      </c>
      <c r="K10" s="33" t="n">
        <v>32</v>
      </c>
      <c r="L10" s="34" t="n">
        <f aca="false">IFERROR((K10/F10-1)*J10,0)</f>
        <v>0</v>
      </c>
      <c r="M10" s="35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40"/>
      <c r="C11" s="36" t="n">
        <v>4</v>
      </c>
      <c r="D11" s="39" t="s">
        <v>20</v>
      </c>
      <c r="E11" s="27" t="n">
        <v>0.08</v>
      </c>
      <c r="F11" s="28" t="n">
        <v>12.84</v>
      </c>
      <c r="G11" s="29" t="n">
        <f aca="false">((E11*$D$4)/100)/F11</f>
        <v>6.23052959501558</v>
      </c>
      <c r="H11" s="30" t="n">
        <v>5</v>
      </c>
      <c r="I11" s="31" t="n">
        <f aca="false">H11*F11*100</f>
        <v>6420</v>
      </c>
      <c r="J11" s="32" t="n">
        <f aca="false">I11/$E$4</f>
        <v>0.0692082554021787</v>
      </c>
      <c r="K11" s="33" t="n">
        <v>12.84</v>
      </c>
      <c r="L11" s="34" t="n">
        <f aca="false">IFERROR((K11/F11-1)*J11,0)</f>
        <v>0</v>
      </c>
      <c r="M11" s="35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4"/>
      <c r="C12" s="36" t="n">
        <v>5</v>
      </c>
      <c r="D12" s="41" t="s">
        <v>21</v>
      </c>
      <c r="E12" s="27" t="n">
        <v>0.14</v>
      </c>
      <c r="F12" s="28" t="n">
        <v>28.5</v>
      </c>
      <c r="G12" s="29" t="n">
        <f aca="false">((E12*$D$4)/100)/F12</f>
        <v>4.91228070175439</v>
      </c>
      <c r="H12" s="30" t="n">
        <v>5</v>
      </c>
      <c r="I12" s="31" t="n">
        <f aca="false">H12*F12*100</f>
        <v>14250</v>
      </c>
      <c r="J12" s="32" t="n">
        <f aca="false">I12/$E$4</f>
        <v>0.153616454747826</v>
      </c>
      <c r="K12" s="33" t="n">
        <v>28.5</v>
      </c>
      <c r="L12" s="34" t="n">
        <f aca="false">IFERROR((K12/F12-1)*J12,0)</f>
        <v>0</v>
      </c>
      <c r="M12" s="35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C13" s="36" t="n">
        <v>6</v>
      </c>
      <c r="D13" s="41" t="s">
        <v>22</v>
      </c>
      <c r="E13" s="27" t="n">
        <v>0.11</v>
      </c>
      <c r="F13" s="28" t="n">
        <v>22.77</v>
      </c>
      <c r="G13" s="29" t="n">
        <f aca="false">((E13*$D$4)/100)/F13</f>
        <v>4.83091787439614</v>
      </c>
      <c r="H13" s="30" t="n">
        <v>5</v>
      </c>
      <c r="I13" s="31" t="n">
        <f aca="false">H13*F13*100</f>
        <v>11385</v>
      </c>
      <c r="J13" s="32" t="n">
        <f aca="false">I13/$E$4</f>
        <v>0.122731462266948</v>
      </c>
      <c r="K13" s="33" t="n">
        <v>22.77</v>
      </c>
      <c r="L13" s="34" t="n">
        <f aca="false">IFERROR((K13/F13-1)*J13,0)</f>
        <v>0</v>
      </c>
      <c r="M13" s="35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C14" s="36" t="n">
        <v>7</v>
      </c>
      <c r="D14" s="41" t="s">
        <v>23</v>
      </c>
      <c r="E14" s="27" t="n">
        <v>0.09</v>
      </c>
      <c r="F14" s="28" t="n">
        <v>38.42</v>
      </c>
      <c r="G14" s="29" t="n">
        <f aca="false">((E14*$D$4)/100)/F14</f>
        <v>2.34252993232691</v>
      </c>
      <c r="H14" s="30" t="n">
        <v>2</v>
      </c>
      <c r="I14" s="31" t="n">
        <f aca="false">H14*F14*100</f>
        <v>7684</v>
      </c>
      <c r="J14" s="32" t="n">
        <f aca="false">I14/$E$4</f>
        <v>0.0828343044408631</v>
      </c>
      <c r="K14" s="33" t="n">
        <v>38.42</v>
      </c>
      <c r="L14" s="34" t="n">
        <f aca="false">IFERROR((K14/F14-1)*J14,0)</f>
        <v>0</v>
      </c>
      <c r="M14" s="35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42" t="s">
        <v>24</v>
      </c>
      <c r="E15" s="27" t="n">
        <v>0.13</v>
      </c>
      <c r="F15" s="28" t="n">
        <v>44.86</v>
      </c>
      <c r="G15" s="29" t="n">
        <f aca="false">((E15*$D$4)/100)/F15</f>
        <v>2.8979045920642</v>
      </c>
      <c r="H15" s="30" t="n">
        <v>3</v>
      </c>
      <c r="I15" s="31" t="n">
        <f aca="false">H15*F15*100</f>
        <v>13458</v>
      </c>
      <c r="J15" s="32" t="n">
        <f aca="false">I15/$E$4</f>
        <v>0.145078613894474</v>
      </c>
      <c r="K15" s="33" t="n">
        <v>44.86</v>
      </c>
      <c r="L15" s="34" t="n">
        <f aca="false">IFERROR((K15/F15-1)*J15,0)</f>
        <v>0</v>
      </c>
      <c r="M15" s="35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43" t="s">
        <v>25</v>
      </c>
      <c r="E16" s="27" t="n">
        <v>0.09</v>
      </c>
      <c r="F16" s="28" t="n">
        <v>17.81</v>
      </c>
      <c r="G16" s="29" t="n">
        <f aca="false">((E16*$D$4)/100)/F16</f>
        <v>5.05334081976418</v>
      </c>
      <c r="H16" s="30" t="n">
        <v>2.5</v>
      </c>
      <c r="I16" s="31" t="n">
        <f aca="false">H16*F16*100</f>
        <v>4452.5</v>
      </c>
      <c r="J16" s="32" t="n">
        <f aca="false">I16/$E$4</f>
        <v>0.0479984045448911</v>
      </c>
      <c r="K16" s="33" t="n">
        <v>17.81</v>
      </c>
      <c r="L16" s="34" t="n">
        <f aca="false">IFERROR((K16/F16-1)*J16,0)</f>
        <v>0</v>
      </c>
      <c r="M16" s="35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44" t="s">
        <v>26</v>
      </c>
      <c r="E17" s="27" t="n">
        <v>0.11</v>
      </c>
      <c r="F17" s="28" t="n">
        <v>11.74</v>
      </c>
      <c r="G17" s="29" t="n">
        <f aca="false">((E17*$D$4)/100)/F17</f>
        <v>9.36967632027257</v>
      </c>
      <c r="H17" s="30" t="n">
        <v>5.5</v>
      </c>
      <c r="I17" s="31" t="n">
        <f aca="false">H17*F17*100</f>
        <v>6457</v>
      </c>
      <c r="J17" s="32" t="n">
        <f aca="false">I17/$E$4</f>
        <v>0.0696071191794186</v>
      </c>
      <c r="K17" s="33" t="n">
        <v>11.74</v>
      </c>
      <c r="L17" s="34" t="n">
        <f aca="false">IFERROR((K17/F17-1)*J17,0)</f>
        <v>0</v>
      </c>
      <c r="M17" s="35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v>100000</v>
      </c>
      <c r="G18" s="47"/>
      <c r="H18" s="47"/>
      <c r="I18" s="47"/>
      <c r="J18" s="46"/>
      <c r="K18" s="48" t="n">
        <f aca="false">F4</f>
        <v>100000</v>
      </c>
      <c r="L18" s="49" t="n">
        <f aca="false">(K18/F18-1)</f>
        <v>0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80505.89</v>
      </c>
      <c r="G19" s="51"/>
      <c r="H19" s="51"/>
      <c r="I19" s="51"/>
      <c r="J19" s="52"/>
      <c r="K19" s="53" t="n">
        <v>80505.89</v>
      </c>
      <c r="L19" s="49" t="n">
        <f aca="false">(K19/F19-1)</f>
        <v>0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>
      <c r="A20" s="2"/>
      <c r="B20" s="2"/>
      <c r="C20" s="3"/>
      <c r="D20" s="2"/>
      <c r="E20" s="5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.75" hidden="false" customHeight="true" outlineLevel="0" collapsed="false">
      <c r="A21" s="2"/>
      <c r="B21" s="2"/>
      <c r="C21" s="3"/>
      <c r="D21" s="2"/>
      <c r="E21" s="2"/>
      <c r="F21" s="2"/>
      <c r="G21" s="2"/>
      <c r="H21" s="2"/>
      <c r="I21" s="2"/>
      <c r="J21" s="2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.75" hidden="false" customHeight="true" outlineLevel="0" collapsed="false">
      <c r="A22" s="2"/>
      <c r="B22" s="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.75" hidden="false" customHeight="true" outlineLevel="0" collapsed="false">
      <c r="A23" s="2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true" outlineLevel="0" collapsed="false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.75" hidden="false" customHeight="true" outlineLevel="0" collapsed="false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.75" hidden="false" customHeight="true" outlineLevel="0" collapsed="false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.75" hidden="false" customHeight="true" outlineLevel="0" collapsed="false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.75" hidden="false" customHeight="true" outlineLevel="0" collapsed="false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.75" hidden="false" customHeight="true" outlineLevel="0" collapsed="false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2"/>
      <c r="B35" s="2"/>
      <c r="C35" s="55" t="s">
        <v>30</v>
      </c>
      <c r="D35" s="55"/>
      <c r="E35" s="5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2"/>
      <c r="B36" s="2"/>
      <c r="C36" s="56" t="s">
        <v>31</v>
      </c>
      <c r="D36" s="56"/>
      <c r="E36" s="57" t="s">
        <v>32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2"/>
      <c r="B37" s="2"/>
      <c r="C37" s="56" t="s">
        <v>33</v>
      </c>
      <c r="D37" s="56"/>
      <c r="E37" s="58" t="n">
        <f aca="false">SUM(J8:J9)</f>
        <v>0.23130865049292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2"/>
      <c r="B38" s="2"/>
      <c r="C38" s="56" t="s">
        <v>34</v>
      </c>
      <c r="D38" s="56"/>
      <c r="E38" s="58" t="n">
        <f aca="false">SUM(J10:J11)</f>
        <v>0.146824990432659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2"/>
      <c r="B39" s="2"/>
      <c r="C39" s="56" t="s">
        <v>35</v>
      </c>
      <c r="D39" s="56"/>
      <c r="E39" s="58" t="n">
        <f aca="false">SUM(J12:J14)</f>
        <v>0.359182221455637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2"/>
      <c r="B40" s="2"/>
      <c r="C40" s="56" t="s">
        <v>36</v>
      </c>
      <c r="D40" s="56"/>
      <c r="E40" s="58" t="n">
        <f aca="false">J15</f>
        <v>0.145078613894474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2"/>
      <c r="B41" s="2"/>
      <c r="C41" s="56" t="s">
        <v>37</v>
      </c>
      <c r="D41" s="56"/>
      <c r="E41" s="58" t="n">
        <f aca="false">J16</f>
        <v>0.047998404544891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2"/>
      <c r="B42" s="2"/>
      <c r="C42" s="56" t="s">
        <v>38</v>
      </c>
      <c r="D42" s="56"/>
      <c r="E42" s="58" t="n">
        <f aca="false">J17</f>
        <v>0.0696071191794186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16">
    <mergeCell ref="D2:F2"/>
    <mergeCell ref="C6:M6"/>
    <mergeCell ref="C7:D7"/>
    <mergeCell ref="L7:M7"/>
    <mergeCell ref="C18:E18"/>
    <mergeCell ref="L18:M18"/>
    <mergeCell ref="C19:E19"/>
    <mergeCell ref="L19:M19"/>
    <mergeCell ref="C35:E35"/>
    <mergeCell ref="C36:D36"/>
    <mergeCell ref="C37:D37"/>
    <mergeCell ref="C38:D38"/>
    <mergeCell ref="C39:D39"/>
    <mergeCell ref="C40:D40"/>
    <mergeCell ref="C41:D41"/>
    <mergeCell ref="C42:D42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100000</v>
      </c>
      <c r="E4" s="14" t="n">
        <f aca="false">IF(SUM(I8:I17)&lt;=D4,SUM(I8:I17),"VALOR ACIMA DO DISPONÍVEL")</f>
        <v>86110</v>
      </c>
      <c r="F4" s="15" t="n">
        <f aca="false">(E4*I2)+E4+(D4-E4)</f>
        <v>100000</v>
      </c>
      <c r="G4" s="3"/>
      <c r="H4" s="3"/>
      <c r="I4" s="16" t="n">
        <f aca="false">F4/100000-1</f>
        <v>0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19" t="s">
        <v>11</v>
      </c>
      <c r="H7" s="20" t="s">
        <v>12</v>
      </c>
      <c r="I7" s="21" t="s">
        <v>13</v>
      </c>
      <c r="J7" s="22" t="s">
        <v>14</v>
      </c>
      <c r="K7" s="8" t="s">
        <v>15</v>
      </c>
      <c r="L7" s="23" t="s">
        <v>16</v>
      </c>
      <c r="M7" s="2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26" t="s">
        <v>17</v>
      </c>
      <c r="E8" s="27" t="n">
        <v>0.1</v>
      </c>
      <c r="F8" s="28" t="n">
        <v>49.7</v>
      </c>
      <c r="G8" s="29" t="n">
        <f aca="false">((E8*$D$4)/100)/F8</f>
        <v>2.01207243460765</v>
      </c>
      <c r="H8" s="30" t="n">
        <v>3</v>
      </c>
      <c r="I8" s="31" t="n">
        <f aca="false">H8*F8*100</f>
        <v>14910</v>
      </c>
      <c r="J8" s="32" t="n">
        <f aca="false">I8/$E$4</f>
        <v>0.173150621298339</v>
      </c>
      <c r="K8" s="33" t="n">
        <v>49.7</v>
      </c>
      <c r="L8" s="34" t="n">
        <f aca="false">IFERROR((K8/F8-1)*J8,0)</f>
        <v>0</v>
      </c>
      <c r="M8" s="35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37" t="s">
        <v>18</v>
      </c>
      <c r="E9" s="27" t="n">
        <v>0.08</v>
      </c>
      <c r="F9" s="28" t="n">
        <v>38.39</v>
      </c>
      <c r="G9" s="29" t="n">
        <f aca="false">((E9*$D$4)/100)/F9</f>
        <v>2.08387600937744</v>
      </c>
      <c r="H9" s="30" t="n">
        <v>3</v>
      </c>
      <c r="I9" s="31" t="n">
        <f aca="false">H9*F9*100</f>
        <v>11517</v>
      </c>
      <c r="J9" s="32" t="n">
        <f aca="false">I9/$E$4</f>
        <v>0.133747532226222</v>
      </c>
      <c r="K9" s="33" t="n">
        <v>38.39</v>
      </c>
      <c r="L9" s="34" t="n">
        <f aca="false">IFERROR((K9/F9-1)*J9,0)</f>
        <v>0</v>
      </c>
      <c r="M9" s="35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39" t="s">
        <v>19</v>
      </c>
      <c r="E10" s="27" t="n">
        <v>0.07</v>
      </c>
      <c r="F10" s="28" t="n">
        <v>32</v>
      </c>
      <c r="G10" s="29" t="n">
        <f aca="false">((E10*$D$4)/100)/F10</f>
        <v>2.1875</v>
      </c>
      <c r="H10" s="30" t="n">
        <v>2.25</v>
      </c>
      <c r="I10" s="31" t="n">
        <f aca="false">H10*F10*100</f>
        <v>7200</v>
      </c>
      <c r="J10" s="32" t="n">
        <f aca="false">I10/$E$4</f>
        <v>0.0836139821158983</v>
      </c>
      <c r="K10" s="33" t="n">
        <v>32</v>
      </c>
      <c r="L10" s="34" t="n">
        <f aca="false">IFERROR((K10/F10-1)*J10,0)</f>
        <v>0</v>
      </c>
      <c r="M10" s="35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39" t="s">
        <v>20</v>
      </c>
      <c r="E11" s="27" t="n">
        <v>0.08</v>
      </c>
      <c r="F11" s="28" t="n">
        <v>12.84</v>
      </c>
      <c r="G11" s="29" t="n">
        <f aca="false">((E11*$D$4)/100)/F11</f>
        <v>6.23052959501558</v>
      </c>
      <c r="H11" s="30" t="n">
        <v>5</v>
      </c>
      <c r="I11" s="31" t="n">
        <f aca="false">H11*F11*100</f>
        <v>6420</v>
      </c>
      <c r="J11" s="32" t="n">
        <f aca="false">I11/$E$4</f>
        <v>0.0745558007200093</v>
      </c>
      <c r="K11" s="33" t="n">
        <v>12.84</v>
      </c>
      <c r="L11" s="34" t="n">
        <f aca="false">IFERROR((K11/F11-1)*J11,0)</f>
        <v>0</v>
      </c>
      <c r="M11" s="35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41" t="s">
        <v>21</v>
      </c>
      <c r="E12" s="27" t="n">
        <v>0.14</v>
      </c>
      <c r="F12" s="28" t="n">
        <v>28.5</v>
      </c>
      <c r="G12" s="29" t="n">
        <f aca="false">((E12*$D$4)/100)/F12</f>
        <v>4.91228070175439</v>
      </c>
      <c r="H12" s="30" t="n">
        <v>3</v>
      </c>
      <c r="I12" s="31" t="n">
        <f aca="false">H12*F12*100</f>
        <v>8550</v>
      </c>
      <c r="J12" s="32" t="n">
        <f aca="false">I12/$E$4</f>
        <v>0.0992916037626292</v>
      </c>
      <c r="K12" s="33" t="n">
        <v>28.5</v>
      </c>
      <c r="L12" s="34" t="n">
        <f aca="false">IFERROR((K12/F12-1)*J12,0)</f>
        <v>0</v>
      </c>
      <c r="M12" s="35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41" t="s">
        <v>22</v>
      </c>
      <c r="E13" s="27" t="n">
        <v>0.11</v>
      </c>
      <c r="F13" s="28" t="n">
        <v>22.77</v>
      </c>
      <c r="G13" s="29" t="n">
        <f aca="false">((E13*$D$4)/100)/F13</f>
        <v>4.83091787439614</v>
      </c>
      <c r="H13" s="30" t="n">
        <v>5</v>
      </c>
      <c r="I13" s="31" t="n">
        <f aca="false">H13*F13*100</f>
        <v>11385</v>
      </c>
      <c r="J13" s="32" t="n">
        <f aca="false">I13/$E$4</f>
        <v>0.132214609220764</v>
      </c>
      <c r="K13" s="33" t="n">
        <v>22.77</v>
      </c>
      <c r="L13" s="34" t="n">
        <f aca="false">IFERROR((K13/F13-1)*J13,0)</f>
        <v>0</v>
      </c>
      <c r="M13" s="35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41" t="s">
        <v>23</v>
      </c>
      <c r="E14" s="27" t="n">
        <v>0.09</v>
      </c>
      <c r="F14" s="28" t="n">
        <v>38.42</v>
      </c>
      <c r="G14" s="29" t="n">
        <f aca="false">((E14*$D$4)/100)/F14</f>
        <v>2.34252993232691</v>
      </c>
      <c r="H14" s="30" t="n">
        <v>2</v>
      </c>
      <c r="I14" s="31" t="n">
        <f aca="false">H14*F14*100</f>
        <v>7684</v>
      </c>
      <c r="J14" s="32" t="n">
        <f aca="false">I14/$E$4</f>
        <v>0.0892346998025781</v>
      </c>
      <c r="K14" s="33" t="n">
        <v>38.42</v>
      </c>
      <c r="L14" s="34" t="n">
        <f aca="false">IFERROR((K14/F14-1)*J14,0)</f>
        <v>0</v>
      </c>
      <c r="M14" s="35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42" t="s">
        <v>24</v>
      </c>
      <c r="E15" s="27" t="n">
        <v>0.12</v>
      </c>
      <c r="F15" s="28" t="n">
        <v>44.86</v>
      </c>
      <c r="G15" s="29" t="n">
        <f aca="false">((E15*$D$4)/100)/F15</f>
        <v>2.67498885421311</v>
      </c>
      <c r="H15" s="30" t="n">
        <v>2</v>
      </c>
      <c r="I15" s="31" t="n">
        <f aca="false">H15*F15*100</f>
        <v>8972</v>
      </c>
      <c r="J15" s="32" t="n">
        <f aca="false">I15/$E$4</f>
        <v>0.104192312158867</v>
      </c>
      <c r="K15" s="33" t="n">
        <v>44.86</v>
      </c>
      <c r="L15" s="34" t="n">
        <f aca="false">IFERROR((K15/F15-1)*J15,0)</f>
        <v>0</v>
      </c>
      <c r="M15" s="35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43" t="s">
        <v>39</v>
      </c>
      <c r="E16" s="27" t="n">
        <v>0.1</v>
      </c>
      <c r="F16" s="28" t="n">
        <v>17.81</v>
      </c>
      <c r="G16" s="29" t="n">
        <f aca="false">((E16*$D$4)/100)/F16</f>
        <v>5.61482313307131</v>
      </c>
      <c r="H16" s="30" t="n">
        <v>4</v>
      </c>
      <c r="I16" s="31" t="n">
        <f aca="false">H16*F16*100</f>
        <v>7124</v>
      </c>
      <c r="J16" s="32" t="n">
        <f aca="false">I16/$E$4</f>
        <v>0.0827313900824527</v>
      </c>
      <c r="K16" s="33" t="n">
        <v>17.81</v>
      </c>
      <c r="L16" s="34" t="n">
        <f aca="false">IFERROR((K16/F16-1)*J16,0)</f>
        <v>0</v>
      </c>
      <c r="M16" s="35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44" t="s">
        <v>26</v>
      </c>
      <c r="E17" s="27" t="n">
        <v>0.11</v>
      </c>
      <c r="F17" s="28" t="n">
        <v>11.74</v>
      </c>
      <c r="G17" s="29" t="n">
        <f aca="false">((E17*$D$4)/100)/F17</f>
        <v>9.36967632027257</v>
      </c>
      <c r="H17" s="30" t="n">
        <v>2</v>
      </c>
      <c r="I17" s="31" t="n">
        <f aca="false">H17*F17*100</f>
        <v>2348</v>
      </c>
      <c r="J17" s="32" t="n">
        <f aca="false">I17/$E$4</f>
        <v>0.0272674486122402</v>
      </c>
      <c r="K17" s="33" t="n">
        <v>11.74</v>
      </c>
      <c r="L17" s="34" t="n">
        <f aca="false">IFERROR((K17/F17-1)*J17,0)</f>
        <v>0</v>
      </c>
      <c r="M17" s="35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100000</v>
      </c>
      <c r="G18" s="47"/>
      <c r="H18" s="47"/>
      <c r="I18" s="47"/>
      <c r="J18" s="46"/>
      <c r="K18" s="48" t="n">
        <f aca="false">F4</f>
        <v>100000</v>
      </c>
      <c r="L18" s="49" t="n">
        <f aca="false">(K18/F18-1)</f>
        <v>0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80505.89</v>
      </c>
      <c r="G19" s="51"/>
      <c r="H19" s="51"/>
      <c r="I19" s="51"/>
      <c r="J19" s="52"/>
      <c r="K19" s="53" t="n">
        <v>80505.89</v>
      </c>
      <c r="L19" s="49" t="n">
        <f aca="false">(K19/F19-1)</f>
        <v>0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100000</v>
      </c>
      <c r="E4" s="14" t="n">
        <f aca="false">IF(SUM(I8:I17)&lt;=D4,SUM(I8:I17),"VALOR ACIMA DO DISPONÍVEL")</f>
        <v>83516</v>
      </c>
      <c r="F4" s="15" t="n">
        <f aca="false">(E4*I2)+E4+(D4-E4)</f>
        <v>104840</v>
      </c>
      <c r="G4" s="3"/>
      <c r="H4" s="3"/>
      <c r="I4" s="16" t="n">
        <f aca="false">F4/100000-1</f>
        <v>0.0484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5.98444045481747</v>
      </c>
      <c r="H8" s="30" t="n">
        <v>6</v>
      </c>
      <c r="I8" s="31" t="n">
        <f aca="false">H8*F8*100</f>
        <v>10026</v>
      </c>
      <c r="J8" s="32" t="n">
        <f aca="false">I8/$E$4</f>
        <v>0.120048852914412</v>
      </c>
      <c r="K8" s="33" t="n">
        <v>15.86</v>
      </c>
      <c r="L8" s="34" t="n">
        <f aca="false">IFERROR((K8/F8-1)*J8,0)</f>
        <v>-0.00610661430145123</v>
      </c>
      <c r="M8" s="35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2.83687943262411</v>
      </c>
      <c r="H9" s="30" t="n">
        <v>3</v>
      </c>
      <c r="I9" s="31" t="n">
        <f aca="false">H9*F9*100</f>
        <v>10575</v>
      </c>
      <c r="J9" s="32" t="n">
        <f aca="false">I9/$E$4</f>
        <v>0.126622443603621</v>
      </c>
      <c r="K9" s="33" t="n">
        <v>42.95</v>
      </c>
      <c r="L9" s="34" t="n">
        <f aca="false">IFERROR((K9/F9-1)*J9,0)</f>
        <v>0.0276593706595144</v>
      </c>
      <c r="M9" s="35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0.1</v>
      </c>
      <c r="F10" s="28" t="n">
        <v>9.89</v>
      </c>
      <c r="G10" s="29" t="n">
        <f aca="false">((E10*$D$4)/100)/F10</f>
        <v>10.1112234580384</v>
      </c>
      <c r="H10" s="30" t="n">
        <v>10</v>
      </c>
      <c r="I10" s="31" t="n">
        <f aca="false">H10*F10*100</f>
        <v>9890</v>
      </c>
      <c r="J10" s="32" t="n">
        <f aca="false">I10/$E$4</f>
        <v>0.118420422434025</v>
      </c>
      <c r="K10" s="33" t="n">
        <v>10.19</v>
      </c>
      <c r="L10" s="34" t="n">
        <f aca="false">IFERROR((K10/F10-1)*J10,0)</f>
        <v>0.00359212605967716</v>
      </c>
      <c r="M10" s="35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0.1</v>
      </c>
      <c r="F11" s="28" t="n">
        <v>43.47</v>
      </c>
      <c r="G11" s="29" t="n">
        <f aca="false">((E11*$D$4)/100)/F11</f>
        <v>2.30043708304578</v>
      </c>
      <c r="H11" s="30" t="n">
        <v>2</v>
      </c>
      <c r="I11" s="31" t="n">
        <f aca="false">H11*F11*100</f>
        <v>8694</v>
      </c>
      <c r="J11" s="32" t="n">
        <f aca="false">I11/$E$4</f>
        <v>0.104099813209445</v>
      </c>
      <c r="K11" s="33" t="n">
        <v>48.33</v>
      </c>
      <c r="L11" s="34" t="n">
        <f aca="false">IFERROR((K11/F11-1)*J11,0)</f>
        <v>0.0116384884333541</v>
      </c>
      <c r="M11" s="35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0.1</v>
      </c>
      <c r="F12" s="28" t="n">
        <v>29</v>
      </c>
      <c r="G12" s="29" t="n">
        <f aca="false">((E12*$D$4)/100)/F12</f>
        <v>3.44827586206897</v>
      </c>
      <c r="H12" s="30" t="n">
        <v>3</v>
      </c>
      <c r="I12" s="31" t="n">
        <f aca="false">H12*F12*100</f>
        <v>8700</v>
      </c>
      <c r="J12" s="32" t="n">
        <f aca="false">I12/$E$4</f>
        <v>0.104171655730638</v>
      </c>
      <c r="K12" s="33" t="n">
        <v>34.66</v>
      </c>
      <c r="L12" s="34" t="n">
        <f aca="false">IFERROR((K12/F12-1)*J12,0)</f>
        <v>0.0203314334977729</v>
      </c>
      <c r="M12" s="35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0.1</v>
      </c>
      <c r="F13" s="28" t="n">
        <v>18.9</v>
      </c>
      <c r="G13" s="29" t="n">
        <f aca="false">((E13*$D$4)/100)/F13</f>
        <v>5.29100529100529</v>
      </c>
      <c r="H13" s="30" t="n">
        <v>5</v>
      </c>
      <c r="I13" s="31" t="n">
        <f aca="false">H13*F13*100</f>
        <v>9450</v>
      </c>
      <c r="J13" s="32" t="n">
        <f aca="false">I13/$E$4</f>
        <v>0.113151970879831</v>
      </c>
      <c r="K13" s="33" t="n">
        <v>19.85</v>
      </c>
      <c r="L13" s="34" t="n">
        <f aca="false">IFERROR((K13/F13-1)*J13,0)</f>
        <v>0.00568753292782224</v>
      </c>
      <c r="M13" s="35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0.1</v>
      </c>
      <c r="F14" s="28" t="n">
        <v>10.76</v>
      </c>
      <c r="G14" s="29" t="n">
        <f aca="false">((E14*$D$4)/100)/F14</f>
        <v>9.29368029739777</v>
      </c>
      <c r="H14" s="30" t="n">
        <v>7</v>
      </c>
      <c r="I14" s="31" t="n">
        <f aca="false">H14*F14*100</f>
        <v>7532</v>
      </c>
      <c r="J14" s="32" t="n">
        <f aca="false">I14/$E$4</f>
        <v>0.0901863116049619</v>
      </c>
      <c r="K14" s="33" t="n">
        <v>11.85</v>
      </c>
      <c r="L14" s="34" t="n">
        <f aca="false">IFERROR((K14/F14-1)*J14,0)</f>
        <v>0.00913597394511231</v>
      </c>
      <c r="M14" s="35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0.1</v>
      </c>
      <c r="F15" s="28" t="n">
        <v>12.89</v>
      </c>
      <c r="G15" s="29" t="n">
        <f aca="false">((E15*$D$4)/100)/F15</f>
        <v>7.75795190069822</v>
      </c>
      <c r="H15" s="30" t="n">
        <v>5</v>
      </c>
      <c r="I15" s="31" t="n">
        <f aca="false">H15*F15*100</f>
        <v>6445</v>
      </c>
      <c r="J15" s="32" t="n">
        <f aca="false">I15/$E$4</f>
        <v>0.0771708415153982</v>
      </c>
      <c r="K15" s="33" t="n">
        <v>12.46</v>
      </c>
      <c r="L15" s="34" t="n">
        <f aca="false">IFERROR((K15/F15-1)*J15,0)</f>
        <v>-0.00257435700943531</v>
      </c>
      <c r="M15" s="35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0.1</v>
      </c>
      <c r="F16" s="28" t="n">
        <v>22.7</v>
      </c>
      <c r="G16" s="29" t="n">
        <f aca="false">((E16*$D$4)/100)/F16</f>
        <v>4.40528634361234</v>
      </c>
      <c r="H16" s="30" t="n">
        <v>3</v>
      </c>
      <c r="I16" s="31" t="n">
        <f aca="false">H16*F16*100</f>
        <v>6810</v>
      </c>
      <c r="J16" s="32" t="n">
        <f aca="false">I16/$E$4</f>
        <v>0.0815412615546721</v>
      </c>
      <c r="K16" s="33" t="n">
        <v>21.25</v>
      </c>
      <c r="L16" s="34" t="n">
        <f aca="false">IFERROR((K16/F16-1)*J16,0)</f>
        <v>-0.00520858278653192</v>
      </c>
      <c r="M16" s="35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0.1</v>
      </c>
      <c r="F17" s="28" t="n">
        <v>53.94</v>
      </c>
      <c r="G17" s="29" t="n">
        <f aca="false">((E17*$D$4)/100)/F17</f>
        <v>1.85391175380052</v>
      </c>
      <c r="H17" s="30" t="n">
        <v>1</v>
      </c>
      <c r="I17" s="31" t="n">
        <f aca="false">H17*F17*100</f>
        <v>5394</v>
      </c>
      <c r="J17" s="32" t="n">
        <f aca="false">I17/$E$4</f>
        <v>0.0645864265529958</v>
      </c>
      <c r="K17" s="33" t="n">
        <v>48.76</v>
      </c>
      <c r="L17" s="34" t="n">
        <f aca="false">IFERROR((K17/F17-1)*J17,0)</f>
        <v>-0.00620240432970928</v>
      </c>
      <c r="M17" s="35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100000</v>
      </c>
      <c r="G18" s="47"/>
      <c r="H18" s="47"/>
      <c r="I18" s="47"/>
      <c r="J18" s="46"/>
      <c r="K18" s="48" t="n">
        <f aca="false">F4</f>
        <v>104840</v>
      </c>
      <c r="L18" s="49" t="n">
        <f aca="false">(K18/F18-1)</f>
        <v>0.0484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104840</v>
      </c>
      <c r="E4" s="14" t="n">
        <f aca="false">IF(SUM(I8:I17)&lt;=D4,SUM(I8:I17),"VALOR ACIMA DO DISPONÍVEL")</f>
        <v>83516</v>
      </c>
      <c r="F4" s="15" t="n">
        <f aca="false">(E4*I2)+E4+(D4-E4)</f>
        <v>109680</v>
      </c>
      <c r="G4" s="3"/>
      <c r="H4" s="3"/>
      <c r="I4" s="16" t="n">
        <f aca="false">F4/100000-1</f>
        <v>0.0968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6.27408737283064</v>
      </c>
      <c r="H8" s="30" t="n">
        <v>6</v>
      </c>
      <c r="I8" s="31" t="n">
        <f aca="false">H8*F8*100</f>
        <v>10026</v>
      </c>
      <c r="J8" s="32" t="n">
        <f aca="false">I8/$E$4</f>
        <v>0.120048852914412</v>
      </c>
      <c r="K8" s="33" t="n">
        <v>15.86</v>
      </c>
      <c r="L8" s="34" t="n">
        <f aca="false">IFERROR((K8/F8-1)*J8,0)</f>
        <v>-0.00610661430145123</v>
      </c>
      <c r="M8" s="35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2.97418439716312</v>
      </c>
      <c r="H9" s="30" t="n">
        <v>3</v>
      </c>
      <c r="I9" s="31" t="n">
        <f aca="false">H9*F9*100</f>
        <v>10575</v>
      </c>
      <c r="J9" s="32" t="n">
        <f aca="false">I9/$E$4</f>
        <v>0.126622443603621</v>
      </c>
      <c r="K9" s="33" t="n">
        <v>42.95</v>
      </c>
      <c r="L9" s="34" t="n">
        <f aca="false">IFERROR((K9/F9-1)*J9,0)</f>
        <v>0.0276593706595144</v>
      </c>
      <c r="M9" s="35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0.09</v>
      </c>
      <c r="F10" s="28" t="n">
        <v>9.89</v>
      </c>
      <c r="G10" s="29" t="n">
        <f aca="false">((E10*$D$4)/100)/F10</f>
        <v>9.54054600606673</v>
      </c>
      <c r="H10" s="30" t="n">
        <v>10</v>
      </c>
      <c r="I10" s="31" t="n">
        <f aca="false">H10*F10*100</f>
        <v>9890</v>
      </c>
      <c r="J10" s="32" t="n">
        <f aca="false">I10/$E$4</f>
        <v>0.118420422434025</v>
      </c>
      <c r="K10" s="33" t="n">
        <v>10.19</v>
      </c>
      <c r="L10" s="34" t="n">
        <f aca="false">IFERROR((K10/F10-1)*J10,0)</f>
        <v>0.00359212605967716</v>
      </c>
      <c r="M10" s="35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0.09</v>
      </c>
      <c r="F11" s="28" t="n">
        <v>43.47</v>
      </c>
      <c r="G11" s="29" t="n">
        <f aca="false">((E11*$D$4)/100)/F11</f>
        <v>2.17060041407868</v>
      </c>
      <c r="H11" s="30" t="n">
        <v>2</v>
      </c>
      <c r="I11" s="31" t="n">
        <f aca="false">H11*F11*100</f>
        <v>8694</v>
      </c>
      <c r="J11" s="32" t="n">
        <f aca="false">I11/$E$4</f>
        <v>0.104099813209445</v>
      </c>
      <c r="K11" s="33" t="n">
        <v>48.33</v>
      </c>
      <c r="L11" s="34" t="n">
        <f aca="false">IFERROR((K11/F11-1)*J11,0)</f>
        <v>0.0116384884333541</v>
      </c>
      <c r="M11" s="35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0.08</v>
      </c>
      <c r="F12" s="28" t="n">
        <v>29</v>
      </c>
      <c r="G12" s="29" t="n">
        <f aca="false">((E12*$D$4)/100)/F12</f>
        <v>2.89213793103448</v>
      </c>
      <c r="H12" s="30" t="n">
        <v>3</v>
      </c>
      <c r="I12" s="31" t="n">
        <f aca="false">H12*F12*100</f>
        <v>8700</v>
      </c>
      <c r="J12" s="32" t="n">
        <f aca="false">I12/$E$4</f>
        <v>0.104171655730638</v>
      </c>
      <c r="K12" s="33" t="n">
        <v>34.66</v>
      </c>
      <c r="L12" s="34" t="n">
        <f aca="false">IFERROR((K12/F12-1)*J12,0)</f>
        <v>0.0203314334977729</v>
      </c>
      <c r="M12" s="35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0.09</v>
      </c>
      <c r="F13" s="28" t="n">
        <v>18.9</v>
      </c>
      <c r="G13" s="29" t="n">
        <f aca="false">((E13*$D$4)/100)/F13</f>
        <v>4.99238095238095</v>
      </c>
      <c r="H13" s="30" t="n">
        <v>5</v>
      </c>
      <c r="I13" s="31" t="n">
        <f aca="false">H13*F13*100</f>
        <v>9450</v>
      </c>
      <c r="J13" s="32" t="n">
        <f aca="false">I13/$E$4</f>
        <v>0.113151970879831</v>
      </c>
      <c r="K13" s="33" t="n">
        <v>19.85</v>
      </c>
      <c r="L13" s="34" t="n">
        <f aca="false">IFERROR((K13/F13-1)*J13,0)</f>
        <v>0.00568753292782224</v>
      </c>
      <c r="M13" s="35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0.07</v>
      </c>
      <c r="F14" s="28" t="n">
        <v>10.76</v>
      </c>
      <c r="G14" s="29" t="n">
        <f aca="false">((E14*$D$4)/100)/F14</f>
        <v>6.82044609665428</v>
      </c>
      <c r="H14" s="30" t="n">
        <v>7</v>
      </c>
      <c r="I14" s="31" t="n">
        <f aca="false">H14*F14*100</f>
        <v>7532</v>
      </c>
      <c r="J14" s="32" t="n">
        <f aca="false">I14/$E$4</f>
        <v>0.0901863116049619</v>
      </c>
      <c r="K14" s="33" t="n">
        <v>11.85</v>
      </c>
      <c r="L14" s="34" t="n">
        <f aca="false">IFERROR((K14/F14-1)*J14,0)</f>
        <v>0.00913597394511231</v>
      </c>
      <c r="M14" s="35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0.07</v>
      </c>
      <c r="F15" s="28" t="n">
        <v>12.89</v>
      </c>
      <c r="G15" s="29" t="n">
        <f aca="false">((E15*$D$4)/100)/F15</f>
        <v>5.69340574088441</v>
      </c>
      <c r="H15" s="30" t="n">
        <v>5</v>
      </c>
      <c r="I15" s="31" t="n">
        <f aca="false">H15*F15*100</f>
        <v>6445</v>
      </c>
      <c r="J15" s="32" t="n">
        <f aca="false">I15/$E$4</f>
        <v>0.0771708415153982</v>
      </c>
      <c r="K15" s="33" t="n">
        <v>12.46</v>
      </c>
      <c r="L15" s="34" t="n">
        <f aca="false">IFERROR((K15/F15-1)*J15,0)</f>
        <v>-0.00257435700943531</v>
      </c>
      <c r="M15" s="35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0.07</v>
      </c>
      <c r="F16" s="28" t="n">
        <v>22.7</v>
      </c>
      <c r="G16" s="29" t="n">
        <f aca="false">((E16*$D$4)/100)/F16</f>
        <v>3.23295154185022</v>
      </c>
      <c r="H16" s="30" t="n">
        <v>3</v>
      </c>
      <c r="I16" s="31" t="n">
        <f aca="false">H16*F16*100</f>
        <v>6810</v>
      </c>
      <c r="J16" s="32" t="n">
        <f aca="false">I16/$E$4</f>
        <v>0.0815412615546721</v>
      </c>
      <c r="K16" s="33" t="n">
        <v>21.25</v>
      </c>
      <c r="L16" s="34" t="n">
        <f aca="false">IFERROR((K16/F16-1)*J16,0)</f>
        <v>-0.00520858278653192</v>
      </c>
      <c r="M16" s="35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0.08</v>
      </c>
      <c r="F17" s="28" t="n">
        <v>53.94</v>
      </c>
      <c r="G17" s="29" t="n">
        <f aca="false">((E17*$D$4)/100)/F17</f>
        <v>1.55491286614757</v>
      </c>
      <c r="H17" s="30" t="n">
        <v>1</v>
      </c>
      <c r="I17" s="31" t="n">
        <f aca="false">H17*F17*100</f>
        <v>5394</v>
      </c>
      <c r="J17" s="32" t="n">
        <f aca="false">I17/$E$4</f>
        <v>0.0645864265529958</v>
      </c>
      <c r="K17" s="33" t="n">
        <v>48.76</v>
      </c>
      <c r="L17" s="34" t="n">
        <f aca="false">IFERROR((K17/F17-1)*J17,0)</f>
        <v>-0.00620240432970928</v>
      </c>
      <c r="M17" s="35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104840</v>
      </c>
      <c r="G18" s="47"/>
      <c r="H18" s="47"/>
      <c r="I18" s="47"/>
      <c r="J18" s="46"/>
      <c r="K18" s="48" t="n">
        <f aca="false">F4</f>
        <v>109680</v>
      </c>
      <c r="L18" s="49" t="n">
        <f aca="false">(K18/F18-1)</f>
        <v>0.0461655856543304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109680</v>
      </c>
      <c r="E4" s="14" t="n">
        <f aca="false">IF(SUM(I8:I17)&lt;=D4,SUM(I8:I17),"VALOR ACIMA DO DISPONÍVEL")</f>
        <v>83516</v>
      </c>
      <c r="F4" s="15" t="n">
        <f aca="false">(E4*I2)+E4+(D4-E4)</f>
        <v>114520</v>
      </c>
      <c r="G4" s="3"/>
      <c r="H4" s="3"/>
      <c r="I4" s="16" t="n">
        <f aca="false">F4/100000-1</f>
        <v>0.1452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6.56373429084381</v>
      </c>
      <c r="H8" s="30" t="n">
        <v>6</v>
      </c>
      <c r="I8" s="31" t="n">
        <f aca="false">H8*F8*100</f>
        <v>10026</v>
      </c>
      <c r="J8" s="32" t="n">
        <f aca="false">I8/$E$4</f>
        <v>0.120048852914412</v>
      </c>
      <c r="K8" s="33" t="n">
        <v>15.86</v>
      </c>
      <c r="L8" s="34" t="n">
        <f aca="false">IFERROR((K8/F8-1)*J8,0)</f>
        <v>-0.00610661430145123</v>
      </c>
      <c r="M8" s="35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3.11148936170213</v>
      </c>
      <c r="H9" s="30" t="n">
        <v>3</v>
      </c>
      <c r="I9" s="31" t="n">
        <f aca="false">H9*F9*100</f>
        <v>10575</v>
      </c>
      <c r="J9" s="32" t="n">
        <f aca="false">I9/$E$4</f>
        <v>0.126622443603621</v>
      </c>
      <c r="K9" s="33" t="n">
        <v>42.95</v>
      </c>
      <c r="L9" s="34" t="n">
        <f aca="false">IFERROR((K9/F9-1)*J9,0)</f>
        <v>0.0276593706595144</v>
      </c>
      <c r="M9" s="35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0.09</v>
      </c>
      <c r="F10" s="28" t="n">
        <v>9.89</v>
      </c>
      <c r="G10" s="29" t="n">
        <f aca="false">((E10*$D$4)/100)/F10</f>
        <v>9.98099089989889</v>
      </c>
      <c r="H10" s="30" t="n">
        <v>10</v>
      </c>
      <c r="I10" s="31" t="n">
        <f aca="false">H10*F10*100</f>
        <v>9890</v>
      </c>
      <c r="J10" s="32" t="n">
        <f aca="false">I10/$E$4</f>
        <v>0.118420422434025</v>
      </c>
      <c r="K10" s="33" t="n">
        <v>10.19</v>
      </c>
      <c r="L10" s="34" t="n">
        <f aca="false">IFERROR((K10/F10-1)*J10,0)</f>
        <v>0.00359212605967716</v>
      </c>
      <c r="M10" s="35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0.09</v>
      </c>
      <c r="F11" s="28" t="n">
        <v>43.47</v>
      </c>
      <c r="G11" s="29" t="n">
        <f aca="false">((E11*$D$4)/100)/F11</f>
        <v>2.27080745341615</v>
      </c>
      <c r="H11" s="30" t="n">
        <v>2</v>
      </c>
      <c r="I11" s="31" t="n">
        <f aca="false">H11*F11*100</f>
        <v>8694</v>
      </c>
      <c r="J11" s="32" t="n">
        <f aca="false">I11/$E$4</f>
        <v>0.104099813209445</v>
      </c>
      <c r="K11" s="33" t="n">
        <v>48.33</v>
      </c>
      <c r="L11" s="34" t="n">
        <f aca="false">IFERROR((K11/F11-1)*J11,0)</f>
        <v>0.0116384884333541</v>
      </c>
      <c r="M11" s="35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0.08</v>
      </c>
      <c r="F12" s="28" t="n">
        <v>29</v>
      </c>
      <c r="G12" s="29" t="n">
        <f aca="false">((E12*$D$4)/100)/F12</f>
        <v>3.02565517241379</v>
      </c>
      <c r="H12" s="30" t="n">
        <v>3</v>
      </c>
      <c r="I12" s="31" t="n">
        <f aca="false">H12*F12*100</f>
        <v>8700</v>
      </c>
      <c r="J12" s="32" t="n">
        <f aca="false">I12/$E$4</f>
        <v>0.104171655730638</v>
      </c>
      <c r="K12" s="33" t="n">
        <v>34.66</v>
      </c>
      <c r="L12" s="34" t="n">
        <f aca="false">IFERROR((K12/F12-1)*J12,0)</f>
        <v>0.0203314334977729</v>
      </c>
      <c r="M12" s="35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0.09</v>
      </c>
      <c r="F13" s="28" t="n">
        <v>18.9</v>
      </c>
      <c r="G13" s="29" t="n">
        <f aca="false">((E13*$D$4)/100)/F13</f>
        <v>5.22285714285714</v>
      </c>
      <c r="H13" s="30" t="n">
        <v>5</v>
      </c>
      <c r="I13" s="31" t="n">
        <f aca="false">H13*F13*100</f>
        <v>9450</v>
      </c>
      <c r="J13" s="32" t="n">
        <f aca="false">I13/$E$4</f>
        <v>0.113151970879831</v>
      </c>
      <c r="K13" s="33" t="n">
        <v>19.85</v>
      </c>
      <c r="L13" s="34" t="n">
        <f aca="false">IFERROR((K13/F13-1)*J13,0)</f>
        <v>0.00568753292782224</v>
      </c>
      <c r="M13" s="35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0.07</v>
      </c>
      <c r="F14" s="28" t="n">
        <v>10.76</v>
      </c>
      <c r="G14" s="29" t="n">
        <f aca="false">((E14*$D$4)/100)/F14</f>
        <v>7.13531598513011</v>
      </c>
      <c r="H14" s="30" t="n">
        <v>7</v>
      </c>
      <c r="I14" s="31" t="n">
        <f aca="false">H14*F14*100</f>
        <v>7532</v>
      </c>
      <c r="J14" s="32" t="n">
        <f aca="false">I14/$E$4</f>
        <v>0.0901863116049619</v>
      </c>
      <c r="K14" s="33" t="n">
        <v>11.85</v>
      </c>
      <c r="L14" s="34" t="n">
        <f aca="false">IFERROR((K14/F14-1)*J14,0)</f>
        <v>0.00913597394511231</v>
      </c>
      <c r="M14" s="35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0.07</v>
      </c>
      <c r="F15" s="28" t="n">
        <v>12.89</v>
      </c>
      <c r="G15" s="29" t="n">
        <f aca="false">((E15*$D$4)/100)/F15</f>
        <v>5.95624515128006</v>
      </c>
      <c r="H15" s="30" t="n">
        <v>5</v>
      </c>
      <c r="I15" s="31" t="n">
        <f aca="false">H15*F15*100</f>
        <v>6445</v>
      </c>
      <c r="J15" s="32" t="n">
        <f aca="false">I15/$E$4</f>
        <v>0.0771708415153982</v>
      </c>
      <c r="K15" s="33" t="n">
        <v>12.46</v>
      </c>
      <c r="L15" s="34" t="n">
        <f aca="false">IFERROR((K15/F15-1)*J15,0)</f>
        <v>-0.00257435700943531</v>
      </c>
      <c r="M15" s="35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0.07</v>
      </c>
      <c r="F16" s="28" t="n">
        <v>22.7</v>
      </c>
      <c r="G16" s="29" t="n">
        <f aca="false">((E16*$D$4)/100)/F16</f>
        <v>3.38220264317181</v>
      </c>
      <c r="H16" s="30" t="n">
        <v>3</v>
      </c>
      <c r="I16" s="31" t="n">
        <f aca="false">H16*F16*100</f>
        <v>6810</v>
      </c>
      <c r="J16" s="32" t="n">
        <f aca="false">I16/$E$4</f>
        <v>0.0815412615546721</v>
      </c>
      <c r="K16" s="33" t="n">
        <v>21.25</v>
      </c>
      <c r="L16" s="34" t="n">
        <f aca="false">IFERROR((K16/F16-1)*J16,0)</f>
        <v>-0.00520858278653192</v>
      </c>
      <c r="M16" s="35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0.08</v>
      </c>
      <c r="F17" s="28" t="n">
        <v>53.94</v>
      </c>
      <c r="G17" s="29" t="n">
        <f aca="false">((E17*$D$4)/100)/F17</f>
        <v>1.62669632925473</v>
      </c>
      <c r="H17" s="30" t="n">
        <v>1</v>
      </c>
      <c r="I17" s="31" t="n">
        <f aca="false">H17*F17*100</f>
        <v>5394</v>
      </c>
      <c r="J17" s="32" t="n">
        <f aca="false">I17/$E$4</f>
        <v>0.0645864265529958</v>
      </c>
      <c r="K17" s="33" t="n">
        <v>48.76</v>
      </c>
      <c r="L17" s="34" t="n">
        <f aca="false">IFERROR((K17/F17-1)*J17,0)</f>
        <v>-0.00620240432970928</v>
      </c>
      <c r="M17" s="35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109680</v>
      </c>
      <c r="G18" s="47"/>
      <c r="H18" s="47"/>
      <c r="I18" s="47"/>
      <c r="J18" s="46"/>
      <c r="K18" s="48" t="n">
        <f aca="false">F4</f>
        <v>114520</v>
      </c>
      <c r="L18" s="49" t="n">
        <f aca="false">(K18/F18-1)</f>
        <v>0.0441283734500364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114520</v>
      </c>
      <c r="E4" s="14" t="n">
        <f aca="false">IF(SUM(I8:I17)&lt;=D4,SUM(I8:I17),"VALOR ACIMA DO DISPONÍVEL")</f>
        <v>83516</v>
      </c>
      <c r="F4" s="15" t="n">
        <f aca="false">(E4*I2)+E4+(D4-E4)</f>
        <v>119360</v>
      </c>
      <c r="G4" s="3"/>
      <c r="H4" s="3"/>
      <c r="I4" s="16" t="n">
        <f aca="false">F4/100000-1</f>
        <v>0.1936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6.85338120885697</v>
      </c>
      <c r="H8" s="30" t="n">
        <v>6</v>
      </c>
      <c r="I8" s="31" t="n">
        <f aca="false">H8*F8*100</f>
        <v>10026</v>
      </c>
      <c r="J8" s="32" t="n">
        <f aca="false">I8/$E$4</f>
        <v>0.120048852914412</v>
      </c>
      <c r="K8" s="33" t="n">
        <v>15.86</v>
      </c>
      <c r="L8" s="34" t="n">
        <f aca="false">IFERROR((K8/F8-1)*J8,0)</f>
        <v>-0.00610661430145123</v>
      </c>
      <c r="M8" s="35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3.24879432624113</v>
      </c>
      <c r="H9" s="30" t="n">
        <v>3</v>
      </c>
      <c r="I9" s="31" t="n">
        <f aca="false">H9*F9*100</f>
        <v>10575</v>
      </c>
      <c r="J9" s="32" t="n">
        <f aca="false">I9/$E$4</f>
        <v>0.126622443603621</v>
      </c>
      <c r="K9" s="33" t="n">
        <v>42.95</v>
      </c>
      <c r="L9" s="34" t="n">
        <f aca="false">IFERROR((K9/F9-1)*J9,0)</f>
        <v>0.0276593706595144</v>
      </c>
      <c r="M9" s="35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0.09</v>
      </c>
      <c r="F10" s="28" t="n">
        <v>9.89</v>
      </c>
      <c r="G10" s="29" t="n">
        <f aca="false">((E10*$D$4)/100)/F10</f>
        <v>10.421435793731</v>
      </c>
      <c r="H10" s="30" t="n">
        <v>10</v>
      </c>
      <c r="I10" s="31" t="n">
        <f aca="false">H10*F10*100</f>
        <v>9890</v>
      </c>
      <c r="J10" s="32" t="n">
        <f aca="false">I10/$E$4</f>
        <v>0.118420422434025</v>
      </c>
      <c r="K10" s="33" t="n">
        <v>10.19</v>
      </c>
      <c r="L10" s="34" t="n">
        <f aca="false">IFERROR((K10/F10-1)*J10,0)</f>
        <v>0.00359212605967716</v>
      </c>
      <c r="M10" s="35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0.09</v>
      </c>
      <c r="F11" s="28" t="n">
        <v>43.47</v>
      </c>
      <c r="G11" s="29" t="n">
        <f aca="false">((E11*$D$4)/100)/F11</f>
        <v>2.37101449275362</v>
      </c>
      <c r="H11" s="30" t="n">
        <v>2</v>
      </c>
      <c r="I11" s="31" t="n">
        <f aca="false">H11*F11*100</f>
        <v>8694</v>
      </c>
      <c r="J11" s="32" t="n">
        <f aca="false">I11/$E$4</f>
        <v>0.104099813209445</v>
      </c>
      <c r="K11" s="33" t="n">
        <v>48.33</v>
      </c>
      <c r="L11" s="34" t="n">
        <f aca="false">IFERROR((K11/F11-1)*J11,0)</f>
        <v>0.0116384884333541</v>
      </c>
      <c r="M11" s="35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0.08</v>
      </c>
      <c r="F12" s="28" t="n">
        <v>29</v>
      </c>
      <c r="G12" s="29" t="n">
        <f aca="false">((E12*$D$4)/100)/F12</f>
        <v>3.1591724137931</v>
      </c>
      <c r="H12" s="30" t="n">
        <v>3</v>
      </c>
      <c r="I12" s="31" t="n">
        <f aca="false">H12*F12*100</f>
        <v>8700</v>
      </c>
      <c r="J12" s="32" t="n">
        <f aca="false">I12/$E$4</f>
        <v>0.104171655730638</v>
      </c>
      <c r="K12" s="33" t="n">
        <v>34.66</v>
      </c>
      <c r="L12" s="34" t="n">
        <f aca="false">IFERROR((K12/F12-1)*J12,0)</f>
        <v>0.0203314334977729</v>
      </c>
      <c r="M12" s="35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0.09</v>
      </c>
      <c r="F13" s="28" t="n">
        <v>18.9</v>
      </c>
      <c r="G13" s="29" t="n">
        <f aca="false">((E13*$D$4)/100)/F13</f>
        <v>5.45333333333333</v>
      </c>
      <c r="H13" s="30" t="n">
        <v>5</v>
      </c>
      <c r="I13" s="31" t="n">
        <f aca="false">H13*F13*100</f>
        <v>9450</v>
      </c>
      <c r="J13" s="32" t="n">
        <f aca="false">I13/$E$4</f>
        <v>0.113151970879831</v>
      </c>
      <c r="K13" s="33" t="n">
        <v>19.85</v>
      </c>
      <c r="L13" s="34" t="n">
        <f aca="false">IFERROR((K13/F13-1)*J13,0)</f>
        <v>0.00568753292782224</v>
      </c>
      <c r="M13" s="35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0.07</v>
      </c>
      <c r="F14" s="28" t="n">
        <v>10.76</v>
      </c>
      <c r="G14" s="29" t="n">
        <f aca="false">((E14*$D$4)/100)/F14</f>
        <v>7.45018587360595</v>
      </c>
      <c r="H14" s="30" t="n">
        <v>7</v>
      </c>
      <c r="I14" s="31" t="n">
        <f aca="false">H14*F14*100</f>
        <v>7532</v>
      </c>
      <c r="J14" s="32" t="n">
        <f aca="false">I14/$E$4</f>
        <v>0.0901863116049619</v>
      </c>
      <c r="K14" s="33" t="n">
        <v>11.85</v>
      </c>
      <c r="L14" s="34" t="n">
        <f aca="false">IFERROR((K14/F14-1)*J14,0)</f>
        <v>0.00913597394511231</v>
      </c>
      <c r="M14" s="35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0.07</v>
      </c>
      <c r="F15" s="28" t="n">
        <v>12.89</v>
      </c>
      <c r="G15" s="29" t="n">
        <f aca="false">((E15*$D$4)/100)/F15</f>
        <v>6.21908456167572</v>
      </c>
      <c r="H15" s="30" t="n">
        <v>5</v>
      </c>
      <c r="I15" s="31" t="n">
        <f aca="false">H15*F15*100</f>
        <v>6445</v>
      </c>
      <c r="J15" s="32" t="n">
        <f aca="false">I15/$E$4</f>
        <v>0.0771708415153982</v>
      </c>
      <c r="K15" s="33" t="n">
        <v>12.46</v>
      </c>
      <c r="L15" s="34" t="n">
        <f aca="false">IFERROR((K15/F15-1)*J15,0)</f>
        <v>-0.00257435700943531</v>
      </c>
      <c r="M15" s="35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0.07</v>
      </c>
      <c r="F16" s="28" t="n">
        <v>22.7</v>
      </c>
      <c r="G16" s="29" t="n">
        <f aca="false">((E16*$D$4)/100)/F16</f>
        <v>3.53145374449339</v>
      </c>
      <c r="H16" s="30" t="n">
        <v>3</v>
      </c>
      <c r="I16" s="31" t="n">
        <f aca="false">H16*F16*100</f>
        <v>6810</v>
      </c>
      <c r="J16" s="32" t="n">
        <f aca="false">I16/$E$4</f>
        <v>0.0815412615546721</v>
      </c>
      <c r="K16" s="33" t="n">
        <v>21.25</v>
      </c>
      <c r="L16" s="34" t="n">
        <f aca="false">IFERROR((K16/F16-1)*J16,0)</f>
        <v>-0.00520858278653192</v>
      </c>
      <c r="M16" s="35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0.08</v>
      </c>
      <c r="F17" s="28" t="n">
        <v>53.94</v>
      </c>
      <c r="G17" s="29" t="n">
        <f aca="false">((E17*$D$4)/100)/F17</f>
        <v>1.69847979236188</v>
      </c>
      <c r="H17" s="30" t="n">
        <v>1</v>
      </c>
      <c r="I17" s="31" t="n">
        <f aca="false">H17*F17*100</f>
        <v>5394</v>
      </c>
      <c r="J17" s="32" t="n">
        <f aca="false">I17/$E$4</f>
        <v>0.0645864265529958</v>
      </c>
      <c r="K17" s="33" t="n">
        <v>48.76</v>
      </c>
      <c r="L17" s="34" t="n">
        <f aca="false">IFERROR((K17/F17-1)*J17,0)</f>
        <v>-0.00620240432970928</v>
      </c>
      <c r="M17" s="35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114520</v>
      </c>
      <c r="G18" s="47"/>
      <c r="H18" s="47"/>
      <c r="I18" s="47"/>
      <c r="J18" s="46"/>
      <c r="K18" s="48" t="n">
        <f aca="false">F4</f>
        <v>119360</v>
      </c>
      <c r="L18" s="49" t="n">
        <f aca="false">(K18/F18-1)</f>
        <v>0.0422633601117708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119360</v>
      </c>
      <c r="E4" s="14" t="n">
        <f aca="false">IF(SUM(I8:I17)&lt;=D4,SUM(I8:I17),"VALOR ACIMA DO DISPONÍVEL")</f>
        <v>83516</v>
      </c>
      <c r="F4" s="15" t="n">
        <f aca="false">(E4*I2)+E4+(D4-E4)</f>
        <v>124200</v>
      </c>
      <c r="G4" s="3"/>
      <c r="H4" s="3"/>
      <c r="I4" s="16" t="n">
        <f aca="false">F4/100000-1</f>
        <v>0.242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7.14302812687014</v>
      </c>
      <c r="H8" s="30" t="n">
        <v>6</v>
      </c>
      <c r="I8" s="31" t="n">
        <f aca="false">H8*F8*100</f>
        <v>10026</v>
      </c>
      <c r="J8" s="32" t="n">
        <f aca="false">I8/$E$4</f>
        <v>0.120048852914412</v>
      </c>
      <c r="K8" s="33" t="n">
        <v>15.86</v>
      </c>
      <c r="L8" s="34" t="n">
        <f aca="false">IFERROR((K8/F8-1)*J8,0)</f>
        <v>-0.00610661430145123</v>
      </c>
      <c r="M8" s="35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3.38609929078014</v>
      </c>
      <c r="H9" s="30" t="n">
        <v>3</v>
      </c>
      <c r="I9" s="31" t="n">
        <f aca="false">H9*F9*100</f>
        <v>10575</v>
      </c>
      <c r="J9" s="32" t="n">
        <f aca="false">I9/$E$4</f>
        <v>0.126622443603621</v>
      </c>
      <c r="K9" s="33" t="n">
        <v>42.95</v>
      </c>
      <c r="L9" s="34" t="n">
        <f aca="false">IFERROR((K9/F9-1)*J9,0)</f>
        <v>0.0276593706595144</v>
      </c>
      <c r="M9" s="35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0.1</v>
      </c>
      <c r="F10" s="28" t="n">
        <v>9.89</v>
      </c>
      <c r="G10" s="29" t="n">
        <f aca="false">((E10*$D$4)/100)/F10</f>
        <v>12.0687563195147</v>
      </c>
      <c r="H10" s="30" t="n">
        <v>10</v>
      </c>
      <c r="I10" s="31" t="n">
        <f aca="false">H10*F10*100</f>
        <v>9890</v>
      </c>
      <c r="J10" s="32" t="n">
        <f aca="false">I10/$E$4</f>
        <v>0.118420422434025</v>
      </c>
      <c r="K10" s="33" t="n">
        <v>10.19</v>
      </c>
      <c r="L10" s="34" t="n">
        <f aca="false">IFERROR((K10/F10-1)*J10,0)</f>
        <v>0.00359212605967716</v>
      </c>
      <c r="M10" s="35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0.1</v>
      </c>
      <c r="F11" s="28" t="n">
        <v>43.47</v>
      </c>
      <c r="G11" s="29" t="n">
        <f aca="false">((E11*$D$4)/100)/F11</f>
        <v>2.74580170232344</v>
      </c>
      <c r="H11" s="30" t="n">
        <v>2</v>
      </c>
      <c r="I11" s="31" t="n">
        <f aca="false">H11*F11*100</f>
        <v>8694</v>
      </c>
      <c r="J11" s="32" t="n">
        <f aca="false">I11/$E$4</f>
        <v>0.104099813209445</v>
      </c>
      <c r="K11" s="33" t="n">
        <v>48.33</v>
      </c>
      <c r="L11" s="34" t="n">
        <f aca="false">IFERROR((K11/F11-1)*J11,0)</f>
        <v>0.0116384884333541</v>
      </c>
      <c r="M11" s="35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0.1</v>
      </c>
      <c r="F12" s="28" t="n">
        <v>29</v>
      </c>
      <c r="G12" s="29" t="n">
        <f aca="false">((E12*$D$4)/100)/F12</f>
        <v>4.11586206896552</v>
      </c>
      <c r="H12" s="30" t="n">
        <v>3</v>
      </c>
      <c r="I12" s="31" t="n">
        <f aca="false">H12*F12*100</f>
        <v>8700</v>
      </c>
      <c r="J12" s="32" t="n">
        <f aca="false">I12/$E$4</f>
        <v>0.104171655730638</v>
      </c>
      <c r="K12" s="33" t="n">
        <v>34.66</v>
      </c>
      <c r="L12" s="34" t="n">
        <f aca="false">IFERROR((K12/F12-1)*J12,0)</f>
        <v>0.0203314334977729</v>
      </c>
      <c r="M12" s="35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0.1</v>
      </c>
      <c r="F13" s="28" t="n">
        <v>18.9</v>
      </c>
      <c r="G13" s="29" t="n">
        <f aca="false">((E13*$D$4)/100)/F13</f>
        <v>6.31534391534392</v>
      </c>
      <c r="H13" s="30" t="n">
        <v>5</v>
      </c>
      <c r="I13" s="31" t="n">
        <f aca="false">H13*F13*100</f>
        <v>9450</v>
      </c>
      <c r="J13" s="32" t="n">
        <f aca="false">I13/$E$4</f>
        <v>0.113151970879831</v>
      </c>
      <c r="K13" s="33" t="n">
        <v>19.85</v>
      </c>
      <c r="L13" s="34" t="n">
        <f aca="false">IFERROR((K13/F13-1)*J13,0)</f>
        <v>0.00568753292782224</v>
      </c>
      <c r="M13" s="35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0.1</v>
      </c>
      <c r="F14" s="28" t="n">
        <v>10.76</v>
      </c>
      <c r="G14" s="29" t="n">
        <f aca="false">((E14*$D$4)/100)/F14</f>
        <v>11.092936802974</v>
      </c>
      <c r="H14" s="30" t="n">
        <v>7</v>
      </c>
      <c r="I14" s="31" t="n">
        <f aca="false">H14*F14*100</f>
        <v>7532</v>
      </c>
      <c r="J14" s="32" t="n">
        <f aca="false">I14/$E$4</f>
        <v>0.0901863116049619</v>
      </c>
      <c r="K14" s="33" t="n">
        <v>11.85</v>
      </c>
      <c r="L14" s="34" t="n">
        <f aca="false">IFERROR((K14/F14-1)*J14,0)</f>
        <v>0.00913597394511231</v>
      </c>
      <c r="M14" s="35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0.1</v>
      </c>
      <c r="F15" s="28" t="n">
        <v>12.89</v>
      </c>
      <c r="G15" s="29" t="n">
        <f aca="false">((E15*$D$4)/100)/F15</f>
        <v>9.25989138867339</v>
      </c>
      <c r="H15" s="30" t="n">
        <v>5</v>
      </c>
      <c r="I15" s="31" t="n">
        <f aca="false">H15*F15*100</f>
        <v>6445</v>
      </c>
      <c r="J15" s="32" t="n">
        <f aca="false">I15/$E$4</f>
        <v>0.0771708415153982</v>
      </c>
      <c r="K15" s="33" t="n">
        <v>12.46</v>
      </c>
      <c r="L15" s="34" t="n">
        <f aca="false">IFERROR((K15/F15-1)*J15,0)</f>
        <v>-0.00257435700943531</v>
      </c>
      <c r="M15" s="35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0.1</v>
      </c>
      <c r="F16" s="28" t="n">
        <v>22.7</v>
      </c>
      <c r="G16" s="29" t="n">
        <f aca="false">((E16*$D$4)/100)/F16</f>
        <v>5.25814977973568</v>
      </c>
      <c r="H16" s="30" t="n">
        <v>3</v>
      </c>
      <c r="I16" s="31" t="n">
        <f aca="false">H16*F16*100</f>
        <v>6810</v>
      </c>
      <c r="J16" s="32" t="n">
        <f aca="false">I16/$E$4</f>
        <v>0.0815412615546721</v>
      </c>
      <c r="K16" s="33" t="n">
        <v>21.25</v>
      </c>
      <c r="L16" s="34" t="n">
        <f aca="false">IFERROR((K16/F16-1)*J16,0)</f>
        <v>-0.00520858278653192</v>
      </c>
      <c r="M16" s="35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0.1</v>
      </c>
      <c r="F17" s="28" t="n">
        <v>53.94</v>
      </c>
      <c r="G17" s="29" t="n">
        <f aca="false">((E17*$D$4)/100)/F17</f>
        <v>2.2128290693363</v>
      </c>
      <c r="H17" s="30" t="n">
        <v>1</v>
      </c>
      <c r="I17" s="31" t="n">
        <f aca="false">H17*F17*100</f>
        <v>5394</v>
      </c>
      <c r="J17" s="32" t="n">
        <f aca="false">I17/$E$4</f>
        <v>0.0645864265529958</v>
      </c>
      <c r="K17" s="33" t="n">
        <v>48.76</v>
      </c>
      <c r="L17" s="34" t="n">
        <f aca="false">IFERROR((K17/F17-1)*J17,0)</f>
        <v>-0.00620240432970928</v>
      </c>
      <c r="M17" s="35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119360</v>
      </c>
      <c r="G18" s="47"/>
      <c r="H18" s="47"/>
      <c r="I18" s="47"/>
      <c r="J18" s="46"/>
      <c r="K18" s="48" t="n">
        <f aca="false">F4</f>
        <v>124200</v>
      </c>
      <c r="L18" s="49" t="n">
        <f aca="false">(K18/F18-1)</f>
        <v>0.0405495978552279</v>
      </c>
      <c r="M18" s="49"/>
      <c r="N18" s="24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124200</v>
      </c>
      <c r="E4" s="14" t="str">
        <f aca="false">IF(SUM(I8:I17)&lt;=D4,SUM(I8:I17),"VALOR ACIMA DO DISPONÍVEL")</f>
        <v>VALOR ACIMA DO DISPONÍVEL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20" t="s">
        <v>12</v>
      </c>
      <c r="I7" s="9" t="s">
        <v>13</v>
      </c>
      <c r="J7" s="20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5" t="n">
        <v>1</v>
      </c>
      <c r="D8" s="59" t="s">
        <v>40</v>
      </c>
      <c r="E8" s="27" t="n">
        <v>0.1</v>
      </c>
      <c r="F8" s="28" t="n">
        <v>16.71</v>
      </c>
      <c r="G8" s="29" t="n">
        <f aca="false">((E8*$D$4)/100)/F8</f>
        <v>7.4326750448833</v>
      </c>
      <c r="H8" s="30" t="n">
        <v>6</v>
      </c>
      <c r="I8" s="31" t="n">
        <f aca="false">H8*F8*100</f>
        <v>10026</v>
      </c>
      <c r="J8" s="32" t="e">
        <f aca="false">I8/$E$4</f>
        <v>#VALUE!</v>
      </c>
      <c r="K8" s="33" t="n">
        <v>15.86</v>
      </c>
      <c r="L8" s="34" t="n">
        <f aca="false">IFERROR((K8/F8-1)*J8,0)</f>
        <v>0</v>
      </c>
      <c r="M8" s="35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6" t="n">
        <v>2</v>
      </c>
      <c r="D9" s="60" t="s">
        <v>41</v>
      </c>
      <c r="E9" s="27" t="n">
        <v>0.1</v>
      </c>
      <c r="F9" s="28" t="n">
        <v>35.25</v>
      </c>
      <c r="G9" s="29" t="n">
        <f aca="false">((E9*$D$4)/100)/F9</f>
        <v>3.52340425531915</v>
      </c>
      <c r="H9" s="30" t="n">
        <v>3</v>
      </c>
      <c r="I9" s="31" t="n">
        <f aca="false">H9*F9*100</f>
        <v>10575</v>
      </c>
      <c r="J9" s="32" t="e">
        <f aca="false">I9/$E$4</f>
        <v>#VALUE!</v>
      </c>
      <c r="K9" s="33" t="n">
        <v>42.95</v>
      </c>
      <c r="L9" s="34" t="n">
        <f aca="false">IFERROR((K9/F9-1)*J9,0)</f>
        <v>0</v>
      </c>
      <c r="M9" s="35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6" t="n">
        <v>3</v>
      </c>
      <c r="D10" s="60" t="s">
        <v>42</v>
      </c>
      <c r="E10" s="27" t="n">
        <v>0.1</v>
      </c>
      <c r="F10" s="28" t="n">
        <v>9.89</v>
      </c>
      <c r="G10" s="29" t="n">
        <f aca="false">((E10*$D$4)/100)/F10</f>
        <v>12.5581395348837</v>
      </c>
      <c r="H10" s="30" t="n">
        <v>13</v>
      </c>
      <c r="I10" s="31" t="n">
        <f aca="false">H10*F10*100</f>
        <v>12857</v>
      </c>
      <c r="J10" s="32" t="e">
        <f aca="false">I10/$E$4</f>
        <v>#VALUE!</v>
      </c>
      <c r="K10" s="33" t="n">
        <v>10.19</v>
      </c>
      <c r="L10" s="34" t="n">
        <f aca="false">IFERROR((K10/F10-1)*J10,0)</f>
        <v>0</v>
      </c>
      <c r="M10" s="35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6" t="n">
        <v>4</v>
      </c>
      <c r="D11" s="60" t="s">
        <v>43</v>
      </c>
      <c r="E11" s="27" t="n">
        <v>0.1</v>
      </c>
      <c r="F11" s="28" t="n">
        <v>43.47</v>
      </c>
      <c r="G11" s="29" t="n">
        <f aca="false">((E11*$D$4)/100)/F11</f>
        <v>2.85714285714286</v>
      </c>
      <c r="H11" s="30" t="n">
        <v>3</v>
      </c>
      <c r="I11" s="31" t="n">
        <f aca="false">H11*F11*100</f>
        <v>13041</v>
      </c>
      <c r="J11" s="32" t="e">
        <f aca="false">I11/$E$4</f>
        <v>#VALUE!</v>
      </c>
      <c r="K11" s="33" t="n">
        <v>48.33</v>
      </c>
      <c r="L11" s="34" t="n">
        <f aca="false">IFERROR((K11/F11-1)*J11,0)</f>
        <v>0</v>
      </c>
      <c r="M11" s="35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6" t="n">
        <v>5</v>
      </c>
      <c r="D12" s="60" t="s">
        <v>44</v>
      </c>
      <c r="E12" s="27" t="n">
        <v>0.1</v>
      </c>
      <c r="F12" s="28" t="n">
        <v>29</v>
      </c>
      <c r="G12" s="29" t="n">
        <f aca="false">((E12*$D$4)/100)/F12</f>
        <v>4.28275862068966</v>
      </c>
      <c r="H12" s="30" t="n">
        <v>4</v>
      </c>
      <c r="I12" s="31" t="n">
        <f aca="false">H12*F12*100</f>
        <v>11600</v>
      </c>
      <c r="J12" s="32" t="e">
        <f aca="false">I12/$E$4</f>
        <v>#VALUE!</v>
      </c>
      <c r="K12" s="33" t="n">
        <v>34.66</v>
      </c>
      <c r="L12" s="34" t="n">
        <f aca="false">IFERROR((K12/F12-1)*J12,0)</f>
        <v>0</v>
      </c>
      <c r="M12" s="35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6" t="n">
        <v>6</v>
      </c>
      <c r="D13" s="60" t="s">
        <v>45</v>
      </c>
      <c r="E13" s="27" t="n">
        <v>0.1</v>
      </c>
      <c r="F13" s="28" t="n">
        <v>18.9</v>
      </c>
      <c r="G13" s="29" t="n">
        <f aca="false">((E13*$D$4)/100)/F13</f>
        <v>6.57142857142857</v>
      </c>
      <c r="H13" s="30" t="n">
        <v>7</v>
      </c>
      <c r="I13" s="31" t="n">
        <f aca="false">H13*F13*100</f>
        <v>13230</v>
      </c>
      <c r="J13" s="32" t="e">
        <f aca="false">I13/$E$4</f>
        <v>#VALUE!</v>
      </c>
      <c r="K13" s="33" t="n">
        <v>19.85</v>
      </c>
      <c r="L13" s="34" t="n">
        <f aca="false">IFERROR((K13/F13-1)*J13,0)</f>
        <v>0</v>
      </c>
      <c r="M13" s="35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6" t="n">
        <v>7</v>
      </c>
      <c r="D14" s="60" t="s">
        <v>46</v>
      </c>
      <c r="E14" s="27" t="n">
        <v>0.1</v>
      </c>
      <c r="F14" s="28" t="n">
        <v>10.76</v>
      </c>
      <c r="G14" s="29" t="n">
        <f aca="false">((E14*$D$4)/100)/F14</f>
        <v>11.542750929368</v>
      </c>
      <c r="H14" s="30" t="n">
        <v>12</v>
      </c>
      <c r="I14" s="31" t="n">
        <f aca="false">H14*F14*100</f>
        <v>12912</v>
      </c>
      <c r="J14" s="32" t="e">
        <f aca="false">I14/$E$4</f>
        <v>#VALUE!</v>
      </c>
      <c r="K14" s="33" t="n">
        <v>11.85</v>
      </c>
      <c r="L14" s="34" t="n">
        <f aca="false">IFERROR((K14/F14-1)*J14,0)</f>
        <v>0</v>
      </c>
      <c r="M14" s="35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6" t="n">
        <v>8</v>
      </c>
      <c r="D15" s="60" t="s">
        <v>47</v>
      </c>
      <c r="E15" s="27" t="n">
        <v>0.1</v>
      </c>
      <c r="F15" s="28" t="n">
        <v>12.89</v>
      </c>
      <c r="G15" s="29" t="n">
        <f aca="false">((E15*$D$4)/100)/F15</f>
        <v>9.63537626066718</v>
      </c>
      <c r="H15" s="30" t="n">
        <v>10</v>
      </c>
      <c r="I15" s="31" t="n">
        <f aca="false">H15*F15*100</f>
        <v>12890</v>
      </c>
      <c r="J15" s="32" t="e">
        <f aca="false">I15/$E$4</f>
        <v>#VALUE!</v>
      </c>
      <c r="K15" s="33" t="n">
        <v>12.46</v>
      </c>
      <c r="L15" s="34" t="n">
        <f aca="false">IFERROR((K15/F15-1)*J15,0)</f>
        <v>0</v>
      </c>
      <c r="M15" s="35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6" t="n">
        <v>9</v>
      </c>
      <c r="D16" s="60" t="s">
        <v>48</v>
      </c>
      <c r="E16" s="27" t="n">
        <v>0.1</v>
      </c>
      <c r="F16" s="28" t="n">
        <v>22.7</v>
      </c>
      <c r="G16" s="29" t="n">
        <f aca="false">((E16*$D$4)/100)/F16</f>
        <v>5.47136563876652</v>
      </c>
      <c r="H16" s="30" t="n">
        <v>5</v>
      </c>
      <c r="I16" s="31" t="n">
        <f aca="false">H16*F16*100</f>
        <v>11350</v>
      </c>
      <c r="J16" s="32" t="e">
        <f aca="false">I16/$E$4</f>
        <v>#VALUE!</v>
      </c>
      <c r="K16" s="33" t="n">
        <v>21.25</v>
      </c>
      <c r="L16" s="34" t="n">
        <f aca="false">IFERROR((K16/F16-1)*J16,0)</f>
        <v>0</v>
      </c>
      <c r="M16" s="35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6" t="n">
        <v>10</v>
      </c>
      <c r="D17" s="60" t="s">
        <v>21</v>
      </c>
      <c r="E17" s="27" t="n">
        <v>0.1</v>
      </c>
      <c r="F17" s="28" t="n">
        <v>53.94</v>
      </c>
      <c r="G17" s="29" t="n">
        <f aca="false">((E17*$D$4)/100)/F17</f>
        <v>2.30255839822024</v>
      </c>
      <c r="H17" s="30" t="n">
        <v>3</v>
      </c>
      <c r="I17" s="31" t="n">
        <f aca="false">H17*F17*100</f>
        <v>16182</v>
      </c>
      <c r="J17" s="32" t="e">
        <f aca="false">I17/$E$4</f>
        <v>#VALUE!</v>
      </c>
      <c r="K17" s="33" t="n">
        <v>48.76</v>
      </c>
      <c r="L17" s="34" t="n">
        <f aca="false">IFERROR((K17/F17-1)*J17,0)</f>
        <v>0</v>
      </c>
      <c r="M17" s="35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45" t="s">
        <v>27</v>
      </c>
      <c r="D18" s="45"/>
      <c r="E18" s="45"/>
      <c r="F18" s="46" t="n">
        <f aca="false">D4</f>
        <v>124200</v>
      </c>
      <c r="G18" s="47"/>
      <c r="H18" s="47"/>
      <c r="I18" s="47"/>
      <c r="J18" s="46"/>
      <c r="K18" s="48" t="e">
        <f aca="false">F4</f>
        <v>#VALUE!</v>
      </c>
      <c r="L18" s="49" t="e">
        <f aca="false">(K18/F18-1)</f>
        <v>#VALUE!</v>
      </c>
      <c r="M18" s="4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45" t="s">
        <v>29</v>
      </c>
      <c r="D19" s="45"/>
      <c r="E19" s="45"/>
      <c r="F19" s="50" t="n">
        <v>100967.2</v>
      </c>
      <c r="G19" s="51"/>
      <c r="H19" s="51"/>
      <c r="I19" s="51"/>
      <c r="J19" s="52"/>
      <c r="K19" s="53" t="n">
        <v>102673.28</v>
      </c>
      <c r="L19" s="49" t="n">
        <f aca="false">(K19/F19-1)</f>
        <v>0.0168973686504132</v>
      </c>
      <c r="M19" s="4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2020-05-29T21:07:15Z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