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o" sheetId="1" r:id="rId4"/>
    <sheet state="visible" name="Junho" sheetId="2" r:id="rId5"/>
    <sheet state="visible" name="Julho" sheetId="3" r:id="rId6"/>
    <sheet state="visible" name="Agosto" sheetId="4" r:id="rId7"/>
    <sheet state="visible" name="Setembro" sheetId="5" r:id="rId8"/>
    <sheet state="visible" name="Outubro" sheetId="6" r:id="rId9"/>
    <sheet state="visible" name="Novembro" sheetId="7" r:id="rId10"/>
    <sheet state="visible" name="Dezembro" sheetId="8" r:id="rId11"/>
  </sheets>
  <definedNames/>
  <calcPr/>
  <extLst>
    <ext uri="GoogleSheetsCustomDataVersion1">
      <go:sheetsCustomData xmlns:go="http://customooxmlschemas.google.com/" r:id="rId12" roundtripDataSignature="AMtx7mhzTyNHkK7MEKfN8oRm1kzubpf5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======
ID#AAAAGdpvuOU
tc={181D55B0-6909-4319-AA6A-982016F7CD70}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H7">
      <text>
        <t xml:space="preserve">======
ID#AAAAGdpvuOM
tc={71A6F7B1-09F9-4675-BF05-E30B4492E21B}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F19">
      <text>
        <t xml:space="preserve">======
ID#AAAAGdpvuOA
tc={749CF765-772F-4A49-86DF-6CD58BEC07AE}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C7">
      <text>
        <t xml:space="preserve">======
ID#AAAAGdpvuNw
tc={B55C2367-528D-4841-BB23-C4066130E4D0}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7">
      <text>
        <t xml:space="preserve">======
ID#AAAAGdpvuNg
tc={587B0042-734E-4D5A-89CA-26F70A0C34ED}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E7">
      <text>
        <t xml:space="preserve">======
ID#AAAAGdpvuNE
tc={16BBAD93-6F81-4B63-B7F8-B3EDE63739A7}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K7">
      <text>
        <t xml:space="preserve">======
ID#AAAAGdpvuME
tc={C9AA2DF0-78A2-4909-8ABE-26446F791401}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L7">
      <text>
        <t xml:space="preserve">======
ID#AAAAGdpvuL0
tc={88DD79DF-B6BB-43F6-A8FA-CFB206597B3F}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K19">
      <text>
        <t xml:space="preserve">======
ID#AAAAGdpvuLI
tc={07356645-3094-4733-BF9D-DA662AAC262A}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G7">
      <text>
        <t xml:space="preserve">======
ID#AAAAGdpvuKo
tc={509F176C-E747-444B-B622-6D5BC47982A7}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</commentList>
  <extLst>
    <ext uri="GoogleSheetsCustomDataVersion1">
      <go:sheetsCustomData xmlns:go="http://customooxmlschemas.google.com/" r:id="rId1" roundtripDataSignature="AMtx7mgLwHVC2Rp6XdjpRoh19URwjgSR2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ID#AAAAGdpvuNA
tc={8A368ABE-FCEC-42C2-ABA5-0C33242F0033}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L7">
      <text>
        <t xml:space="preserve">======
ID#AAAAGdpvuM4
tc={40CE3917-303A-4788-A324-9259519F025E}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E7">
      <text>
        <t xml:space="preserve">======
ID#AAAAGdpvuM0
tc={CEEFC563-CA86-4D43-8A28-44C59565EF4E}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C7">
      <text>
        <t xml:space="preserve">======
ID#AAAAGdpvuMw
tc={688FEA80-25FE-4B75-801E-3CA19B3D65FC}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G7">
      <text>
        <t xml:space="preserve">======
ID#AAAAGdpvuL8
tc={A67FB370-0C52-49A8-A768-D7E315EF6814}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K19">
      <text>
        <t xml:space="preserve">======
ID#AAAAGdpvuLU
tc={9B3A2961-CCBE-4C8B-9D39-B4D400A339C0}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F7">
      <text>
        <t xml:space="preserve">======
ID#AAAAGdpvuLQ
tc={67270B89-2037-4C96-98AE-5AC1319F80E0}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H7">
      <text>
        <t xml:space="preserve">======
ID#AAAAGdpvuKg
tc={3539FD91-F263-4EEF-A963-3C45A456AB66}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F19">
      <text>
        <t xml:space="preserve">======
ID#AAAAGdpvuKQ
tc={61D265A0-D3CE-448D-8970-3F6F8B2C2890}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J7">
      <text>
        <t xml:space="preserve">======
ID#AAAAGdpvuKI
tc={911F194A-5361-48A6-BB68-1ADA0719DA33}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</commentList>
  <extLst>
    <ext uri="GoogleSheetsCustomDataVersion1">
      <go:sheetsCustomData xmlns:go="http://customooxmlschemas.google.com/" r:id="rId1" roundtripDataSignature="AMtx7mjdRZ7Om4dkz5crr8SAVwj/zKtzt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======
ID#AAAAGdpvuO4
tc={2B760078-2817-46A2-84E7-B32BDF66B513}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E7">
      <text>
        <t xml:space="preserve">======
ID#AAAAGdpvuOk
tc={482EA452-15E1-4C06-9E5B-1E2B1E779CD8}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K19">
      <text>
        <t xml:space="preserve">======
ID#AAAAGdpvuOc
tc={A19E2F08-15C5-4CCF-9AE6-B026D0393041}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K7">
      <text>
        <t xml:space="preserve">======
ID#AAAAGdpvuM8
tc={F12B247E-BCA5-477C-B996-9CCAB97EBC73}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F7">
      <text>
        <t xml:space="preserve">======
ID#AAAAGdpvuMs
tc={9A534764-84B7-4D11-ACAE-E5B0C927D501}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H7">
      <text>
        <t xml:space="preserve">======
ID#AAAAGdpvuMY
tc={6AB3508A-F023-47E0-8758-9E254731109F}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J7">
      <text>
        <t xml:space="preserve">======
ID#AAAAGdpvuMI
tc={E467A9D0-3AC5-48AA-AB4B-0596D221D80B}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G7">
      <text>
        <t xml:space="preserve">======
ID#AAAAGdpvuLw
tc={1042266D-BD10-4E7A-A27E-E54248919544}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L7">
      <text>
        <t xml:space="preserve">======
ID#AAAAGdpvuLY
tc={8BD41DE3-2870-4F87-8E2D-1ADC8683C45E}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C7">
      <text>
        <t xml:space="preserve">======
ID#AAAAGdpvuKY
tc={D3C70F70-EF06-4993-8D58-DA19E78162EF}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</commentList>
  <extLst>
    <ext uri="GoogleSheetsCustomDataVersion1">
      <go:sheetsCustomData xmlns:go="http://customooxmlschemas.google.com/" r:id="rId1" roundtripDataSignature="AMtx7miQJTNhFHlVrVykFlZRx7CXngRnA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======
ID#AAAAGdpvuPE
tc={0D9DA082-B953-4C29-8054-D9D1AB2A5627}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K7">
      <text>
        <t xml:space="preserve">======
ID#AAAAGdpvuOE
tc={A206ADB7-07A0-447C-B4E8-C4759AA390F9}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H7">
      <text>
        <t xml:space="preserve">======
ID#AAAAGdpvuN4
tc={654B4EFE-0B9A-43F7-914D-757CF1F3E8C9}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L7">
      <text>
        <t xml:space="preserve">======
ID#AAAAGdpvuNk
tc={745D8065-1CCB-4A4A-8DA3-9C0464129F3C}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E7">
      <text>
        <t xml:space="preserve">======
ID#AAAAGdpvuNU
tc={B581FA51-5EBA-4EF3-8253-BC5F13F97ACB}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J7">
      <text>
        <t xml:space="preserve">======
ID#AAAAGdpvuNQ
tc={AD8998AF-BD4D-4740-8218-D5E48EA496FB}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G7">
      <text>
        <t xml:space="preserve">======
ID#AAAAGdpvuNI
tc={97E5CDF9-55D6-498D-81F0-2259C41ABB07}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C7">
      <text>
        <t xml:space="preserve">======
ID#AAAAGdpvuL4
tc={607E85AC-9A32-429A-8573-60CAA2E2CBE1}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7">
      <text>
        <t xml:space="preserve">======
ID#AAAAGdpvuLg
tc={1D50B807-28CB-43F3-B1A8-D846F0D413B9}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K19">
      <text>
        <t xml:space="preserve">======
ID#AAAAGdpvuLE
tc={7A93F0BE-01CD-45D5-AD9B-AFF63BCD89AF}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  <extLst>
    <ext uri="GoogleSheetsCustomDataVersion1">
      <go:sheetsCustomData xmlns:go="http://customooxmlschemas.google.com/" r:id="rId1" roundtripDataSignature="AMtx7mhAA3SBROlHx8yZz8e31CM9MaUMU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ID#AAAAGdpvuO0
tc={D90697C3-E758-437E-B73C-4FF449A2E749}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F7">
      <text>
        <t xml:space="preserve">======
ID#AAAAGdpvuOw
tc={2F5A09F0-B440-4069-A8B9-8C72BF0DD6C4}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L7">
      <text>
        <t xml:space="preserve">======
ID#AAAAGdpvuMg
tc={7BFADBC6-9362-469E-8D5C-202A68C2FE77}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K19">
      <text>
        <t xml:space="preserve">======
ID#AAAAGdpvuMM
tc={D4C375FA-6293-45BD-833F-7360BA536125}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H7">
      <text>
        <t xml:space="preserve">======
ID#AAAAGdpvuMA
tc={731A9A4C-0552-4189-9240-15D17773F725}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C7">
      <text>
        <t xml:space="preserve">======
ID#AAAAGdpvuLc
tc={1E98A9A8-8A31-4E85-A1E4-8D2B0D046D33}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G7">
      <text>
        <t xml:space="preserve">======
ID#AAAAGdpvuLM
tc={38FC7AD3-3124-4A5E-BDE8-58C6037BC265}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E7">
      <text>
        <t xml:space="preserve">======
ID#AAAAGdpvuK0
tc={635F5587-80CB-4175-82EB-8696C6EB688A}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J7">
      <text>
        <t xml:space="preserve">======
ID#AAAAGdpvuKs
tc={A5087398-BF86-4E43-8F71-48466C1D45B9}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19">
      <text>
        <t xml:space="preserve">======
ID#AAAAGdpvuKk
tc={8DE47843-3F50-4C53-84E8-E181295C736A}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</commentList>
  <extLst>
    <ext uri="GoogleSheetsCustomDataVersion1">
      <go:sheetsCustomData xmlns:go="http://customooxmlschemas.google.com/" r:id="rId1" roundtripDataSignature="AMtx7mgPZXBmLHCN8olt3ro0xf6y5uLye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ID#AAAAGdpvuOY
tc={421E120E-2047-4EB4-9508-9F38F8186301}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K19">
      <text>
        <t xml:space="preserve">======
ID#AAAAGdpvuNs
tc={FEF8E825-B3A9-4C57-9CA5-C61A739C92A8}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L7">
      <text>
        <t xml:space="preserve">======
ID#AAAAGdpvuMk
tc={16BEA4CA-31A5-4087-8E14-71966A7E5387}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F7">
      <text>
        <t xml:space="preserve">======
ID#AAAAGdpvuMc
tc={1BBFF5F6-B6EA-4BE6-A0FB-3C74693184DC}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J7">
      <text>
        <t xml:space="preserve">======
ID#AAAAGdpvuMQ
tc={4AAA708A-8571-4DFC-A79E-3756C2F92E2B}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E7">
      <text>
        <t xml:space="preserve">======
ID#AAAAGdpvuLs
tc={C0C54AC5-B3BD-4CAE-A8E0-0DAA5C3199C0}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19">
      <text>
        <t xml:space="preserve">======
ID#AAAAGdpvuLo
tc={C14A0E4E-BBB4-4492-9C97-EE12FDD28DA8}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G7">
      <text>
        <t xml:space="preserve">======
ID#AAAAGdpvuK8
tc={AA5F370C-5DB6-4664-BFF2-2631DD80AF21}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C7">
      <text>
        <t xml:space="preserve">======
ID#AAAAGdpvuK4
tc={67964B61-810C-4DF8-91B9-EDB3014B5FE5}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7">
      <text>
        <t xml:space="preserve">======
ID#AAAAGdpvuKw
tc={BC8B0F31-23E3-4FDA-A976-62F7687EBFAE}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</commentList>
  <extLst>
    <ext uri="GoogleSheetsCustomDataVersion1">
      <go:sheetsCustomData xmlns:go="http://customooxmlschemas.google.com/" r:id="rId1" roundtripDataSignature="AMtx7mgRPLNEWVsgVz2o4m7WLkdzYA7Q8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ID#AAAAGdpvuPA
tc={00A22400-096C-466C-A7E7-B4FBAD053C23}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E7">
      <text>
        <t xml:space="preserve">======
ID#AAAAGdpvuO8
tc={40E5B91B-B676-455F-9368-D0A1AC144889}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H7">
      <text>
        <t xml:space="preserve">======
ID#AAAAGdpvuOo
tc={7893E8D5-DE99-4C03-AE57-0DD7A8B8D782}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K19">
      <text>
        <t xml:space="preserve">======
ID#AAAAGdpvuOI
tc={F8C20322-B2AB-4522-BF40-B2ACA39B5C31}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F7">
      <text>
        <t xml:space="preserve">======
ID#AAAAGdpvuN0
tc={B2A3DBD5-0D5C-42F5-9263-DB1694B43BC1}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F19">
      <text>
        <t xml:space="preserve">======
ID#AAAAGdpvuNc
tc={4052D1C2-B057-4DFE-AC2F-480A005CDCAB}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J7">
      <text>
        <t xml:space="preserve">======
ID#AAAAGdpvuNY
tc={66B7981D-AD7C-43E2-BC9C-A617DEC2C203}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L7">
      <text>
        <t xml:space="preserve">======
ID#AAAAGdpvuMU
tc={A422C7BC-6ED1-4B5C-813A-9C0FDF863B37}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C7">
      <text>
        <t xml:space="preserve">======
ID#AAAAGdpvuLk
tc={A0C285BA-F422-4DD9-9B84-EB210939840E}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G7">
      <text>
        <t xml:space="preserve">======
ID#AAAAGdpvuKU
tc={4166CF13-92FA-4D1D-B5BD-0739D160D423}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</commentList>
  <extLst>
    <ext uri="GoogleSheetsCustomDataVersion1">
      <go:sheetsCustomData xmlns:go="http://customooxmlschemas.google.com/" r:id="rId1" roundtripDataSignature="AMtx7mggzfymINyfDaekgEjA4C7pISUkoA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7">
      <text>
        <t xml:space="preserve">======
ID#AAAAGdpvuOs
tc={D6DAED45-4578-4201-93C8-19F06DA3B647}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K19">
      <text>
        <t xml:space="preserve">======
ID#AAAAGdpvuOg
tc={BB1F67A7-0656-4DEE-A61F-B9F0AD903AB7}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F7">
      <text>
        <t xml:space="preserve">======
ID#AAAAGdpvuOQ
tc={A782504A-B6F7-498C-B6FA-F9529EE00516}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H7">
      <text>
        <t xml:space="preserve">======
ID#AAAAGdpvuN8
tc={5EA5737E-F53A-4530-BB43-1AAB510DEECE}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E7">
      <text>
        <t xml:space="preserve">======
ID#AAAAGdpvuNo
tc={16EC303E-53C4-4F53-99A3-0F155DE169CF}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G7">
      <text>
        <t xml:space="preserve">======
ID#AAAAGdpvuNM
tc={B7F0E5A7-B09A-480D-8E54-2447CB993BB1}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J7">
      <text>
        <t xml:space="preserve">======
ID#AAAAGdpvuMo
tc={1D77E804-465B-4171-9176-39CB82D428CB}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19">
      <text>
        <t xml:space="preserve">======
ID#AAAAGdpvuLA
tc={ED257713-68C3-4210-BCF1-B68356BB7592}    (2020-04-30 22:43:24)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K7">
      <text>
        <t xml:space="preserve">======
ID#AAAAGdpvuKc
tc={DEC0A3F1-5812-4030-ABD7-59988F89926F}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C7">
      <text>
        <t xml:space="preserve">======
ID#AAAAGdpvuKM
tc={E83EB81F-37DE-4374-934A-DB95FAA4247E}    (2020-04-30 22:43:23)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</commentList>
  <extLst>
    <ext uri="GoogleSheetsCustomDataVersion1">
      <go:sheetsCustomData xmlns:go="http://customooxmlschemas.google.com/" r:id="rId1" roundtripDataSignature="AMtx7mi0fWZFxBnKemhHKa0L3DwissWI0g=="/>
    </ext>
  </extLst>
</comments>
</file>

<file path=xl/sharedStrings.xml><?xml version="1.0" encoding="utf-8"?>
<sst xmlns="http://schemas.openxmlformats.org/spreadsheetml/2006/main" count="242" uniqueCount="35">
  <si>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</si>
  <si>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</si>
  <si>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</si>
  <si>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</si>
  <si>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</si>
  <si>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</si>
  <si>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</si>
  <si>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</si>
  <si>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</si>
  <si>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</si>
  <si>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</si>
  <si>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</si>
  <si>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</si>
  <si>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</si>
  <si>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</si>
  <si>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</si>
  <si>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</si>
  <si>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MGLU3</t>
  </si>
  <si>
    <t>CSNA3</t>
  </si>
  <si>
    <t>LREN3</t>
  </si>
  <si>
    <t>ELET3</t>
  </si>
  <si>
    <t>PSSA3</t>
  </si>
  <si>
    <t>TAEE3</t>
  </si>
  <si>
    <t>EGIE3</t>
  </si>
  <si>
    <t>HAPV3</t>
  </si>
  <si>
    <t>yduq3</t>
  </si>
  <si>
    <t>SUZB3</t>
  </si>
  <si>
    <t>ENBR3</t>
  </si>
  <si>
    <t>ECOR3</t>
  </si>
  <si>
    <t>ITSA4</t>
  </si>
  <si>
    <t>SANB4</t>
  </si>
  <si>
    <t>BBAS3</t>
  </si>
  <si>
    <t>CARTEIRA</t>
  </si>
  <si>
    <t xml:space="preserve">      -&gt; Rentabilidade mensal da carteira</t>
  </si>
  <si>
    <t>IBOVESPA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</si>
</sst>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  <numFmt numFmtId="167" formatCode="[$R$ -416]#,##0.00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  <font>
      <b/>
      <sz val="15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10" xfId="0" applyAlignment="1" applyFont="1" applyNumberFormat="1">
      <alignment horizontal="center" vertical="center"/>
    </xf>
    <xf quotePrefix="1"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164" xfId="0" applyAlignment="1" applyBorder="1" applyFont="1" applyNumberFormat="1">
      <alignment horizontal="center" vertical="center"/>
    </xf>
    <xf borderId="1" fillId="3" fontId="0" numFmtId="0" xfId="0" applyBorder="1" applyFont="1"/>
    <xf borderId="5" fillId="3" fontId="0" numFmtId="164" xfId="0" applyAlignment="1" applyBorder="1" applyFont="1" applyNumberFormat="1">
      <alignment horizontal="center" vertical="center"/>
    </xf>
    <xf borderId="6" fillId="3" fontId="0" numFmtId="164" xfId="0" applyAlignment="1" applyBorder="1" applyFont="1" applyNumberFormat="1">
      <alignment horizontal="center" shrinkToFit="0" vertical="center" wrapText="1"/>
    </xf>
    <xf borderId="7" fillId="3" fontId="0" numFmtId="164" xfId="0" applyAlignment="1" applyBorder="1" applyFont="1" applyNumberFormat="1">
      <alignment horizontal="center" vertical="center"/>
    </xf>
    <xf borderId="8" fillId="4" fontId="4" numFmtId="10" xfId="0" applyAlignment="1" applyBorder="1" applyFill="1" applyFont="1" applyNumberFormat="1">
      <alignment horizontal="center" vertical="center"/>
    </xf>
    <xf borderId="2" fillId="3" fontId="5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0" fillId="3" fontId="0" numFmtId="165" xfId="0" applyAlignment="1" applyBorder="1" applyFont="1" applyNumberFormat="1">
      <alignment horizontal="center" vertical="center"/>
    </xf>
    <xf borderId="10" fillId="3" fontId="0" numFmtId="166" xfId="0" applyAlignment="1" applyBorder="1" applyFont="1" applyNumberFormat="1">
      <alignment horizontal="center" readingOrder="0" vertical="center"/>
    </xf>
    <xf borderId="10" fillId="3" fontId="0" numFmtId="166" xfId="0" applyAlignment="1" applyBorder="1" applyFont="1" applyNumberFormat="1">
      <alignment horizontal="center" vertical="center"/>
    </xf>
    <xf borderId="1" fillId="3" fontId="0" numFmtId="9" xfId="0" applyAlignment="1" applyBorder="1" applyFont="1" applyNumberFormat="1">
      <alignment horizontal="center" readingOrder="0" vertical="center"/>
    </xf>
    <xf borderId="11" fillId="3" fontId="0" numFmtId="164" xfId="0" applyAlignment="1" applyBorder="1" applyFont="1" applyNumberFormat="1">
      <alignment horizontal="center" vertical="center"/>
    </xf>
    <xf borderId="1" fillId="3" fontId="0" numFmtId="9" xfId="0" applyAlignment="1" applyBorder="1" applyFont="1" applyNumberFormat="1">
      <alignment horizontal="center" vertical="center"/>
    </xf>
    <xf borderId="11" fillId="3" fontId="0" numFmtId="166" xfId="0" applyAlignment="1" applyBorder="1" applyFont="1" applyNumberFormat="1">
      <alignment horizontal="center" vertical="center"/>
    </xf>
    <xf borderId="12" fillId="3" fontId="0" numFmtId="166" xfId="0" applyAlignment="1" applyBorder="1" applyFont="1" applyNumberFormat="1">
      <alignment horizontal="center" readingOrder="0" vertical="center"/>
    </xf>
    <xf borderId="12" fillId="3" fontId="0" numFmtId="166" xfId="0" applyAlignment="1" applyBorder="1" applyFont="1" applyNumberFormat="1">
      <alignment horizontal="center" vertical="center"/>
    </xf>
    <xf borderId="1" fillId="3" fontId="0" numFmtId="164" xfId="0" applyAlignment="1" applyBorder="1" applyFont="1" applyNumberFormat="1">
      <alignment horizontal="center" vertical="center"/>
    </xf>
    <xf borderId="12" fillId="3" fontId="0" numFmtId="9" xfId="0" applyAlignment="1" applyBorder="1" applyFont="1" applyNumberFormat="1">
      <alignment horizontal="center" vertical="center"/>
    </xf>
    <xf borderId="10" fillId="3" fontId="0" numFmtId="164" xfId="0" applyAlignment="1" applyBorder="1" applyFont="1" applyNumberFormat="1">
      <alignment horizontal="center" vertical="center"/>
    </xf>
    <xf borderId="1" fillId="2" fontId="0" numFmtId="167" xfId="0" applyBorder="1" applyFont="1" applyNumberFormat="1"/>
    <xf borderId="1" fillId="3" fontId="0" numFmtId="10" xfId="0" applyAlignment="1" applyBorder="1" applyFont="1" applyNumberFormat="1">
      <alignment horizontal="center" vertical="center"/>
    </xf>
    <xf borderId="13" fillId="3" fontId="0" numFmtId="10" xfId="0" applyAlignment="1" applyBorder="1" applyFont="1" applyNumberFormat="1">
      <alignment horizontal="center" vertical="center"/>
    </xf>
    <xf borderId="13" fillId="3" fontId="0" numFmtId="165" xfId="0" applyAlignment="1" applyBorder="1" applyFont="1" applyNumberFormat="1">
      <alignment horizontal="center" vertical="center"/>
    </xf>
    <xf borderId="13" fillId="3" fontId="0" numFmtId="166" xfId="0" applyAlignment="1" applyBorder="1" applyFont="1" applyNumberFormat="1">
      <alignment horizontal="center" readingOrder="0" vertical="center"/>
    </xf>
    <xf borderId="13" fillId="3" fontId="0" numFmtId="166" xfId="0" applyAlignment="1" applyBorder="1" applyFont="1" applyNumberForma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14" fillId="5" fontId="1" numFmtId="164" xfId="0" applyAlignment="1" applyBorder="1" applyFont="1" applyNumberFormat="1">
      <alignment vertical="center"/>
    </xf>
    <xf borderId="15" fillId="5" fontId="1" numFmtId="164" xfId="0" applyAlignment="1" applyBorder="1" applyFont="1" applyNumberFormat="1">
      <alignment vertical="center"/>
    </xf>
    <xf borderId="16" fillId="5" fontId="1" numFmtId="164" xfId="0" applyAlignment="1" applyBorder="1" applyFont="1" applyNumberFormat="1">
      <alignment vertical="center"/>
    </xf>
    <xf borderId="2" fillId="5" fontId="1" numFmtId="10" xfId="0" applyAlignment="1" applyBorder="1" applyFont="1" applyNumberFormat="1">
      <alignment horizontal="center" vertical="center"/>
    </xf>
    <xf quotePrefix="1" borderId="1" fillId="2" fontId="0" numFmtId="0" xfId="0" applyBorder="1" applyFont="1"/>
    <xf borderId="14" fillId="5" fontId="1" numFmtId="166" xfId="0" applyAlignment="1" applyBorder="1" applyFont="1" applyNumberFormat="1">
      <alignment vertical="center"/>
    </xf>
    <xf borderId="15" fillId="5" fontId="1" numFmtId="0" xfId="0" applyAlignment="1" applyBorder="1" applyFont="1">
      <alignment vertical="center"/>
    </xf>
    <xf borderId="14" fillId="5" fontId="1" numFmtId="0" xfId="0" applyAlignment="1" applyBorder="1" applyFont="1">
      <alignment vertical="center"/>
    </xf>
    <xf borderId="16" fillId="5" fontId="1" numFmtId="166" xfId="0" applyAlignment="1" applyBorder="1" applyFont="1" applyNumberFormat="1">
      <alignment vertical="center"/>
    </xf>
    <xf borderId="1" fillId="2" fontId="0" numFmtId="9" xfId="0" applyBorder="1" applyFont="1" applyNumberFormat="1"/>
    <xf borderId="1" fillId="2" fontId="0" numFmtId="0" xfId="0" applyAlignment="1" applyBorder="1" applyFont="1">
      <alignment readingOrder="0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v>100000.0</v>
      </c>
      <c r="E4" s="15">
        <f>IF(SUM(I8:I17)&lt;=D4,SUM(I8:I17),"VALOR ACIMA DO DISPONÍVEL")</f>
        <v>72800</v>
      </c>
      <c r="F4" s="16">
        <f>(E4*I2)+E4+(D4-E4)</f>
        <v>100000</v>
      </c>
      <c r="G4" s="3"/>
      <c r="H4" s="3"/>
      <c r="I4" s="17">
        <f>F4/D4-1</f>
        <v>0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17</v>
      </c>
      <c r="E8" s="24">
        <v>0.148</v>
      </c>
      <c r="F8" s="25">
        <v>49.7</v>
      </c>
      <c r="G8" s="27">
        <f t="shared" ref="G8:G17" si="1">((E8*$D$4)/100)/F8</f>
        <v>2.977867203</v>
      </c>
      <c r="H8" s="28">
        <f t="shared" ref="H8:H12" si="2">G8</f>
        <v>2.977867203</v>
      </c>
      <c r="I8" s="30">
        <f t="shared" ref="I8:I17" si="3">H8*F8*100</f>
        <v>14800</v>
      </c>
      <c r="J8" s="31">
        <f t="shared" ref="J8:J17" si="4">I8/$E$4</f>
        <v>0.2032967033</v>
      </c>
      <c r="K8" s="33">
        <f>IFERROR(__xludf.DUMMYFUNCTION("GOOGLEFINANCE(D8)"),49.7)</f>
        <v>49.7</v>
      </c>
      <c r="L8" s="34">
        <f t="shared" ref="L8:L17" si="5">IFERROR((K8/F8-1)*J8,0)</f>
        <v>0</v>
      </c>
      <c r="M8" s="35">
        <f t="shared" ref="M8:M17" si="6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7" t="s">
        <v>19</v>
      </c>
      <c r="E9" s="24">
        <v>0.146</v>
      </c>
      <c r="F9" s="25">
        <v>38.39</v>
      </c>
      <c r="G9" s="27">
        <f t="shared" si="1"/>
        <v>3.803073717</v>
      </c>
      <c r="H9" s="28">
        <f t="shared" si="2"/>
        <v>3.803073717</v>
      </c>
      <c r="I9" s="30">
        <f t="shared" si="3"/>
        <v>14600</v>
      </c>
      <c r="J9" s="31">
        <f t="shared" si="4"/>
        <v>0.2005494505</v>
      </c>
      <c r="K9" s="32">
        <f>IFERROR(__xludf.DUMMYFUNCTION("GOOGLEFINANCE(D9)"),38.39)</f>
        <v>38.39</v>
      </c>
      <c r="L9" s="34">
        <f t="shared" si="5"/>
        <v>0</v>
      </c>
      <c r="M9" s="35">
        <f t="shared" si="6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7" t="s">
        <v>21</v>
      </c>
      <c r="E10" s="24">
        <v>0.134</v>
      </c>
      <c r="F10" s="25">
        <v>45.29</v>
      </c>
      <c r="G10" s="27">
        <f t="shared" si="1"/>
        <v>2.958710532</v>
      </c>
      <c r="H10" s="28">
        <f t="shared" si="2"/>
        <v>2.958710532</v>
      </c>
      <c r="I10" s="30">
        <f t="shared" si="3"/>
        <v>13400</v>
      </c>
      <c r="J10" s="31">
        <f t="shared" si="4"/>
        <v>0.1840659341</v>
      </c>
      <c r="K10" s="32">
        <f>IFERROR(__xludf.DUMMYFUNCTION("GOOGLEFINANCE(D10)"),45.29)</f>
        <v>45.29</v>
      </c>
      <c r="L10" s="34">
        <f t="shared" si="5"/>
        <v>0</v>
      </c>
      <c r="M10" s="35">
        <f t="shared" si="6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7" t="s">
        <v>24</v>
      </c>
      <c r="E11" s="24">
        <v>0.15</v>
      </c>
      <c r="F11" s="25">
        <v>52.44</v>
      </c>
      <c r="G11" s="27">
        <f t="shared" si="1"/>
        <v>2.860411899</v>
      </c>
      <c r="H11" s="28">
        <f t="shared" si="2"/>
        <v>2.860411899</v>
      </c>
      <c r="I11" s="30">
        <f t="shared" si="3"/>
        <v>15000</v>
      </c>
      <c r="J11" s="31">
        <f t="shared" si="4"/>
        <v>0.206043956</v>
      </c>
      <c r="K11" s="32">
        <f>IFERROR(__xludf.DUMMYFUNCTION("GOOGLEFINANCE(D11)"),52.44)</f>
        <v>52.44</v>
      </c>
      <c r="L11" s="34">
        <f t="shared" si="5"/>
        <v>0</v>
      </c>
      <c r="M11" s="35">
        <f t="shared" si="6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7" t="s">
        <v>26</v>
      </c>
      <c r="E12" s="24">
        <v>0.15</v>
      </c>
      <c r="F12" s="25">
        <v>39.41</v>
      </c>
      <c r="G12" s="27">
        <f t="shared" si="1"/>
        <v>3.806140573</v>
      </c>
      <c r="H12" s="28">
        <f t="shared" si="2"/>
        <v>3.806140573</v>
      </c>
      <c r="I12" s="30">
        <f t="shared" si="3"/>
        <v>15000</v>
      </c>
      <c r="J12" s="31">
        <f t="shared" si="4"/>
        <v>0.206043956</v>
      </c>
      <c r="K12" s="32">
        <f>IFERROR(__xludf.DUMMYFUNCTION("GOOGLEFINANCE(D12)"),39.41)</f>
        <v>39.41</v>
      </c>
      <c r="L12" s="34">
        <f t="shared" si="5"/>
        <v>0</v>
      </c>
      <c r="M12" s="35">
        <f t="shared" si="6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/>
      <c r="E13" s="26"/>
      <c r="F13" s="25"/>
      <c r="G13" s="27" t="str">
        <f t="shared" si="1"/>
        <v>#DIV/0!</v>
      </c>
      <c r="H13" s="29">
        <v>5.0</v>
      </c>
      <c r="I13" s="30">
        <f t="shared" si="3"/>
        <v>0</v>
      </c>
      <c r="J13" s="31">
        <f t="shared" si="4"/>
        <v>0</v>
      </c>
      <c r="K13" s="32"/>
      <c r="L13" s="34">
        <f t="shared" si="5"/>
        <v>0</v>
      </c>
      <c r="M13" s="35">
        <f t="shared" si="6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/>
      <c r="E14" s="26"/>
      <c r="F14" s="25"/>
      <c r="G14" s="27" t="str">
        <f t="shared" si="1"/>
        <v>#DIV/0!</v>
      </c>
      <c r="H14" s="29">
        <v>9.0</v>
      </c>
      <c r="I14" s="30">
        <f t="shared" si="3"/>
        <v>0</v>
      </c>
      <c r="J14" s="31">
        <f t="shared" si="4"/>
        <v>0</v>
      </c>
      <c r="K14" s="32"/>
      <c r="L14" s="34">
        <f t="shared" si="5"/>
        <v>0</v>
      </c>
      <c r="M14" s="35">
        <f t="shared" si="6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/>
      <c r="E15" s="26"/>
      <c r="F15" s="25"/>
      <c r="G15" s="27" t="str">
        <f t="shared" si="1"/>
        <v>#DIV/0!</v>
      </c>
      <c r="H15" s="29">
        <v>7.7</v>
      </c>
      <c r="I15" s="30">
        <f t="shared" si="3"/>
        <v>0</v>
      </c>
      <c r="J15" s="31">
        <f t="shared" si="4"/>
        <v>0</v>
      </c>
      <c r="K15" s="32"/>
      <c r="L15" s="34">
        <f t="shared" si="5"/>
        <v>0</v>
      </c>
      <c r="M15" s="35">
        <f t="shared" si="6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/>
      <c r="E16" s="26"/>
      <c r="F16" s="25"/>
      <c r="G16" s="27" t="str">
        <f t="shared" si="1"/>
        <v>#DIV/0!</v>
      </c>
      <c r="H16" s="29">
        <v>4.0</v>
      </c>
      <c r="I16" s="30">
        <f t="shared" si="3"/>
        <v>0</v>
      </c>
      <c r="J16" s="31">
        <f t="shared" si="4"/>
        <v>0</v>
      </c>
      <c r="K16" s="32"/>
      <c r="L16" s="34">
        <f t="shared" si="5"/>
        <v>0</v>
      </c>
      <c r="M16" s="35">
        <f t="shared" si="6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/>
      <c r="E17" s="26"/>
      <c r="F17" s="25"/>
      <c r="G17" s="27" t="str">
        <f t="shared" si="1"/>
        <v>#DIV/0!</v>
      </c>
      <c r="H17" s="29">
        <v>2.0</v>
      </c>
      <c r="I17" s="30">
        <f t="shared" si="3"/>
        <v>0</v>
      </c>
      <c r="J17" s="31">
        <f t="shared" si="4"/>
        <v>0</v>
      </c>
      <c r="K17" s="32"/>
      <c r="L17" s="34">
        <f t="shared" si="5"/>
        <v>0</v>
      </c>
      <c r="M17" s="35">
        <f t="shared" si="6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>
        <v>100000.0</v>
      </c>
      <c r="G18" s="41"/>
      <c r="H18" s="41"/>
      <c r="I18" s="41"/>
      <c r="J18" s="40"/>
      <c r="K18" s="42">
        <f>F4</f>
        <v>100000</v>
      </c>
      <c r="L18" s="43">
        <f t="shared" ref="L18:L19" si="7">(K18/F18-1)</f>
        <v>0</v>
      </c>
      <c r="M18" s="6"/>
      <c r="N18" s="44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80505.89</v>
      </c>
      <c r="G19" s="46"/>
      <c r="H19" s="46"/>
      <c r="I19" s="46"/>
      <c r="J19" s="47"/>
      <c r="K19" s="48">
        <f>IFERROR(__xludf.DUMMYFUNCTION("GOOGLEFINANCE(""IBOV"")"),80505.89)</f>
        <v>80505.89</v>
      </c>
      <c r="L19" s="43">
        <f t="shared" si="7"/>
        <v>0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>
      <c r="C999" s="51"/>
    </row>
    <row r="1000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Maio!F4</f>
        <v>100000</v>
      </c>
      <c r="E4" s="15" t="str">
        <f>IF(SUM(I8:I17)&lt;=D4,SUM(I8:I17),"VALOR ACIMA DO DISPONÍVEL")</f>
        <v>VALOR ACIMA DO DISPONÍVEL</v>
      </c>
      <c r="F4" s="16" t="str">
        <f>(E4*I2)+E4+(D4-E4)</f>
        <v>#VALUE!</v>
      </c>
      <c r="G4" s="3"/>
      <c r="H4" s="3"/>
      <c r="I4" s="17" t="str">
        <f>F4/100000-1</f>
        <v>#VALUE!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3" t="s">
        <v>18</v>
      </c>
      <c r="E8" s="26">
        <v>0.1</v>
      </c>
      <c r="F8" s="25">
        <v>16.71</v>
      </c>
      <c r="G8" s="27">
        <f t="shared" ref="G8:G17" si="1">((E8*$D$4)/100)/F8</f>
        <v>5.984440455</v>
      </c>
      <c r="H8" s="29">
        <v>6.27</v>
      </c>
      <c r="I8" s="30">
        <f t="shared" ref="I8:I17" si="2">H8*F8*100</f>
        <v>10477.17</v>
      </c>
      <c r="J8" s="31" t="str">
        <f t="shared" ref="J8:J17" si="3">I8/$E$4</f>
        <v>#VALUE!</v>
      </c>
      <c r="K8" s="32">
        <v>15.86</v>
      </c>
      <c r="L8" s="34">
        <f t="shared" ref="L8:L17" si="4">IFERROR((K8/F8-1)*J8,0)</f>
        <v>0</v>
      </c>
      <c r="M8" s="3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8" t="s">
        <v>20</v>
      </c>
      <c r="E9" s="26">
        <v>0.1</v>
      </c>
      <c r="F9" s="25">
        <v>35.25</v>
      </c>
      <c r="G9" s="27">
        <f t="shared" si="1"/>
        <v>2.836879433</v>
      </c>
      <c r="H9" s="29">
        <v>2.97</v>
      </c>
      <c r="I9" s="30">
        <f t="shared" si="2"/>
        <v>10469.25</v>
      </c>
      <c r="J9" s="31" t="str">
        <f t="shared" si="3"/>
        <v>#VALUE!</v>
      </c>
      <c r="K9" s="32">
        <v>42.95</v>
      </c>
      <c r="L9" s="34">
        <f t="shared" si="4"/>
        <v>0</v>
      </c>
      <c r="M9" s="3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8" t="s">
        <v>22</v>
      </c>
      <c r="E10" s="26">
        <v>0.1</v>
      </c>
      <c r="F10" s="25">
        <v>9.89</v>
      </c>
      <c r="G10" s="27">
        <f t="shared" si="1"/>
        <v>10.11122346</v>
      </c>
      <c r="H10" s="29">
        <v>10.6</v>
      </c>
      <c r="I10" s="30">
        <f t="shared" si="2"/>
        <v>10483.4</v>
      </c>
      <c r="J10" s="31" t="str">
        <f t="shared" si="3"/>
        <v>#VALUE!</v>
      </c>
      <c r="K10" s="32">
        <v>10.19</v>
      </c>
      <c r="L10" s="34">
        <f t="shared" si="4"/>
        <v>0</v>
      </c>
      <c r="M10" s="3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8" t="s">
        <v>23</v>
      </c>
      <c r="E11" s="26">
        <v>0.1</v>
      </c>
      <c r="F11" s="25">
        <v>43.47</v>
      </c>
      <c r="G11" s="27">
        <f t="shared" si="1"/>
        <v>2.300437083</v>
      </c>
      <c r="H11" s="29">
        <v>2.41</v>
      </c>
      <c r="I11" s="30">
        <f t="shared" si="2"/>
        <v>10476.27</v>
      </c>
      <c r="J11" s="31" t="str">
        <f t="shared" si="3"/>
        <v>#VALUE!</v>
      </c>
      <c r="K11" s="32">
        <v>48.33</v>
      </c>
      <c r="L11" s="34">
        <f t="shared" si="4"/>
        <v>0</v>
      </c>
      <c r="M11" s="3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8" t="s">
        <v>25</v>
      </c>
      <c r="E12" s="26">
        <v>0.1</v>
      </c>
      <c r="F12" s="25">
        <v>29.0</v>
      </c>
      <c r="G12" s="27">
        <f t="shared" si="1"/>
        <v>3.448275862</v>
      </c>
      <c r="H12" s="29">
        <v>3.62</v>
      </c>
      <c r="I12" s="30">
        <f t="shared" si="2"/>
        <v>10498</v>
      </c>
      <c r="J12" s="31" t="str">
        <f t="shared" si="3"/>
        <v>#VALUE!</v>
      </c>
      <c r="K12" s="32">
        <v>34.66</v>
      </c>
      <c r="L12" s="34">
        <f t="shared" si="4"/>
        <v>0</v>
      </c>
      <c r="M12" s="3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 t="s">
        <v>27</v>
      </c>
      <c r="E13" s="26">
        <v>0.1</v>
      </c>
      <c r="F13" s="25">
        <v>18.9</v>
      </c>
      <c r="G13" s="27">
        <f t="shared" si="1"/>
        <v>5.291005291</v>
      </c>
      <c r="H13" s="29">
        <v>5.55</v>
      </c>
      <c r="I13" s="30">
        <f t="shared" si="2"/>
        <v>10489.5</v>
      </c>
      <c r="J13" s="31" t="str">
        <f t="shared" si="3"/>
        <v>#VALUE!</v>
      </c>
      <c r="K13" s="32">
        <v>19.85</v>
      </c>
      <c r="L13" s="34">
        <f t="shared" si="4"/>
        <v>0</v>
      </c>
      <c r="M13" s="3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 t="s">
        <v>28</v>
      </c>
      <c r="E14" s="26">
        <v>0.1</v>
      </c>
      <c r="F14" s="25">
        <v>10.76</v>
      </c>
      <c r="G14" s="27">
        <f t="shared" si="1"/>
        <v>9.293680297</v>
      </c>
      <c r="H14" s="29">
        <v>7.94</v>
      </c>
      <c r="I14" s="30">
        <f t="shared" si="2"/>
        <v>8543.44</v>
      </c>
      <c r="J14" s="31" t="str">
        <f t="shared" si="3"/>
        <v>#VALUE!</v>
      </c>
      <c r="K14" s="32">
        <v>11.85</v>
      </c>
      <c r="L14" s="34">
        <f t="shared" si="4"/>
        <v>0</v>
      </c>
      <c r="M14" s="3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 t="s">
        <v>29</v>
      </c>
      <c r="E15" s="26">
        <v>0.1</v>
      </c>
      <c r="F15" s="25">
        <v>12.89</v>
      </c>
      <c r="G15" s="27">
        <f t="shared" si="1"/>
        <v>7.757951901</v>
      </c>
      <c r="H15" s="29">
        <v>8.13</v>
      </c>
      <c r="I15" s="30">
        <f t="shared" si="2"/>
        <v>10479.57</v>
      </c>
      <c r="J15" s="31" t="str">
        <f t="shared" si="3"/>
        <v>#VALUE!</v>
      </c>
      <c r="K15" s="32">
        <v>12.46</v>
      </c>
      <c r="L15" s="34">
        <f t="shared" si="4"/>
        <v>0</v>
      </c>
      <c r="M15" s="3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 t="s">
        <v>30</v>
      </c>
      <c r="E16" s="26">
        <v>0.1</v>
      </c>
      <c r="F16" s="25">
        <v>22.7</v>
      </c>
      <c r="G16" s="27">
        <f t="shared" si="1"/>
        <v>4.405286344</v>
      </c>
      <c r="H16" s="29">
        <v>4.62</v>
      </c>
      <c r="I16" s="30">
        <f t="shared" si="2"/>
        <v>10487.4</v>
      </c>
      <c r="J16" s="31" t="str">
        <f t="shared" si="3"/>
        <v>#VALUE!</v>
      </c>
      <c r="K16" s="32">
        <v>21.25</v>
      </c>
      <c r="L16" s="34">
        <f t="shared" si="4"/>
        <v>0</v>
      </c>
      <c r="M16" s="3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 t="s">
        <v>31</v>
      </c>
      <c r="E17" s="26">
        <v>0.1</v>
      </c>
      <c r="F17" s="25">
        <v>53.94</v>
      </c>
      <c r="G17" s="27">
        <f t="shared" si="1"/>
        <v>1.853911754</v>
      </c>
      <c r="H17" s="29">
        <v>1.94</v>
      </c>
      <c r="I17" s="30">
        <f t="shared" si="2"/>
        <v>10464.36</v>
      </c>
      <c r="J17" s="31" t="str">
        <f t="shared" si="3"/>
        <v>#VALUE!</v>
      </c>
      <c r="K17" s="32">
        <v>48.76</v>
      </c>
      <c r="L17" s="34">
        <f t="shared" si="4"/>
        <v>0</v>
      </c>
      <c r="M17" s="3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>
        <f>D4</f>
        <v>100000</v>
      </c>
      <c r="G18" s="41"/>
      <c r="H18" s="41"/>
      <c r="I18" s="41"/>
      <c r="J18" s="40"/>
      <c r="K18" s="42" t="str">
        <f>F4</f>
        <v>#VALUE!</v>
      </c>
      <c r="L18" s="43" t="str">
        <f t="shared" ref="L18:L19" si="6">(K18/F18-1)</f>
        <v>#VALUE!</v>
      </c>
      <c r="M18" s="6"/>
      <c r="N18" s="44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100967.2</v>
      </c>
      <c r="G19" s="46"/>
      <c r="H19" s="46"/>
      <c r="I19" s="46"/>
      <c r="J19" s="47"/>
      <c r="K19" s="48">
        <v>102673.28</v>
      </c>
      <c r="L19" s="43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 t="str">
        <f>Junho!F4</f>
        <v>#VALUE!</v>
      </c>
      <c r="E4" s="15" t="str">
        <f>IF(SUM(I8:I17)&lt;=D4,SUM(I8:I17),"VALOR ACIMA DO DISPONÍVEL")</f>
        <v>#VALUE!</v>
      </c>
      <c r="F4" s="16" t="str">
        <f>(E4*I2)+E4+(D4-E4)</f>
        <v>#VALUE!</v>
      </c>
      <c r="G4" s="3"/>
      <c r="H4" s="3"/>
      <c r="I4" s="17" t="str">
        <f>F4/100000-1</f>
        <v>#VALUE!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3" t="s">
        <v>18</v>
      </c>
      <c r="E8" s="26">
        <v>0.1</v>
      </c>
      <c r="F8" s="25">
        <v>16.71</v>
      </c>
      <c r="G8" s="27" t="str">
        <f t="shared" ref="G8:G17" si="1">((E8*$D$4)/100)/F8</f>
        <v>#VALUE!</v>
      </c>
      <c r="H8" s="29">
        <v>6.0</v>
      </c>
      <c r="I8" s="30">
        <f t="shared" ref="I8:I17" si="2">H8*F8*100</f>
        <v>10026</v>
      </c>
      <c r="J8" s="31" t="str">
        <f t="shared" ref="J8:J17" si="3">I8/$E$4</f>
        <v>#VALUE!</v>
      </c>
      <c r="K8" s="32">
        <v>15.86</v>
      </c>
      <c r="L8" s="34">
        <f t="shared" ref="L8:L17" si="4">IFERROR((K8/F8-1)*J8,0)</f>
        <v>0</v>
      </c>
      <c r="M8" s="3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8" t="s">
        <v>20</v>
      </c>
      <c r="E9" s="26">
        <v>0.1</v>
      </c>
      <c r="F9" s="25">
        <v>35.25</v>
      </c>
      <c r="G9" s="27" t="str">
        <f t="shared" si="1"/>
        <v>#VALUE!</v>
      </c>
      <c r="H9" s="29">
        <v>3.0</v>
      </c>
      <c r="I9" s="30">
        <f t="shared" si="2"/>
        <v>10575</v>
      </c>
      <c r="J9" s="31" t="str">
        <f t="shared" si="3"/>
        <v>#VALUE!</v>
      </c>
      <c r="K9" s="32">
        <v>42.95</v>
      </c>
      <c r="L9" s="34">
        <f t="shared" si="4"/>
        <v>0</v>
      </c>
      <c r="M9" s="3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8" t="s">
        <v>22</v>
      </c>
      <c r="E10" s="26">
        <v>0.1</v>
      </c>
      <c r="F10" s="25">
        <v>9.89</v>
      </c>
      <c r="G10" s="27" t="str">
        <f t="shared" si="1"/>
        <v>#VALUE!</v>
      </c>
      <c r="H10" s="29">
        <v>10.0</v>
      </c>
      <c r="I10" s="30">
        <f t="shared" si="2"/>
        <v>9890</v>
      </c>
      <c r="J10" s="31" t="str">
        <f t="shared" si="3"/>
        <v>#VALUE!</v>
      </c>
      <c r="K10" s="32">
        <v>10.19</v>
      </c>
      <c r="L10" s="34">
        <f t="shared" si="4"/>
        <v>0</v>
      </c>
      <c r="M10" s="3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8" t="s">
        <v>23</v>
      </c>
      <c r="E11" s="26">
        <v>0.1</v>
      </c>
      <c r="F11" s="25">
        <v>43.47</v>
      </c>
      <c r="G11" s="27" t="str">
        <f t="shared" si="1"/>
        <v>#VALUE!</v>
      </c>
      <c r="H11" s="29">
        <v>2.0</v>
      </c>
      <c r="I11" s="30">
        <f t="shared" si="2"/>
        <v>8694</v>
      </c>
      <c r="J11" s="31" t="str">
        <f t="shared" si="3"/>
        <v>#VALUE!</v>
      </c>
      <c r="K11" s="32">
        <v>48.33</v>
      </c>
      <c r="L11" s="34">
        <f t="shared" si="4"/>
        <v>0</v>
      </c>
      <c r="M11" s="3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8" t="s">
        <v>25</v>
      </c>
      <c r="E12" s="26">
        <v>0.1</v>
      </c>
      <c r="F12" s="25">
        <v>29.0</v>
      </c>
      <c r="G12" s="27" t="str">
        <f t="shared" si="1"/>
        <v>#VALUE!</v>
      </c>
      <c r="H12" s="29">
        <v>3.0</v>
      </c>
      <c r="I12" s="30">
        <f t="shared" si="2"/>
        <v>8700</v>
      </c>
      <c r="J12" s="31" t="str">
        <f t="shared" si="3"/>
        <v>#VALUE!</v>
      </c>
      <c r="K12" s="32">
        <v>34.66</v>
      </c>
      <c r="L12" s="34">
        <f t="shared" si="4"/>
        <v>0</v>
      </c>
      <c r="M12" s="3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 t="s">
        <v>27</v>
      </c>
      <c r="E13" s="26">
        <v>0.1</v>
      </c>
      <c r="F13" s="25">
        <v>18.9</v>
      </c>
      <c r="G13" s="27" t="str">
        <f t="shared" si="1"/>
        <v>#VALUE!</v>
      </c>
      <c r="H13" s="29">
        <v>5.0</v>
      </c>
      <c r="I13" s="30">
        <f t="shared" si="2"/>
        <v>9450</v>
      </c>
      <c r="J13" s="31" t="str">
        <f t="shared" si="3"/>
        <v>#VALUE!</v>
      </c>
      <c r="K13" s="32">
        <v>19.85</v>
      </c>
      <c r="L13" s="34">
        <f t="shared" si="4"/>
        <v>0</v>
      </c>
      <c r="M13" s="3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 t="s">
        <v>28</v>
      </c>
      <c r="E14" s="26">
        <v>0.1</v>
      </c>
      <c r="F14" s="25">
        <v>10.76</v>
      </c>
      <c r="G14" s="27" t="str">
        <f t="shared" si="1"/>
        <v>#VALUE!</v>
      </c>
      <c r="H14" s="29">
        <v>7.0</v>
      </c>
      <c r="I14" s="30">
        <f t="shared" si="2"/>
        <v>7532</v>
      </c>
      <c r="J14" s="31" t="str">
        <f t="shared" si="3"/>
        <v>#VALUE!</v>
      </c>
      <c r="K14" s="32">
        <v>11.85</v>
      </c>
      <c r="L14" s="34">
        <f t="shared" si="4"/>
        <v>0</v>
      </c>
      <c r="M14" s="3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 t="s">
        <v>29</v>
      </c>
      <c r="E15" s="26">
        <v>0.1</v>
      </c>
      <c r="F15" s="25">
        <v>12.89</v>
      </c>
      <c r="G15" s="27" t="str">
        <f t="shared" si="1"/>
        <v>#VALUE!</v>
      </c>
      <c r="H15" s="29">
        <v>5.0</v>
      </c>
      <c r="I15" s="30">
        <f t="shared" si="2"/>
        <v>6445</v>
      </c>
      <c r="J15" s="31" t="str">
        <f t="shared" si="3"/>
        <v>#VALUE!</v>
      </c>
      <c r="K15" s="32">
        <v>12.46</v>
      </c>
      <c r="L15" s="34">
        <f t="shared" si="4"/>
        <v>0</v>
      </c>
      <c r="M15" s="3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 t="s">
        <v>30</v>
      </c>
      <c r="E16" s="26">
        <v>0.1</v>
      </c>
      <c r="F16" s="25">
        <v>22.7</v>
      </c>
      <c r="G16" s="27" t="str">
        <f t="shared" si="1"/>
        <v>#VALUE!</v>
      </c>
      <c r="H16" s="29">
        <v>3.0</v>
      </c>
      <c r="I16" s="30">
        <f t="shared" si="2"/>
        <v>6810</v>
      </c>
      <c r="J16" s="31" t="str">
        <f t="shared" si="3"/>
        <v>#VALUE!</v>
      </c>
      <c r="K16" s="32">
        <v>21.25</v>
      </c>
      <c r="L16" s="34">
        <f t="shared" si="4"/>
        <v>0</v>
      </c>
      <c r="M16" s="3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 t="s">
        <v>31</v>
      </c>
      <c r="E17" s="26">
        <v>0.1</v>
      </c>
      <c r="F17" s="25">
        <v>53.94</v>
      </c>
      <c r="G17" s="27" t="str">
        <f t="shared" si="1"/>
        <v>#VALUE!</v>
      </c>
      <c r="H17" s="29">
        <v>1.0</v>
      </c>
      <c r="I17" s="30">
        <f t="shared" si="2"/>
        <v>5394</v>
      </c>
      <c r="J17" s="31" t="str">
        <f t="shared" si="3"/>
        <v>#VALUE!</v>
      </c>
      <c r="K17" s="32">
        <v>48.76</v>
      </c>
      <c r="L17" s="34">
        <f t="shared" si="4"/>
        <v>0</v>
      </c>
      <c r="M17" s="3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 t="str">
        <f>D4</f>
        <v>#VALUE!</v>
      </c>
      <c r="G18" s="41"/>
      <c r="H18" s="41"/>
      <c r="I18" s="41"/>
      <c r="J18" s="40"/>
      <c r="K18" s="42" t="str">
        <f>F4</f>
        <v>#VALUE!</v>
      </c>
      <c r="L18" s="43" t="str">
        <f t="shared" ref="L18:L19" si="6">(K18/F18-1)</f>
        <v>#VALUE!</v>
      </c>
      <c r="M18" s="6"/>
      <c r="N18" s="44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100967.2</v>
      </c>
      <c r="G19" s="46"/>
      <c r="H19" s="46"/>
      <c r="I19" s="46"/>
      <c r="J19" s="47"/>
      <c r="K19" s="48">
        <v>102673.28</v>
      </c>
      <c r="L19" s="43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 t="str">
        <f>Julho!F4</f>
        <v>#VALUE!</v>
      </c>
      <c r="E4" s="15" t="str">
        <f>IF(SUM(I8:I17)&lt;=D4,SUM(I8:I17),"VALOR ACIMA DO DISPONÍVEL")</f>
        <v>#VALUE!</v>
      </c>
      <c r="F4" s="16" t="str">
        <f>(E4*I2)+E4+(D4-E4)</f>
        <v>#VALUE!</v>
      </c>
      <c r="G4" s="3"/>
      <c r="H4" s="3"/>
      <c r="I4" s="17" t="str">
        <f>F4/100000-1</f>
        <v>#VALUE!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3" t="s">
        <v>18</v>
      </c>
      <c r="E8" s="26">
        <v>0.1</v>
      </c>
      <c r="F8" s="25">
        <v>16.71</v>
      </c>
      <c r="G8" s="27" t="str">
        <f t="shared" ref="G8:G17" si="1">((E8*$D$4)/100)/F8</f>
        <v>#VALUE!</v>
      </c>
      <c r="H8" s="29">
        <v>6.0</v>
      </c>
      <c r="I8" s="30">
        <f t="shared" ref="I8:I17" si="2">H8*F8*100</f>
        <v>10026</v>
      </c>
      <c r="J8" s="31" t="str">
        <f t="shared" ref="J8:J17" si="3">I8/$E$4</f>
        <v>#VALUE!</v>
      </c>
      <c r="K8" s="32">
        <v>15.86</v>
      </c>
      <c r="L8" s="34">
        <f t="shared" ref="L8:L17" si="4">IFERROR((K8/F8-1)*J8,0)</f>
        <v>0</v>
      </c>
      <c r="M8" s="3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8" t="s">
        <v>20</v>
      </c>
      <c r="E9" s="26">
        <v>0.1</v>
      </c>
      <c r="F9" s="25">
        <v>35.25</v>
      </c>
      <c r="G9" s="27" t="str">
        <f t="shared" si="1"/>
        <v>#VALUE!</v>
      </c>
      <c r="H9" s="29">
        <v>3.0</v>
      </c>
      <c r="I9" s="30">
        <f t="shared" si="2"/>
        <v>10575</v>
      </c>
      <c r="J9" s="31" t="str">
        <f t="shared" si="3"/>
        <v>#VALUE!</v>
      </c>
      <c r="K9" s="32">
        <v>42.95</v>
      </c>
      <c r="L9" s="34">
        <f t="shared" si="4"/>
        <v>0</v>
      </c>
      <c r="M9" s="3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8" t="s">
        <v>22</v>
      </c>
      <c r="E10" s="26">
        <v>0.09</v>
      </c>
      <c r="F10" s="25">
        <v>9.89</v>
      </c>
      <c r="G10" s="27" t="str">
        <f t="shared" si="1"/>
        <v>#VALUE!</v>
      </c>
      <c r="H10" s="29">
        <v>10.0</v>
      </c>
      <c r="I10" s="30">
        <f t="shared" si="2"/>
        <v>9890</v>
      </c>
      <c r="J10" s="31" t="str">
        <f t="shared" si="3"/>
        <v>#VALUE!</v>
      </c>
      <c r="K10" s="32">
        <v>10.19</v>
      </c>
      <c r="L10" s="34">
        <f t="shared" si="4"/>
        <v>0</v>
      </c>
      <c r="M10" s="3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8" t="s">
        <v>23</v>
      </c>
      <c r="E11" s="26">
        <v>0.09</v>
      </c>
      <c r="F11" s="25">
        <v>43.47</v>
      </c>
      <c r="G11" s="27" t="str">
        <f t="shared" si="1"/>
        <v>#VALUE!</v>
      </c>
      <c r="H11" s="29">
        <v>2.0</v>
      </c>
      <c r="I11" s="30">
        <f t="shared" si="2"/>
        <v>8694</v>
      </c>
      <c r="J11" s="31" t="str">
        <f t="shared" si="3"/>
        <v>#VALUE!</v>
      </c>
      <c r="K11" s="32">
        <v>48.33</v>
      </c>
      <c r="L11" s="34">
        <f t="shared" si="4"/>
        <v>0</v>
      </c>
      <c r="M11" s="3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8" t="s">
        <v>25</v>
      </c>
      <c r="E12" s="26">
        <v>0.08</v>
      </c>
      <c r="F12" s="25">
        <v>29.0</v>
      </c>
      <c r="G12" s="27" t="str">
        <f t="shared" si="1"/>
        <v>#VALUE!</v>
      </c>
      <c r="H12" s="29">
        <v>3.0</v>
      </c>
      <c r="I12" s="30">
        <f t="shared" si="2"/>
        <v>8700</v>
      </c>
      <c r="J12" s="31" t="str">
        <f t="shared" si="3"/>
        <v>#VALUE!</v>
      </c>
      <c r="K12" s="32">
        <v>34.66</v>
      </c>
      <c r="L12" s="34">
        <f t="shared" si="4"/>
        <v>0</v>
      </c>
      <c r="M12" s="3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 t="s">
        <v>27</v>
      </c>
      <c r="E13" s="26">
        <v>0.09</v>
      </c>
      <c r="F13" s="25">
        <v>18.9</v>
      </c>
      <c r="G13" s="27" t="str">
        <f t="shared" si="1"/>
        <v>#VALUE!</v>
      </c>
      <c r="H13" s="29">
        <v>5.0</v>
      </c>
      <c r="I13" s="30">
        <f t="shared" si="2"/>
        <v>9450</v>
      </c>
      <c r="J13" s="31" t="str">
        <f t="shared" si="3"/>
        <v>#VALUE!</v>
      </c>
      <c r="K13" s="32">
        <v>19.85</v>
      </c>
      <c r="L13" s="34">
        <f t="shared" si="4"/>
        <v>0</v>
      </c>
      <c r="M13" s="3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 t="s">
        <v>28</v>
      </c>
      <c r="E14" s="26">
        <v>0.07</v>
      </c>
      <c r="F14" s="25">
        <v>10.76</v>
      </c>
      <c r="G14" s="27" t="str">
        <f t="shared" si="1"/>
        <v>#VALUE!</v>
      </c>
      <c r="H14" s="29">
        <v>7.0</v>
      </c>
      <c r="I14" s="30">
        <f t="shared" si="2"/>
        <v>7532</v>
      </c>
      <c r="J14" s="31" t="str">
        <f t="shared" si="3"/>
        <v>#VALUE!</v>
      </c>
      <c r="K14" s="32">
        <v>11.85</v>
      </c>
      <c r="L14" s="34">
        <f t="shared" si="4"/>
        <v>0</v>
      </c>
      <c r="M14" s="3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 t="s">
        <v>29</v>
      </c>
      <c r="E15" s="26">
        <v>0.07</v>
      </c>
      <c r="F15" s="25">
        <v>12.89</v>
      </c>
      <c r="G15" s="27" t="str">
        <f t="shared" si="1"/>
        <v>#VALUE!</v>
      </c>
      <c r="H15" s="29">
        <v>5.0</v>
      </c>
      <c r="I15" s="30">
        <f t="shared" si="2"/>
        <v>6445</v>
      </c>
      <c r="J15" s="31" t="str">
        <f t="shared" si="3"/>
        <v>#VALUE!</v>
      </c>
      <c r="K15" s="32">
        <v>12.46</v>
      </c>
      <c r="L15" s="34">
        <f t="shared" si="4"/>
        <v>0</v>
      </c>
      <c r="M15" s="3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 t="s">
        <v>30</v>
      </c>
      <c r="E16" s="26">
        <v>0.07</v>
      </c>
      <c r="F16" s="25">
        <v>22.7</v>
      </c>
      <c r="G16" s="27" t="str">
        <f t="shared" si="1"/>
        <v>#VALUE!</v>
      </c>
      <c r="H16" s="29">
        <v>3.0</v>
      </c>
      <c r="I16" s="30">
        <f t="shared" si="2"/>
        <v>6810</v>
      </c>
      <c r="J16" s="31" t="str">
        <f t="shared" si="3"/>
        <v>#VALUE!</v>
      </c>
      <c r="K16" s="32">
        <v>21.25</v>
      </c>
      <c r="L16" s="34">
        <f t="shared" si="4"/>
        <v>0</v>
      </c>
      <c r="M16" s="3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 t="s">
        <v>31</v>
      </c>
      <c r="E17" s="26">
        <v>0.08</v>
      </c>
      <c r="F17" s="25">
        <v>53.94</v>
      </c>
      <c r="G17" s="27" t="str">
        <f t="shared" si="1"/>
        <v>#VALUE!</v>
      </c>
      <c r="H17" s="29">
        <v>1.0</v>
      </c>
      <c r="I17" s="30">
        <f t="shared" si="2"/>
        <v>5394</v>
      </c>
      <c r="J17" s="31" t="str">
        <f t="shared" si="3"/>
        <v>#VALUE!</v>
      </c>
      <c r="K17" s="32">
        <v>48.76</v>
      </c>
      <c r="L17" s="34">
        <f t="shared" si="4"/>
        <v>0</v>
      </c>
      <c r="M17" s="3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 t="str">
        <f>D4</f>
        <v>#VALUE!</v>
      </c>
      <c r="G18" s="41"/>
      <c r="H18" s="41"/>
      <c r="I18" s="41"/>
      <c r="J18" s="40"/>
      <c r="K18" s="42" t="str">
        <f>F4</f>
        <v>#VALUE!</v>
      </c>
      <c r="L18" s="43" t="str">
        <f t="shared" ref="L18:L19" si="6">(K18/F18-1)</f>
        <v>#VALUE!</v>
      </c>
      <c r="M18" s="6"/>
      <c r="N18" s="44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100967.2</v>
      </c>
      <c r="G19" s="46"/>
      <c r="H19" s="46"/>
      <c r="I19" s="46"/>
      <c r="J19" s="47"/>
      <c r="K19" s="48">
        <v>102673.28</v>
      </c>
      <c r="L19" s="43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 t="str">
        <f>Agosto!F4</f>
        <v>#VALUE!</v>
      </c>
      <c r="E4" s="15" t="str">
        <f>IF(SUM(I8:I17)&lt;=D4,SUM(I8:I17),"VALOR ACIMA DO DISPONÍVEL")</f>
        <v>#VALUE!</v>
      </c>
      <c r="F4" s="16" t="str">
        <f>(E4*I2)+E4+(D4-E4)</f>
        <v>#VALUE!</v>
      </c>
      <c r="G4" s="3"/>
      <c r="H4" s="3"/>
      <c r="I4" s="17" t="str">
        <f>F4/100000-1</f>
        <v>#VALUE!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3" t="s">
        <v>18</v>
      </c>
      <c r="E8" s="26">
        <v>0.1</v>
      </c>
      <c r="F8" s="25">
        <v>16.71</v>
      </c>
      <c r="G8" s="27" t="str">
        <f t="shared" ref="G8:G17" si="1">((E8*$D$4)/100)/F8</f>
        <v>#VALUE!</v>
      </c>
      <c r="H8" s="29">
        <v>6.0</v>
      </c>
      <c r="I8" s="30">
        <f t="shared" ref="I8:I17" si="2">H8*F8*100</f>
        <v>10026</v>
      </c>
      <c r="J8" s="31" t="str">
        <f t="shared" ref="J8:J17" si="3">I8/$E$4</f>
        <v>#VALUE!</v>
      </c>
      <c r="K8" s="32">
        <v>15.86</v>
      </c>
      <c r="L8" s="34">
        <f t="shared" ref="L8:L17" si="4">IFERROR((K8/F8-1)*J8,0)</f>
        <v>0</v>
      </c>
      <c r="M8" s="3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8" t="s">
        <v>20</v>
      </c>
      <c r="E9" s="26">
        <v>0.1</v>
      </c>
      <c r="F9" s="25">
        <v>35.25</v>
      </c>
      <c r="G9" s="27" t="str">
        <f t="shared" si="1"/>
        <v>#VALUE!</v>
      </c>
      <c r="H9" s="29">
        <v>3.0</v>
      </c>
      <c r="I9" s="30">
        <f t="shared" si="2"/>
        <v>10575</v>
      </c>
      <c r="J9" s="31" t="str">
        <f t="shared" si="3"/>
        <v>#VALUE!</v>
      </c>
      <c r="K9" s="32">
        <v>42.95</v>
      </c>
      <c r="L9" s="34">
        <f t="shared" si="4"/>
        <v>0</v>
      </c>
      <c r="M9" s="3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8" t="s">
        <v>22</v>
      </c>
      <c r="E10" s="26">
        <v>0.09</v>
      </c>
      <c r="F10" s="25">
        <v>9.89</v>
      </c>
      <c r="G10" s="27" t="str">
        <f t="shared" si="1"/>
        <v>#VALUE!</v>
      </c>
      <c r="H10" s="29">
        <v>10.0</v>
      </c>
      <c r="I10" s="30">
        <f t="shared" si="2"/>
        <v>9890</v>
      </c>
      <c r="J10" s="31" t="str">
        <f t="shared" si="3"/>
        <v>#VALUE!</v>
      </c>
      <c r="K10" s="32">
        <v>10.19</v>
      </c>
      <c r="L10" s="34">
        <f t="shared" si="4"/>
        <v>0</v>
      </c>
      <c r="M10" s="3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8" t="s">
        <v>23</v>
      </c>
      <c r="E11" s="26">
        <v>0.09</v>
      </c>
      <c r="F11" s="25">
        <v>43.47</v>
      </c>
      <c r="G11" s="27" t="str">
        <f t="shared" si="1"/>
        <v>#VALUE!</v>
      </c>
      <c r="H11" s="29">
        <v>2.0</v>
      </c>
      <c r="I11" s="30">
        <f t="shared" si="2"/>
        <v>8694</v>
      </c>
      <c r="J11" s="31" t="str">
        <f t="shared" si="3"/>
        <v>#VALUE!</v>
      </c>
      <c r="K11" s="32">
        <v>48.33</v>
      </c>
      <c r="L11" s="34">
        <f t="shared" si="4"/>
        <v>0</v>
      </c>
      <c r="M11" s="3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8" t="s">
        <v>25</v>
      </c>
      <c r="E12" s="26">
        <v>0.08</v>
      </c>
      <c r="F12" s="25">
        <v>29.0</v>
      </c>
      <c r="G12" s="27" t="str">
        <f t="shared" si="1"/>
        <v>#VALUE!</v>
      </c>
      <c r="H12" s="29">
        <v>3.0</v>
      </c>
      <c r="I12" s="30">
        <f t="shared" si="2"/>
        <v>8700</v>
      </c>
      <c r="J12" s="31" t="str">
        <f t="shared" si="3"/>
        <v>#VALUE!</v>
      </c>
      <c r="K12" s="32">
        <v>34.66</v>
      </c>
      <c r="L12" s="34">
        <f t="shared" si="4"/>
        <v>0</v>
      </c>
      <c r="M12" s="3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 t="s">
        <v>27</v>
      </c>
      <c r="E13" s="26">
        <v>0.09</v>
      </c>
      <c r="F13" s="25">
        <v>18.9</v>
      </c>
      <c r="G13" s="27" t="str">
        <f t="shared" si="1"/>
        <v>#VALUE!</v>
      </c>
      <c r="H13" s="29">
        <v>5.0</v>
      </c>
      <c r="I13" s="30">
        <f t="shared" si="2"/>
        <v>9450</v>
      </c>
      <c r="J13" s="31" t="str">
        <f t="shared" si="3"/>
        <v>#VALUE!</v>
      </c>
      <c r="K13" s="32">
        <v>19.85</v>
      </c>
      <c r="L13" s="34">
        <f t="shared" si="4"/>
        <v>0</v>
      </c>
      <c r="M13" s="3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 t="s">
        <v>28</v>
      </c>
      <c r="E14" s="26">
        <v>0.07</v>
      </c>
      <c r="F14" s="25">
        <v>10.76</v>
      </c>
      <c r="G14" s="27" t="str">
        <f t="shared" si="1"/>
        <v>#VALUE!</v>
      </c>
      <c r="H14" s="29">
        <v>7.0</v>
      </c>
      <c r="I14" s="30">
        <f t="shared" si="2"/>
        <v>7532</v>
      </c>
      <c r="J14" s="31" t="str">
        <f t="shared" si="3"/>
        <v>#VALUE!</v>
      </c>
      <c r="K14" s="32">
        <v>11.85</v>
      </c>
      <c r="L14" s="34">
        <f t="shared" si="4"/>
        <v>0</v>
      </c>
      <c r="M14" s="3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 t="s">
        <v>29</v>
      </c>
      <c r="E15" s="26">
        <v>0.07</v>
      </c>
      <c r="F15" s="25">
        <v>12.89</v>
      </c>
      <c r="G15" s="27" t="str">
        <f t="shared" si="1"/>
        <v>#VALUE!</v>
      </c>
      <c r="H15" s="29">
        <v>5.0</v>
      </c>
      <c r="I15" s="30">
        <f t="shared" si="2"/>
        <v>6445</v>
      </c>
      <c r="J15" s="31" t="str">
        <f t="shared" si="3"/>
        <v>#VALUE!</v>
      </c>
      <c r="K15" s="32">
        <v>12.46</v>
      </c>
      <c r="L15" s="34">
        <f t="shared" si="4"/>
        <v>0</v>
      </c>
      <c r="M15" s="3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 t="s">
        <v>30</v>
      </c>
      <c r="E16" s="26">
        <v>0.07</v>
      </c>
      <c r="F16" s="25">
        <v>22.7</v>
      </c>
      <c r="G16" s="27" t="str">
        <f t="shared" si="1"/>
        <v>#VALUE!</v>
      </c>
      <c r="H16" s="29">
        <v>3.0</v>
      </c>
      <c r="I16" s="30">
        <f t="shared" si="2"/>
        <v>6810</v>
      </c>
      <c r="J16" s="31" t="str">
        <f t="shared" si="3"/>
        <v>#VALUE!</v>
      </c>
      <c r="K16" s="32">
        <v>21.25</v>
      </c>
      <c r="L16" s="34">
        <f t="shared" si="4"/>
        <v>0</v>
      </c>
      <c r="M16" s="3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 t="s">
        <v>31</v>
      </c>
      <c r="E17" s="26">
        <v>0.08</v>
      </c>
      <c r="F17" s="25">
        <v>53.94</v>
      </c>
      <c r="G17" s="27" t="str">
        <f t="shared" si="1"/>
        <v>#VALUE!</v>
      </c>
      <c r="H17" s="29">
        <v>1.0</v>
      </c>
      <c r="I17" s="30">
        <f t="shared" si="2"/>
        <v>5394</v>
      </c>
      <c r="J17" s="31" t="str">
        <f t="shared" si="3"/>
        <v>#VALUE!</v>
      </c>
      <c r="K17" s="32">
        <v>48.76</v>
      </c>
      <c r="L17" s="34">
        <f t="shared" si="4"/>
        <v>0</v>
      </c>
      <c r="M17" s="3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 t="str">
        <f>D4</f>
        <v>#VALUE!</v>
      </c>
      <c r="G18" s="41"/>
      <c r="H18" s="41"/>
      <c r="I18" s="41"/>
      <c r="J18" s="40"/>
      <c r="K18" s="42" t="str">
        <f>F4</f>
        <v>#VALUE!</v>
      </c>
      <c r="L18" s="43" t="str">
        <f t="shared" ref="L18:L19" si="6">(K18/F18-1)</f>
        <v>#VALUE!</v>
      </c>
      <c r="M18" s="6"/>
      <c r="N18" s="44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100967.2</v>
      </c>
      <c r="G19" s="46"/>
      <c r="H19" s="46"/>
      <c r="I19" s="46"/>
      <c r="J19" s="47"/>
      <c r="K19" s="48">
        <v>102673.28</v>
      </c>
      <c r="L19" s="43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 t="str">
        <f>Setembro!F4</f>
        <v>#VALUE!</v>
      </c>
      <c r="E4" s="15" t="str">
        <f>IF(SUM(I8:I17)&lt;=D4,SUM(I8:I17),"VALOR ACIMA DO DISPONÍVEL")</f>
        <v>#VALUE!</v>
      </c>
      <c r="F4" s="16" t="str">
        <f>(E4*I2)+E4+(D4-E4)</f>
        <v>#VALUE!</v>
      </c>
      <c r="G4" s="3"/>
      <c r="H4" s="3"/>
      <c r="I4" s="17" t="str">
        <f>F4/100000-1</f>
        <v>#VALUE!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3" t="s">
        <v>18</v>
      </c>
      <c r="E8" s="26">
        <v>0.1</v>
      </c>
      <c r="F8" s="25">
        <v>16.71</v>
      </c>
      <c r="G8" s="27" t="str">
        <f t="shared" ref="G8:G17" si="1">((E8*$D$4)/100)/F8</f>
        <v>#VALUE!</v>
      </c>
      <c r="H8" s="29">
        <v>6.0</v>
      </c>
      <c r="I8" s="30">
        <f t="shared" ref="I8:I17" si="2">H8*F8*100</f>
        <v>10026</v>
      </c>
      <c r="J8" s="31" t="str">
        <f t="shared" ref="J8:J17" si="3">I8/$E$4</f>
        <v>#VALUE!</v>
      </c>
      <c r="K8" s="32">
        <v>15.86</v>
      </c>
      <c r="L8" s="34">
        <f t="shared" ref="L8:L17" si="4">IFERROR((K8/F8-1)*J8,0)</f>
        <v>0</v>
      </c>
      <c r="M8" s="3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8" t="s">
        <v>20</v>
      </c>
      <c r="E9" s="26">
        <v>0.1</v>
      </c>
      <c r="F9" s="25">
        <v>35.25</v>
      </c>
      <c r="G9" s="27" t="str">
        <f t="shared" si="1"/>
        <v>#VALUE!</v>
      </c>
      <c r="H9" s="29">
        <v>3.0</v>
      </c>
      <c r="I9" s="30">
        <f t="shared" si="2"/>
        <v>10575</v>
      </c>
      <c r="J9" s="31" t="str">
        <f t="shared" si="3"/>
        <v>#VALUE!</v>
      </c>
      <c r="K9" s="32">
        <v>42.95</v>
      </c>
      <c r="L9" s="34">
        <f t="shared" si="4"/>
        <v>0</v>
      </c>
      <c r="M9" s="3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8" t="s">
        <v>22</v>
      </c>
      <c r="E10" s="26">
        <v>0.09</v>
      </c>
      <c r="F10" s="25">
        <v>9.89</v>
      </c>
      <c r="G10" s="27" t="str">
        <f t="shared" si="1"/>
        <v>#VALUE!</v>
      </c>
      <c r="H10" s="29">
        <v>10.0</v>
      </c>
      <c r="I10" s="30">
        <f t="shared" si="2"/>
        <v>9890</v>
      </c>
      <c r="J10" s="31" t="str">
        <f t="shared" si="3"/>
        <v>#VALUE!</v>
      </c>
      <c r="K10" s="32">
        <v>10.19</v>
      </c>
      <c r="L10" s="34">
        <f t="shared" si="4"/>
        <v>0</v>
      </c>
      <c r="M10" s="3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8" t="s">
        <v>23</v>
      </c>
      <c r="E11" s="26">
        <v>0.09</v>
      </c>
      <c r="F11" s="25">
        <v>43.47</v>
      </c>
      <c r="G11" s="27" t="str">
        <f t="shared" si="1"/>
        <v>#VALUE!</v>
      </c>
      <c r="H11" s="29">
        <v>2.0</v>
      </c>
      <c r="I11" s="30">
        <f t="shared" si="2"/>
        <v>8694</v>
      </c>
      <c r="J11" s="31" t="str">
        <f t="shared" si="3"/>
        <v>#VALUE!</v>
      </c>
      <c r="K11" s="32">
        <v>48.33</v>
      </c>
      <c r="L11" s="34">
        <f t="shared" si="4"/>
        <v>0</v>
      </c>
      <c r="M11" s="3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8" t="s">
        <v>25</v>
      </c>
      <c r="E12" s="26">
        <v>0.08</v>
      </c>
      <c r="F12" s="25">
        <v>29.0</v>
      </c>
      <c r="G12" s="27" t="str">
        <f t="shared" si="1"/>
        <v>#VALUE!</v>
      </c>
      <c r="H12" s="29">
        <v>3.0</v>
      </c>
      <c r="I12" s="30">
        <f t="shared" si="2"/>
        <v>8700</v>
      </c>
      <c r="J12" s="31" t="str">
        <f t="shared" si="3"/>
        <v>#VALUE!</v>
      </c>
      <c r="K12" s="32">
        <v>34.66</v>
      </c>
      <c r="L12" s="34">
        <f t="shared" si="4"/>
        <v>0</v>
      </c>
      <c r="M12" s="3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 t="s">
        <v>27</v>
      </c>
      <c r="E13" s="26">
        <v>0.09</v>
      </c>
      <c r="F13" s="25">
        <v>18.9</v>
      </c>
      <c r="G13" s="27" t="str">
        <f t="shared" si="1"/>
        <v>#VALUE!</v>
      </c>
      <c r="H13" s="29">
        <v>5.0</v>
      </c>
      <c r="I13" s="30">
        <f t="shared" si="2"/>
        <v>9450</v>
      </c>
      <c r="J13" s="31" t="str">
        <f t="shared" si="3"/>
        <v>#VALUE!</v>
      </c>
      <c r="K13" s="32">
        <v>19.85</v>
      </c>
      <c r="L13" s="34">
        <f t="shared" si="4"/>
        <v>0</v>
      </c>
      <c r="M13" s="3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 t="s">
        <v>28</v>
      </c>
      <c r="E14" s="26">
        <v>0.07</v>
      </c>
      <c r="F14" s="25">
        <v>10.76</v>
      </c>
      <c r="G14" s="27" t="str">
        <f t="shared" si="1"/>
        <v>#VALUE!</v>
      </c>
      <c r="H14" s="29">
        <v>7.0</v>
      </c>
      <c r="I14" s="30">
        <f t="shared" si="2"/>
        <v>7532</v>
      </c>
      <c r="J14" s="31" t="str">
        <f t="shared" si="3"/>
        <v>#VALUE!</v>
      </c>
      <c r="K14" s="32">
        <v>11.85</v>
      </c>
      <c r="L14" s="34">
        <f t="shared" si="4"/>
        <v>0</v>
      </c>
      <c r="M14" s="3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 t="s">
        <v>29</v>
      </c>
      <c r="E15" s="26">
        <v>0.07</v>
      </c>
      <c r="F15" s="25">
        <v>12.89</v>
      </c>
      <c r="G15" s="27" t="str">
        <f t="shared" si="1"/>
        <v>#VALUE!</v>
      </c>
      <c r="H15" s="29">
        <v>5.0</v>
      </c>
      <c r="I15" s="30">
        <f t="shared" si="2"/>
        <v>6445</v>
      </c>
      <c r="J15" s="31" t="str">
        <f t="shared" si="3"/>
        <v>#VALUE!</v>
      </c>
      <c r="K15" s="32">
        <v>12.46</v>
      </c>
      <c r="L15" s="34">
        <f t="shared" si="4"/>
        <v>0</v>
      </c>
      <c r="M15" s="3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 t="s">
        <v>30</v>
      </c>
      <c r="E16" s="26">
        <v>0.07</v>
      </c>
      <c r="F16" s="25">
        <v>22.7</v>
      </c>
      <c r="G16" s="27" t="str">
        <f t="shared" si="1"/>
        <v>#VALUE!</v>
      </c>
      <c r="H16" s="29">
        <v>3.0</v>
      </c>
      <c r="I16" s="30">
        <f t="shared" si="2"/>
        <v>6810</v>
      </c>
      <c r="J16" s="31" t="str">
        <f t="shared" si="3"/>
        <v>#VALUE!</v>
      </c>
      <c r="K16" s="32">
        <v>21.25</v>
      </c>
      <c r="L16" s="34">
        <f t="shared" si="4"/>
        <v>0</v>
      </c>
      <c r="M16" s="3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 t="s">
        <v>31</v>
      </c>
      <c r="E17" s="26">
        <v>0.08</v>
      </c>
      <c r="F17" s="25">
        <v>53.94</v>
      </c>
      <c r="G17" s="27" t="str">
        <f t="shared" si="1"/>
        <v>#VALUE!</v>
      </c>
      <c r="H17" s="29">
        <v>1.0</v>
      </c>
      <c r="I17" s="30">
        <f t="shared" si="2"/>
        <v>5394</v>
      </c>
      <c r="J17" s="31" t="str">
        <f t="shared" si="3"/>
        <v>#VALUE!</v>
      </c>
      <c r="K17" s="32">
        <v>48.76</v>
      </c>
      <c r="L17" s="34">
        <f t="shared" si="4"/>
        <v>0</v>
      </c>
      <c r="M17" s="3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 t="str">
        <f>D4</f>
        <v>#VALUE!</v>
      </c>
      <c r="G18" s="41"/>
      <c r="H18" s="41"/>
      <c r="I18" s="41"/>
      <c r="J18" s="40"/>
      <c r="K18" s="42" t="str">
        <f>F4</f>
        <v>#VALUE!</v>
      </c>
      <c r="L18" s="43" t="str">
        <f t="shared" ref="L18:L19" si="6">(K18/F18-1)</f>
        <v>#VALUE!</v>
      </c>
      <c r="M18" s="6"/>
      <c r="N18" s="44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100967.2</v>
      </c>
      <c r="G19" s="46"/>
      <c r="H19" s="46"/>
      <c r="I19" s="46"/>
      <c r="J19" s="47"/>
      <c r="K19" s="48">
        <v>102673.28</v>
      </c>
      <c r="L19" s="43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 t="str">
        <f>Outubro!F4</f>
        <v>#VALUE!</v>
      </c>
      <c r="E4" s="15" t="str">
        <f>IF(SUM(I8:I17)&lt;=D4,SUM(I8:I17),"VALOR ACIMA DO DISPONÍVEL")</f>
        <v>#VALUE!</v>
      </c>
      <c r="F4" s="16" t="str">
        <f>(E4*I2)+E4+(D4-E4)</f>
        <v>#VALUE!</v>
      </c>
      <c r="G4" s="3"/>
      <c r="H4" s="3"/>
      <c r="I4" s="17" t="str">
        <f>F4/100000-1</f>
        <v>#VALUE!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3" t="s">
        <v>18</v>
      </c>
      <c r="E8" s="26">
        <v>0.1</v>
      </c>
      <c r="F8" s="25">
        <v>16.71</v>
      </c>
      <c r="G8" s="27" t="str">
        <f t="shared" ref="G8:G17" si="1">((E8*$D$4)/100)/F8</f>
        <v>#VALUE!</v>
      </c>
      <c r="H8" s="29">
        <v>6.0</v>
      </c>
      <c r="I8" s="30">
        <f t="shared" ref="I8:I17" si="2">H8*F8*100</f>
        <v>10026</v>
      </c>
      <c r="J8" s="31" t="str">
        <f t="shared" ref="J8:J17" si="3">I8/$E$4</f>
        <v>#VALUE!</v>
      </c>
      <c r="K8" s="32">
        <v>15.86</v>
      </c>
      <c r="L8" s="34">
        <f t="shared" ref="L8:L17" si="4">IFERROR((K8/F8-1)*J8,0)</f>
        <v>0</v>
      </c>
      <c r="M8" s="3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8" t="s">
        <v>20</v>
      </c>
      <c r="E9" s="26">
        <v>0.1</v>
      </c>
      <c r="F9" s="25">
        <v>35.25</v>
      </c>
      <c r="G9" s="27" t="str">
        <f t="shared" si="1"/>
        <v>#VALUE!</v>
      </c>
      <c r="H9" s="29">
        <v>3.0</v>
      </c>
      <c r="I9" s="30">
        <f t="shared" si="2"/>
        <v>10575</v>
      </c>
      <c r="J9" s="31" t="str">
        <f t="shared" si="3"/>
        <v>#VALUE!</v>
      </c>
      <c r="K9" s="32">
        <v>42.95</v>
      </c>
      <c r="L9" s="34">
        <f t="shared" si="4"/>
        <v>0</v>
      </c>
      <c r="M9" s="3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8" t="s">
        <v>22</v>
      </c>
      <c r="E10" s="26">
        <v>0.1</v>
      </c>
      <c r="F10" s="25">
        <v>9.89</v>
      </c>
      <c r="G10" s="27" t="str">
        <f t="shared" si="1"/>
        <v>#VALUE!</v>
      </c>
      <c r="H10" s="29">
        <v>10.0</v>
      </c>
      <c r="I10" s="30">
        <f t="shared" si="2"/>
        <v>9890</v>
      </c>
      <c r="J10" s="31" t="str">
        <f t="shared" si="3"/>
        <v>#VALUE!</v>
      </c>
      <c r="K10" s="32">
        <v>10.19</v>
      </c>
      <c r="L10" s="34">
        <f t="shared" si="4"/>
        <v>0</v>
      </c>
      <c r="M10" s="3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8" t="s">
        <v>23</v>
      </c>
      <c r="E11" s="26">
        <v>0.1</v>
      </c>
      <c r="F11" s="25">
        <v>43.47</v>
      </c>
      <c r="G11" s="27" t="str">
        <f t="shared" si="1"/>
        <v>#VALUE!</v>
      </c>
      <c r="H11" s="29">
        <v>2.0</v>
      </c>
      <c r="I11" s="30">
        <f t="shared" si="2"/>
        <v>8694</v>
      </c>
      <c r="J11" s="31" t="str">
        <f t="shared" si="3"/>
        <v>#VALUE!</v>
      </c>
      <c r="K11" s="32">
        <v>48.33</v>
      </c>
      <c r="L11" s="34">
        <f t="shared" si="4"/>
        <v>0</v>
      </c>
      <c r="M11" s="3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8" t="s">
        <v>25</v>
      </c>
      <c r="E12" s="26">
        <v>0.1</v>
      </c>
      <c r="F12" s="25">
        <v>29.0</v>
      </c>
      <c r="G12" s="27" t="str">
        <f t="shared" si="1"/>
        <v>#VALUE!</v>
      </c>
      <c r="H12" s="29">
        <v>3.0</v>
      </c>
      <c r="I12" s="30">
        <f t="shared" si="2"/>
        <v>8700</v>
      </c>
      <c r="J12" s="31" t="str">
        <f t="shared" si="3"/>
        <v>#VALUE!</v>
      </c>
      <c r="K12" s="32">
        <v>34.66</v>
      </c>
      <c r="L12" s="34">
        <f t="shared" si="4"/>
        <v>0</v>
      </c>
      <c r="M12" s="3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 t="s">
        <v>27</v>
      </c>
      <c r="E13" s="26">
        <v>0.1</v>
      </c>
      <c r="F13" s="25">
        <v>18.9</v>
      </c>
      <c r="G13" s="27" t="str">
        <f t="shared" si="1"/>
        <v>#VALUE!</v>
      </c>
      <c r="H13" s="29">
        <v>5.0</v>
      </c>
      <c r="I13" s="30">
        <f t="shared" si="2"/>
        <v>9450</v>
      </c>
      <c r="J13" s="31" t="str">
        <f t="shared" si="3"/>
        <v>#VALUE!</v>
      </c>
      <c r="K13" s="32">
        <v>19.85</v>
      </c>
      <c r="L13" s="34">
        <f t="shared" si="4"/>
        <v>0</v>
      </c>
      <c r="M13" s="3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 t="s">
        <v>28</v>
      </c>
      <c r="E14" s="26">
        <v>0.1</v>
      </c>
      <c r="F14" s="25">
        <v>10.76</v>
      </c>
      <c r="G14" s="27" t="str">
        <f t="shared" si="1"/>
        <v>#VALUE!</v>
      </c>
      <c r="H14" s="29">
        <v>7.0</v>
      </c>
      <c r="I14" s="30">
        <f t="shared" si="2"/>
        <v>7532</v>
      </c>
      <c r="J14" s="31" t="str">
        <f t="shared" si="3"/>
        <v>#VALUE!</v>
      </c>
      <c r="K14" s="32">
        <v>11.85</v>
      </c>
      <c r="L14" s="34">
        <f t="shared" si="4"/>
        <v>0</v>
      </c>
      <c r="M14" s="3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 t="s">
        <v>29</v>
      </c>
      <c r="E15" s="26">
        <v>0.1</v>
      </c>
      <c r="F15" s="25">
        <v>12.89</v>
      </c>
      <c r="G15" s="27" t="str">
        <f t="shared" si="1"/>
        <v>#VALUE!</v>
      </c>
      <c r="H15" s="29">
        <v>5.0</v>
      </c>
      <c r="I15" s="30">
        <f t="shared" si="2"/>
        <v>6445</v>
      </c>
      <c r="J15" s="31" t="str">
        <f t="shared" si="3"/>
        <v>#VALUE!</v>
      </c>
      <c r="K15" s="32">
        <v>12.46</v>
      </c>
      <c r="L15" s="34">
        <f t="shared" si="4"/>
        <v>0</v>
      </c>
      <c r="M15" s="3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 t="s">
        <v>30</v>
      </c>
      <c r="E16" s="26">
        <v>0.1</v>
      </c>
      <c r="F16" s="25">
        <v>22.7</v>
      </c>
      <c r="G16" s="27" t="str">
        <f t="shared" si="1"/>
        <v>#VALUE!</v>
      </c>
      <c r="H16" s="29">
        <v>3.0</v>
      </c>
      <c r="I16" s="30">
        <f t="shared" si="2"/>
        <v>6810</v>
      </c>
      <c r="J16" s="31" t="str">
        <f t="shared" si="3"/>
        <v>#VALUE!</v>
      </c>
      <c r="K16" s="32">
        <v>21.25</v>
      </c>
      <c r="L16" s="34">
        <f t="shared" si="4"/>
        <v>0</v>
      </c>
      <c r="M16" s="3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 t="s">
        <v>31</v>
      </c>
      <c r="E17" s="26">
        <v>0.1</v>
      </c>
      <c r="F17" s="25">
        <v>53.94</v>
      </c>
      <c r="G17" s="27" t="str">
        <f t="shared" si="1"/>
        <v>#VALUE!</v>
      </c>
      <c r="H17" s="29">
        <v>1.0</v>
      </c>
      <c r="I17" s="30">
        <f t="shared" si="2"/>
        <v>5394</v>
      </c>
      <c r="J17" s="31" t="str">
        <f t="shared" si="3"/>
        <v>#VALUE!</v>
      </c>
      <c r="K17" s="32">
        <v>48.76</v>
      </c>
      <c r="L17" s="34">
        <f t="shared" si="4"/>
        <v>0</v>
      </c>
      <c r="M17" s="3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 t="str">
        <f>D4</f>
        <v>#VALUE!</v>
      </c>
      <c r="G18" s="41"/>
      <c r="H18" s="41"/>
      <c r="I18" s="41"/>
      <c r="J18" s="40"/>
      <c r="K18" s="42" t="str">
        <f>F4</f>
        <v>#VALUE!</v>
      </c>
      <c r="L18" s="43" t="str">
        <f t="shared" ref="L18:L19" si="6">(K18/F18-1)</f>
        <v>#VALUE!</v>
      </c>
      <c r="M18" s="6"/>
      <c r="N18" s="44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100967.2</v>
      </c>
      <c r="G19" s="46"/>
      <c r="H19" s="46"/>
      <c r="I19" s="46"/>
      <c r="J19" s="47"/>
      <c r="K19" s="48">
        <v>102673.28</v>
      </c>
      <c r="L19" s="43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 t="str">
        <f>Novembro!F4</f>
        <v>#VALUE!</v>
      </c>
      <c r="E4" s="15" t="str">
        <f>IF(SUM(I8:I17)&lt;=D4,SUM(I8:I17),"VALOR ACIMA DO DISPONÍVEL")</f>
        <v>#VALUE!</v>
      </c>
      <c r="F4" s="16" t="str">
        <f>(E4*I2)+E4+(D4-E4)</f>
        <v>#VALUE!</v>
      </c>
      <c r="G4" s="3"/>
      <c r="H4" s="3"/>
      <c r="I4" s="17" t="str">
        <f>F4/100000-1</f>
        <v>#VALUE!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3" t="s">
        <v>18</v>
      </c>
      <c r="E8" s="26">
        <v>0.1</v>
      </c>
      <c r="F8" s="25">
        <v>16.71</v>
      </c>
      <c r="G8" s="27" t="str">
        <f t="shared" ref="G8:G17" si="1">((E8*$D$4)/100)/F8</f>
        <v>#VALUE!</v>
      </c>
      <c r="H8" s="29">
        <v>6.0</v>
      </c>
      <c r="I8" s="30">
        <f t="shared" ref="I8:I17" si="2">H8*F8*100</f>
        <v>10026</v>
      </c>
      <c r="J8" s="31" t="str">
        <f t="shared" ref="J8:J17" si="3">I8/$E$4</f>
        <v>#VALUE!</v>
      </c>
      <c r="K8" s="32">
        <v>15.86</v>
      </c>
      <c r="L8" s="34">
        <f t="shared" ref="L8:L17" si="4">IFERROR((K8/F8-1)*J8,0)</f>
        <v>0</v>
      </c>
      <c r="M8" s="3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6">
        <v>2.0</v>
      </c>
      <c r="D9" s="38" t="s">
        <v>20</v>
      </c>
      <c r="E9" s="26">
        <v>0.1</v>
      </c>
      <c r="F9" s="25">
        <v>35.25</v>
      </c>
      <c r="G9" s="27" t="str">
        <f t="shared" si="1"/>
        <v>#VALUE!</v>
      </c>
      <c r="H9" s="29">
        <v>3.0</v>
      </c>
      <c r="I9" s="30">
        <f t="shared" si="2"/>
        <v>10575</v>
      </c>
      <c r="J9" s="31" t="str">
        <f t="shared" si="3"/>
        <v>#VALUE!</v>
      </c>
      <c r="K9" s="32">
        <v>42.95</v>
      </c>
      <c r="L9" s="34">
        <f t="shared" si="4"/>
        <v>0</v>
      </c>
      <c r="M9" s="3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6">
        <v>3.0</v>
      </c>
      <c r="D10" s="38" t="s">
        <v>22</v>
      </c>
      <c r="E10" s="26">
        <v>0.1</v>
      </c>
      <c r="F10" s="25">
        <v>9.89</v>
      </c>
      <c r="G10" s="27" t="str">
        <f t="shared" si="1"/>
        <v>#VALUE!</v>
      </c>
      <c r="H10" s="29">
        <v>13.0</v>
      </c>
      <c r="I10" s="30">
        <f t="shared" si="2"/>
        <v>12857</v>
      </c>
      <c r="J10" s="31" t="str">
        <f t="shared" si="3"/>
        <v>#VALUE!</v>
      </c>
      <c r="K10" s="32">
        <v>10.19</v>
      </c>
      <c r="L10" s="34">
        <f t="shared" si="4"/>
        <v>0</v>
      </c>
      <c r="M10" s="3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6">
        <v>4.0</v>
      </c>
      <c r="D11" s="38" t="s">
        <v>23</v>
      </c>
      <c r="E11" s="26">
        <v>0.1</v>
      </c>
      <c r="F11" s="25">
        <v>43.47</v>
      </c>
      <c r="G11" s="27" t="str">
        <f t="shared" si="1"/>
        <v>#VALUE!</v>
      </c>
      <c r="H11" s="29">
        <v>3.0</v>
      </c>
      <c r="I11" s="30">
        <f t="shared" si="2"/>
        <v>13041</v>
      </c>
      <c r="J11" s="31" t="str">
        <f t="shared" si="3"/>
        <v>#VALUE!</v>
      </c>
      <c r="K11" s="32">
        <v>48.33</v>
      </c>
      <c r="L11" s="34">
        <f t="shared" si="4"/>
        <v>0</v>
      </c>
      <c r="M11" s="3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6">
        <v>5.0</v>
      </c>
      <c r="D12" s="38" t="s">
        <v>25</v>
      </c>
      <c r="E12" s="26">
        <v>0.1</v>
      </c>
      <c r="F12" s="25">
        <v>29.0</v>
      </c>
      <c r="G12" s="27" t="str">
        <f t="shared" si="1"/>
        <v>#VALUE!</v>
      </c>
      <c r="H12" s="29">
        <v>4.0</v>
      </c>
      <c r="I12" s="30">
        <f t="shared" si="2"/>
        <v>11600</v>
      </c>
      <c r="J12" s="31" t="str">
        <f t="shared" si="3"/>
        <v>#VALUE!</v>
      </c>
      <c r="K12" s="32">
        <v>34.66</v>
      </c>
      <c r="L12" s="34">
        <f t="shared" si="4"/>
        <v>0</v>
      </c>
      <c r="M12" s="3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6">
        <v>6.0</v>
      </c>
      <c r="D13" s="38" t="s">
        <v>27</v>
      </c>
      <c r="E13" s="26">
        <v>0.1</v>
      </c>
      <c r="F13" s="25">
        <v>18.9</v>
      </c>
      <c r="G13" s="27" t="str">
        <f t="shared" si="1"/>
        <v>#VALUE!</v>
      </c>
      <c r="H13" s="29">
        <v>7.0</v>
      </c>
      <c r="I13" s="30">
        <f t="shared" si="2"/>
        <v>13230</v>
      </c>
      <c r="J13" s="31" t="str">
        <f t="shared" si="3"/>
        <v>#VALUE!</v>
      </c>
      <c r="K13" s="32">
        <v>19.85</v>
      </c>
      <c r="L13" s="34">
        <f t="shared" si="4"/>
        <v>0</v>
      </c>
      <c r="M13" s="3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6">
        <v>7.0</v>
      </c>
      <c r="D14" s="38" t="s">
        <v>28</v>
      </c>
      <c r="E14" s="26">
        <v>0.1</v>
      </c>
      <c r="F14" s="25">
        <v>10.76</v>
      </c>
      <c r="G14" s="27" t="str">
        <f t="shared" si="1"/>
        <v>#VALUE!</v>
      </c>
      <c r="H14" s="29">
        <v>12.0</v>
      </c>
      <c r="I14" s="30">
        <f t="shared" si="2"/>
        <v>12912</v>
      </c>
      <c r="J14" s="31" t="str">
        <f t="shared" si="3"/>
        <v>#VALUE!</v>
      </c>
      <c r="K14" s="32">
        <v>11.85</v>
      </c>
      <c r="L14" s="34">
        <f t="shared" si="4"/>
        <v>0</v>
      </c>
      <c r="M14" s="3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6">
        <v>8.0</v>
      </c>
      <c r="D15" s="38" t="s">
        <v>29</v>
      </c>
      <c r="E15" s="26">
        <v>0.1</v>
      </c>
      <c r="F15" s="25">
        <v>12.89</v>
      </c>
      <c r="G15" s="27" t="str">
        <f t="shared" si="1"/>
        <v>#VALUE!</v>
      </c>
      <c r="H15" s="29">
        <v>10.0</v>
      </c>
      <c r="I15" s="30">
        <f t="shared" si="2"/>
        <v>12890</v>
      </c>
      <c r="J15" s="31" t="str">
        <f t="shared" si="3"/>
        <v>#VALUE!</v>
      </c>
      <c r="K15" s="32">
        <v>12.46</v>
      </c>
      <c r="L15" s="34">
        <f t="shared" si="4"/>
        <v>0</v>
      </c>
      <c r="M15" s="3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6">
        <v>9.0</v>
      </c>
      <c r="D16" s="38" t="s">
        <v>30</v>
      </c>
      <c r="E16" s="26">
        <v>0.1</v>
      </c>
      <c r="F16" s="25">
        <v>22.7</v>
      </c>
      <c r="G16" s="27" t="str">
        <f t="shared" si="1"/>
        <v>#VALUE!</v>
      </c>
      <c r="H16" s="29">
        <v>5.0</v>
      </c>
      <c r="I16" s="30">
        <f t="shared" si="2"/>
        <v>11350</v>
      </c>
      <c r="J16" s="31" t="str">
        <f t="shared" si="3"/>
        <v>#VALUE!</v>
      </c>
      <c r="K16" s="32">
        <v>21.25</v>
      </c>
      <c r="L16" s="34">
        <f t="shared" si="4"/>
        <v>0</v>
      </c>
      <c r="M16" s="3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6">
        <v>10.0</v>
      </c>
      <c r="D17" s="38" t="s">
        <v>31</v>
      </c>
      <c r="E17" s="26">
        <v>0.1</v>
      </c>
      <c r="F17" s="25">
        <v>53.94</v>
      </c>
      <c r="G17" s="27" t="str">
        <f t="shared" si="1"/>
        <v>#VALUE!</v>
      </c>
      <c r="H17" s="29">
        <v>3.0</v>
      </c>
      <c r="I17" s="30">
        <f t="shared" si="2"/>
        <v>16182</v>
      </c>
      <c r="J17" s="31" t="str">
        <f t="shared" si="3"/>
        <v>#VALUE!</v>
      </c>
      <c r="K17" s="32">
        <v>48.76</v>
      </c>
      <c r="L17" s="34">
        <f t="shared" si="4"/>
        <v>0</v>
      </c>
      <c r="M17" s="3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9" t="s">
        <v>32</v>
      </c>
      <c r="D18" s="5"/>
      <c r="E18" s="6"/>
      <c r="F18" s="40" t="str">
        <f>D4</f>
        <v>#VALUE!</v>
      </c>
      <c r="G18" s="41"/>
      <c r="H18" s="41"/>
      <c r="I18" s="41"/>
      <c r="J18" s="40"/>
      <c r="K18" s="42" t="str">
        <f>F4</f>
        <v>#VALUE!</v>
      </c>
      <c r="L18" s="43" t="str">
        <f t="shared" ref="L18:L19" si="6">(K18/F18-1)</f>
        <v>#VALUE!</v>
      </c>
      <c r="M18" s="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9" t="s">
        <v>34</v>
      </c>
      <c r="D19" s="5"/>
      <c r="E19" s="6"/>
      <c r="F19" s="45">
        <v>100967.2</v>
      </c>
      <c r="G19" s="46"/>
      <c r="H19" s="46"/>
      <c r="I19" s="46"/>
      <c r="J19" s="47"/>
      <c r="K19" s="48">
        <v>102673.28</v>
      </c>
      <c r="L19" s="43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