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comments7.xml" ContentType="application/vnd.openxmlformats-officedocument.spreadsheetml.comments+xml"/>
  <Override PartName="/xl/media/image8.png" ContentType="image/png"/>
  <Override PartName="/xl/media/image7.png" ContentType="image/png"/>
  <Override PartName="/xl/media/image2.png" ContentType="image/png"/>
  <Override PartName="/xl/media/image1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8.vml" ContentType="application/vnd.openxmlformats-officedocument.vmlDrawing"/>
  <Override PartName="/xl/drawings/vmlDrawing1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o" sheetId="1" state="visible" r:id="rId2"/>
    <sheet name="Junho" sheetId="2" state="visible" r:id="rId3"/>
    <sheet name="Julho" sheetId="3" state="visible" r:id="rId4"/>
    <sheet name="Agosto" sheetId="4" state="visible" r:id="rId5"/>
    <sheet name="Setembro" sheetId="5" state="visible" r:id="rId6"/>
    <sheet name="Outubro" sheetId="6" state="visible" r:id="rId7"/>
    <sheet name="Novembro" sheetId="7" state="visible" r:id="rId8"/>
    <sheet name="Dezembr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F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K19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</commentList>
</comments>
</file>

<file path=xl/sharedStrings.xml><?xml version="1.0" encoding="utf-8"?>
<sst xmlns="http://schemas.openxmlformats.org/spreadsheetml/2006/main" count="244" uniqueCount="37">
  <si>
    <t xml:space="preserve">CAPITAL</t>
  </si>
  <si>
    <t xml:space="preserve">-&gt;</t>
  </si>
  <si>
    <t xml:space="preserve">Rentabilidade Mensal dos Ativos (sem caixa)</t>
  </si>
  <si>
    <t xml:space="preserve">INICIAL</t>
  </si>
  <si>
    <t xml:space="preserve">INVESTIDO</t>
  </si>
  <si>
    <t xml:space="preserve">ATUAL</t>
  </si>
  <si>
    <t xml:space="preserve">Rentabilidade Acumulada</t>
  </si>
  <si>
    <t xml:space="preserve">Maio de 2020</t>
  </si>
  <si>
    <t xml:space="preserve">Ativos</t>
  </si>
  <si>
    <t xml:space="preserve">Composição</t>
  </si>
  <si>
    <t xml:space="preserve">Preço Compra</t>
  </si>
  <si>
    <t xml:space="preserve">Qnt 1</t>
  </si>
  <si>
    <t xml:space="preserve">Qnt 2</t>
  </si>
  <si>
    <t xml:space="preserve">Montante</t>
  </si>
  <si>
    <t xml:space="preserve">Comp2</t>
  </si>
  <si>
    <t xml:space="preserve">Preço Atual</t>
  </si>
  <si>
    <t xml:space="preserve">Retorno</t>
  </si>
  <si>
    <t xml:space="preserve">HAPV3</t>
  </si>
  <si>
    <t xml:space="preserve">PTNT4</t>
  </si>
  <si>
    <t xml:space="preserve">JSLG3</t>
  </si>
  <si>
    <t xml:space="preserve">POMO4</t>
  </si>
  <si>
    <t xml:space="preserve">MGLU3</t>
  </si>
  <si>
    <t xml:space="preserve">WEGE3</t>
  </si>
  <si>
    <t xml:space="preserve">VLID3</t>
  </si>
  <si>
    <t xml:space="preserve">CARTEIRA</t>
  </si>
  <si>
    <t xml:space="preserve">      -&gt; Rentabilidade mensal da carteira</t>
  </si>
  <si>
    <t xml:space="preserve">IBOVESPA</t>
  </si>
  <si>
    <t xml:space="preserve">CSNA3</t>
  </si>
  <si>
    <t xml:space="preserve">ELET3</t>
  </si>
  <si>
    <t xml:space="preserve">TAEE3</t>
  </si>
  <si>
    <t xml:space="preserve">EGIE3</t>
  </si>
  <si>
    <t xml:space="preserve">yduq3</t>
  </si>
  <si>
    <t xml:space="preserve">ENBR3</t>
  </si>
  <si>
    <t xml:space="preserve">ECOR3</t>
  </si>
  <si>
    <t xml:space="preserve">ITSA4</t>
  </si>
  <si>
    <t xml:space="preserve">SANB4</t>
  </si>
  <si>
    <t xml:space="preserve">BBAS3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</si>
</sst>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_-&quot;R$ &quot;* #,##0.00_-;&quot;-R$ &quot;* #,##0.00_-;_-&quot;R$ &quot;* \-??_-;_-@"/>
    <numFmt numFmtId="167" formatCode="_-* #,##0_-;\-* #,##0_-;_-* \-??_-;_-@"/>
    <numFmt numFmtId="168" formatCode="_-* #,##0.00_-;\-* #,##0.00_-;_-* \-??_-;_-@"/>
    <numFmt numFmtId="169" formatCode="0%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FFD965"/>
        <bgColor rgb="FFFFFF99"/>
      </patternFill>
    </fill>
    <fill>
      <patternFill patternType="solid">
        <fgColor rgb="FFE7E6E6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727560</xdr:colOff>
      <xdr:row>6</xdr:row>
      <xdr:rowOff>34920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5680" y="76320"/>
          <a:ext cx="1454400" cy="1292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727200</xdr:colOff>
      <xdr:row>6</xdr:row>
      <xdr:rowOff>34920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85680" y="76320"/>
          <a:ext cx="1454040" cy="1292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727200</xdr:colOff>
      <xdr:row>6</xdr:row>
      <xdr:rowOff>34920</xdr:rowOff>
    </xdr:to>
    <xdr:pic>
      <xdr:nvPicPr>
        <xdr:cNvPr id="2" name="image1.png" descr=""/>
        <xdr:cNvPicPr/>
      </xdr:nvPicPr>
      <xdr:blipFill>
        <a:blip r:embed="rId1"/>
        <a:stretch/>
      </xdr:blipFill>
      <xdr:spPr>
        <a:xfrm>
          <a:off x="85680" y="76320"/>
          <a:ext cx="1454040" cy="1292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727200</xdr:colOff>
      <xdr:row>6</xdr:row>
      <xdr:rowOff>34920</xdr:rowOff>
    </xdr:to>
    <xdr:pic>
      <xdr:nvPicPr>
        <xdr:cNvPr id="3" name="image1.png" descr=""/>
        <xdr:cNvPicPr/>
      </xdr:nvPicPr>
      <xdr:blipFill>
        <a:blip r:embed="rId1"/>
        <a:stretch/>
      </xdr:blipFill>
      <xdr:spPr>
        <a:xfrm>
          <a:off x="85680" y="76320"/>
          <a:ext cx="1454040" cy="1292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727200</xdr:colOff>
      <xdr:row>6</xdr:row>
      <xdr:rowOff>34920</xdr:rowOff>
    </xdr:to>
    <xdr:pic>
      <xdr:nvPicPr>
        <xdr:cNvPr id="4" name="image1.png" descr=""/>
        <xdr:cNvPicPr/>
      </xdr:nvPicPr>
      <xdr:blipFill>
        <a:blip r:embed="rId1"/>
        <a:stretch/>
      </xdr:blipFill>
      <xdr:spPr>
        <a:xfrm>
          <a:off x="85680" y="76320"/>
          <a:ext cx="1454040" cy="1292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727200</xdr:colOff>
      <xdr:row>6</xdr:row>
      <xdr:rowOff>34920</xdr:rowOff>
    </xdr:to>
    <xdr:pic>
      <xdr:nvPicPr>
        <xdr:cNvPr id="5" name="image1.png" descr=""/>
        <xdr:cNvPicPr/>
      </xdr:nvPicPr>
      <xdr:blipFill>
        <a:blip r:embed="rId1"/>
        <a:stretch/>
      </xdr:blipFill>
      <xdr:spPr>
        <a:xfrm>
          <a:off x="85680" y="76320"/>
          <a:ext cx="1454040" cy="1292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727200</xdr:colOff>
      <xdr:row>6</xdr:row>
      <xdr:rowOff>34920</xdr:rowOff>
    </xdr:to>
    <xdr:pic>
      <xdr:nvPicPr>
        <xdr:cNvPr id="6" name="image1.png" descr=""/>
        <xdr:cNvPicPr/>
      </xdr:nvPicPr>
      <xdr:blipFill>
        <a:blip r:embed="rId1"/>
        <a:stretch/>
      </xdr:blipFill>
      <xdr:spPr>
        <a:xfrm>
          <a:off x="85680" y="76320"/>
          <a:ext cx="1454040" cy="1292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76320</xdr:rowOff>
    </xdr:from>
    <xdr:to>
      <xdr:col>1</xdr:col>
      <xdr:colOff>727200</xdr:colOff>
      <xdr:row>6</xdr:row>
      <xdr:rowOff>34920</xdr:rowOff>
    </xdr:to>
    <xdr:pic>
      <xdr:nvPicPr>
        <xdr:cNvPr id="7" name="image1.png" descr=""/>
        <xdr:cNvPicPr/>
      </xdr:nvPicPr>
      <xdr:blipFill>
        <a:blip r:embed="rId1"/>
        <a:stretch/>
      </xdr:blipFill>
      <xdr:spPr>
        <a:xfrm>
          <a:off x="85680" y="76320"/>
          <a:ext cx="1454040" cy="1292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K15" activeCellId="0" sqref="K15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0.116481216686718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v>100000</v>
      </c>
      <c r="E4" s="10" t="n">
        <f aca="false">IF(SUM(I8:I17)&lt;=D4,SUM(I8:I17),"VALOR ACIMA DO DISPONÍVEL")</f>
        <v>100000</v>
      </c>
      <c r="F4" s="11" t="n">
        <f aca="false">(E4*I2)+E4+(D4-E4)</f>
        <v>111648.121668672</v>
      </c>
      <c r="G4" s="2"/>
      <c r="H4" s="2"/>
      <c r="I4" s="12" t="n">
        <f aca="false">F4/D4-1</f>
        <v>0.116481216686718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17</v>
      </c>
      <c r="E8" s="18" t="n">
        <v>0.1</v>
      </c>
      <c r="F8" s="19" t="n">
        <v>52.44</v>
      </c>
      <c r="G8" s="20" t="n">
        <f aca="false">((E8*$D$4)/100)/F8</f>
        <v>1.906941266209</v>
      </c>
      <c r="H8" s="21" t="n">
        <v>1.906941266209</v>
      </c>
      <c r="I8" s="22" t="n">
        <f aca="false">H8*F8*100</f>
        <v>10000</v>
      </c>
      <c r="J8" s="23" t="n">
        <f aca="false">I8/$E$4</f>
        <v>0.1</v>
      </c>
      <c r="K8" s="19" t="n">
        <v>54.86</v>
      </c>
      <c r="L8" s="24" t="n">
        <f aca="false">IFERROR((K8/F8-1)*J8,0)</f>
        <v>0.00461479786422578</v>
      </c>
      <c r="M8" s="25" t="n">
        <f aca="false">IFERROR(L8/J8,0)</f>
        <v>0.0461479786422578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18</v>
      </c>
      <c r="E9" s="18" t="n">
        <v>0.1</v>
      </c>
      <c r="F9" s="19" t="n">
        <v>3.66</v>
      </c>
      <c r="G9" s="20" t="n">
        <f aca="false">((E9*$D$4)/100)/F9</f>
        <v>27.3224043715847</v>
      </c>
      <c r="H9" s="21" t="n">
        <v>27.3224043715847</v>
      </c>
      <c r="I9" s="22" t="n">
        <f aca="false">H9*F9*100</f>
        <v>10000</v>
      </c>
      <c r="J9" s="23" t="n">
        <f aca="false">I9/$E$4</f>
        <v>0.1</v>
      </c>
      <c r="K9" s="19" t="n">
        <v>4.03</v>
      </c>
      <c r="L9" s="24" t="n">
        <f aca="false">IFERROR((K9/F9-1)*J9,0)</f>
        <v>0.0101092896174863</v>
      </c>
      <c r="M9" s="25" t="n">
        <f aca="false">IFERROR(L9/J9,0)</f>
        <v>0.101092896174863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4.9" hidden="false" customHeight="false" outlineLevel="0" collapsed="false">
      <c r="A10" s="1"/>
      <c r="B10" s="1"/>
      <c r="C10" s="26" t="n">
        <v>3</v>
      </c>
      <c r="D10" s="27" t="s">
        <v>19</v>
      </c>
      <c r="E10" s="18" t="n">
        <v>0.3</v>
      </c>
      <c r="F10" s="19" t="n">
        <v>18.8</v>
      </c>
      <c r="G10" s="20" t="n">
        <f aca="false">((E10*$D$4)/100)/F10</f>
        <v>15.9574468085106</v>
      </c>
      <c r="H10" s="21" t="n">
        <v>15.9574468085106</v>
      </c>
      <c r="I10" s="22" t="n">
        <f aca="false">H10*F10*100</f>
        <v>30000</v>
      </c>
      <c r="J10" s="23" t="n">
        <f aca="false">I10/$E$4</f>
        <v>0.3</v>
      </c>
      <c r="K10" s="19" t="n">
        <v>20.34</v>
      </c>
      <c r="L10" s="24" t="n">
        <f aca="false">IFERROR((K10/F10-1)*J10,0)</f>
        <v>0.0245744680851064</v>
      </c>
      <c r="M10" s="25" t="n">
        <f aca="false">IFERROR(L10/J10,0)</f>
        <v>0.0819148936170213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20</v>
      </c>
      <c r="E11" s="18" t="n">
        <v>0.08</v>
      </c>
      <c r="F11" s="19" t="n">
        <v>2.86</v>
      </c>
      <c r="G11" s="20" t="n">
        <f aca="false">((E11*$D$4)/100)/F11</f>
        <v>27.972027972028</v>
      </c>
      <c r="H11" s="21" t="n">
        <v>27.972027972028</v>
      </c>
      <c r="I11" s="22" t="n">
        <f aca="false">H11*F11*100</f>
        <v>8000</v>
      </c>
      <c r="J11" s="23" t="n">
        <f aca="false">I11/$E$4</f>
        <v>0.08</v>
      </c>
      <c r="K11" s="19" t="n">
        <v>2.64</v>
      </c>
      <c r="L11" s="24" t="n">
        <f aca="false">IFERROR((K11/F11-1)*J11,0)</f>
        <v>-0.00615384615384615</v>
      </c>
      <c r="M11" s="25" t="n">
        <f aca="false">IFERROR(L11/J11,0)</f>
        <v>-0.0769230769230769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4.9" hidden="false" customHeight="false" outlineLevel="0" collapsed="false">
      <c r="A12" s="1"/>
      <c r="B12" s="1"/>
      <c r="C12" s="26" t="n">
        <v>5</v>
      </c>
      <c r="D12" s="27" t="s">
        <v>21</v>
      </c>
      <c r="E12" s="18" t="n">
        <v>0.2</v>
      </c>
      <c r="F12" s="19" t="n">
        <v>49.7</v>
      </c>
      <c r="G12" s="20" t="n">
        <f aca="false">((E12*$D$4)/100)/F12</f>
        <v>4.02414486921529</v>
      </c>
      <c r="H12" s="21" t="n">
        <v>4.02414486921529</v>
      </c>
      <c r="I12" s="22" t="n">
        <f aca="false">H12*F12*100</f>
        <v>20000</v>
      </c>
      <c r="J12" s="23" t="n">
        <f aca="false">I12/$E$4</f>
        <v>0.2</v>
      </c>
      <c r="K12" s="19" t="n">
        <v>64.35</v>
      </c>
      <c r="L12" s="24" t="n">
        <f aca="false">IFERROR((K12/F12-1)*J12,0)</f>
        <v>0.058953722334004</v>
      </c>
      <c r="M12" s="25" t="n">
        <f aca="false">IFERROR(L12/J12,0)</f>
        <v>0.29476861167002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22</v>
      </c>
      <c r="E13" s="18" t="n">
        <v>0.14</v>
      </c>
      <c r="F13" s="19" t="n">
        <v>39.94</v>
      </c>
      <c r="G13" s="20" t="n">
        <f aca="false">((E13*$D$4)/100)/F13</f>
        <v>3.50525788683025</v>
      </c>
      <c r="H13" s="21" t="n">
        <v>3.50525788683025</v>
      </c>
      <c r="I13" s="22" t="n">
        <f aca="false">H13*F13*100</f>
        <v>14000</v>
      </c>
      <c r="J13" s="23" t="n">
        <f aca="false">I13/$E$4</f>
        <v>0.14</v>
      </c>
      <c r="K13" s="19" t="n">
        <v>41.83</v>
      </c>
      <c r="L13" s="24" t="n">
        <f aca="false">IFERROR((K13/F13-1)*J13,0)</f>
        <v>0.00662493740610918</v>
      </c>
      <c r="M13" s="25" t="n">
        <f aca="false">IFERROR(L13/J13,0)</f>
        <v>0.0473209814722084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23</v>
      </c>
      <c r="E14" s="18" t="n">
        <v>0.08</v>
      </c>
      <c r="F14" s="19" t="n">
        <v>8.92</v>
      </c>
      <c r="G14" s="20" t="n">
        <f aca="false">((E14*$D$4)/100)/F14</f>
        <v>8.96860986547085</v>
      </c>
      <c r="H14" s="21" t="n">
        <v>8.96860986547085</v>
      </c>
      <c r="I14" s="22" t="n">
        <f aca="false">H14*F14*100</f>
        <v>8000</v>
      </c>
      <c r="J14" s="23" t="n">
        <f aca="false">I14/$E$4</f>
        <v>0.08</v>
      </c>
      <c r="K14" s="28" t="n">
        <v>10.9</v>
      </c>
      <c r="L14" s="24" t="n">
        <f aca="false">IFERROR((K14/F14-1)*J14,0)</f>
        <v>0.0177578475336323</v>
      </c>
      <c r="M14" s="25" t="n">
        <f aca="false">IFERROR(L14/J14,0)</f>
        <v>0.221973094170404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/>
      <c r="E15" s="18" t="n">
        <v>0.1</v>
      </c>
      <c r="F15" s="19"/>
      <c r="G15" s="20" t="e">
        <f aca="false">((E15*$D$4)/100)/F15</f>
        <v>#DIV/0!</v>
      </c>
      <c r="H15" s="21"/>
      <c r="I15" s="22" t="n">
        <f aca="false">H15*F15*100</f>
        <v>0</v>
      </c>
      <c r="J15" s="23" t="n">
        <f aca="false">I15/$E$4</f>
        <v>0</v>
      </c>
      <c r="K15" s="28"/>
      <c r="L15" s="24" t="n">
        <f aca="false">IFERROR((K15/F15-1)*J15,0)</f>
        <v>0</v>
      </c>
      <c r="M15" s="25" t="n">
        <f aca="false">IFERROR(L15/J15,0)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/>
      <c r="E16" s="18" t="n">
        <v>0.1</v>
      </c>
      <c r="F16" s="19"/>
      <c r="G16" s="20" t="e">
        <f aca="false">((E16*$D$4)/100)/F16</f>
        <v>#DIV/0!</v>
      </c>
      <c r="H16" s="21"/>
      <c r="I16" s="22" t="n">
        <f aca="false">H16*F16*100</f>
        <v>0</v>
      </c>
      <c r="J16" s="23" t="n">
        <f aca="false">I16/$E$4</f>
        <v>0</v>
      </c>
      <c r="K16" s="28"/>
      <c r="L16" s="24" t="n">
        <f aca="false">IFERROR((K16/F16-1)*J16,0)</f>
        <v>0</v>
      </c>
      <c r="M16" s="25" t="n">
        <f aca="false">IFERROR(L16/J16,0)</f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/>
      <c r="E17" s="18" t="n">
        <v>0.1</v>
      </c>
      <c r="F17" s="19"/>
      <c r="G17" s="20" t="e">
        <f aca="false">((E17*$D$4)/100)/F17</f>
        <v>#DIV/0!</v>
      </c>
      <c r="H17" s="21"/>
      <c r="I17" s="22" t="n">
        <f aca="false">H17*F17*100</f>
        <v>0</v>
      </c>
      <c r="J17" s="23" t="n">
        <f aca="false">I17/$E$4</f>
        <v>0</v>
      </c>
      <c r="K17" s="28"/>
      <c r="L17" s="24" t="n">
        <f aca="false">IFERROR((K17/F17-1)*J17,0)</f>
        <v>0</v>
      </c>
      <c r="M17" s="25" t="n">
        <f aca="false">IFERROR(L17/J17,0)</f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v>100000</v>
      </c>
      <c r="G18" s="31"/>
      <c r="H18" s="31"/>
      <c r="I18" s="31"/>
      <c r="J18" s="30"/>
      <c r="K18" s="32" t="n">
        <f aca="false">F4</f>
        <v>111648.121668672</v>
      </c>
      <c r="L18" s="33" t="n">
        <f aca="false">(K18/F18-1)</f>
        <v>0.116481216686718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80505.89</v>
      </c>
      <c r="G19" s="35"/>
      <c r="H19" s="35"/>
      <c r="I19" s="35"/>
      <c r="J19" s="36"/>
      <c r="K19" s="37" t="n">
        <v>86771.95</v>
      </c>
      <c r="L19" s="33" t="n">
        <f aca="false">(K19/F19-1)</f>
        <v>0.0778335597556898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0.0453047953714825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Maio!F4</f>
        <v>111648.121668672</v>
      </c>
      <c r="E4" s="10" t="n">
        <f aca="false">IF(SUM(I8:I17)&lt;=D4,SUM(I8:I17),"VALOR ACIMA DO DISPONÍVEL")</f>
        <v>102868.36</v>
      </c>
      <c r="F4" s="11" t="n">
        <f aca="false">(E4*I2)+E4+(D4-E4)</f>
        <v>116308.551668672</v>
      </c>
      <c r="G4" s="2"/>
      <c r="H4" s="2"/>
      <c r="I4" s="12" t="n">
        <f aca="false">F4/100000-1</f>
        <v>0.163085516686718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6.68151536018383</v>
      </c>
      <c r="H8" s="21" t="n">
        <v>6.27</v>
      </c>
      <c r="I8" s="22" t="n">
        <f aca="false">H8*F8*100</f>
        <v>10477.17</v>
      </c>
      <c r="J8" s="23" t="n">
        <f aca="false">I8/$E$4</f>
        <v>0.101850267662477</v>
      </c>
      <c r="K8" s="28" t="n">
        <v>15.86</v>
      </c>
      <c r="L8" s="24" t="n">
        <f aca="false">IFERROR((K8/F8-1)*J8,0)</f>
        <v>-0.00518089332813317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3.1673226005297</v>
      </c>
      <c r="H9" s="21" t="n">
        <v>2.97</v>
      </c>
      <c r="I9" s="22" t="n">
        <f aca="false">H9*F9*100</f>
        <v>10469.25</v>
      </c>
      <c r="J9" s="23" t="n">
        <f aca="false">I9/$E$4</f>
        <v>0.101773276058839</v>
      </c>
      <c r="K9" s="28" t="n">
        <v>42.95</v>
      </c>
      <c r="L9" s="24" t="n">
        <f aca="false">IFERROR((K9/F9-1)*J9,0)</f>
        <v>0.0222313255504414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0.1</v>
      </c>
      <c r="F10" s="19" t="n">
        <v>9.89</v>
      </c>
      <c r="G10" s="20" t="n">
        <f aca="false">((E10*$D$4)/100)/F10</f>
        <v>11.288991068622</v>
      </c>
      <c r="H10" s="21" t="n">
        <v>10.6</v>
      </c>
      <c r="I10" s="22" t="n">
        <f aca="false">H10*F10*100</f>
        <v>10483.4</v>
      </c>
      <c r="J10" s="23" t="n">
        <f aca="false">I10/$E$4</f>
        <v>0.101910830502207</v>
      </c>
      <c r="K10" s="28" t="n">
        <v>10.19</v>
      </c>
      <c r="L10" s="24" t="n">
        <f aca="false">IFERROR((K10/F10-1)*J10,0)</f>
        <v>0.00309132954000625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0.1</v>
      </c>
      <c r="F11" s="19" t="n">
        <v>43.47</v>
      </c>
      <c r="G11" s="20" t="n">
        <f aca="false">((E11*$D$4)/100)/F11</f>
        <v>2.5683947933902</v>
      </c>
      <c r="H11" s="21" t="n">
        <v>2.41</v>
      </c>
      <c r="I11" s="22" t="n">
        <f aca="false">H11*F11*100</f>
        <v>10476.27</v>
      </c>
      <c r="J11" s="23" t="n">
        <f aca="false">I11/$E$4</f>
        <v>0.101841518616609</v>
      </c>
      <c r="K11" s="28" t="n">
        <v>48.33</v>
      </c>
      <c r="L11" s="24" t="n">
        <f aca="false">IFERROR((K11/F11-1)*J11,0)</f>
        <v>0.0113860082925401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0.1</v>
      </c>
      <c r="F12" s="19" t="n">
        <v>29</v>
      </c>
      <c r="G12" s="20" t="n">
        <f aca="false">((E12*$D$4)/100)/F12</f>
        <v>3.8499352299542</v>
      </c>
      <c r="H12" s="21" t="n">
        <v>3.62</v>
      </c>
      <c r="I12" s="22" t="n">
        <f aca="false">H12*F12*100</f>
        <v>10498</v>
      </c>
      <c r="J12" s="23" t="n">
        <f aca="false">I12/$E$4</f>
        <v>0.102052759468509</v>
      </c>
      <c r="K12" s="28" t="n">
        <v>34.66</v>
      </c>
      <c r="L12" s="24" t="n">
        <f aca="false">IFERROR((K12/F12-1)*J12,0)</f>
        <v>0.0199178833997159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0.1</v>
      </c>
      <c r="F13" s="19" t="n">
        <v>18.9</v>
      </c>
      <c r="G13" s="20" t="n">
        <f aca="false">((E13*$D$4)/100)/F13</f>
        <v>5.90730802479745</v>
      </c>
      <c r="H13" s="21" t="n">
        <v>5.55</v>
      </c>
      <c r="I13" s="22" t="n">
        <f aca="false">H13*F13*100</f>
        <v>10489.5</v>
      </c>
      <c r="J13" s="23" t="n">
        <f aca="false">I13/$E$4</f>
        <v>0.101970129590867</v>
      </c>
      <c r="K13" s="28" t="n">
        <v>19.85</v>
      </c>
      <c r="L13" s="24" t="n">
        <f aca="false">IFERROR((K13/F13-1)*J13,0)</f>
        <v>0.00512548270430288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0.1</v>
      </c>
      <c r="F14" s="19" t="n">
        <v>10.76</v>
      </c>
      <c r="G14" s="20" t="n">
        <f aca="false">((E14*$D$4)/100)/F14</f>
        <v>10.376219485936</v>
      </c>
      <c r="H14" s="21" t="n">
        <v>7.94</v>
      </c>
      <c r="I14" s="22" t="n">
        <f aca="false">H14*F14*100</f>
        <v>8543.44</v>
      </c>
      <c r="J14" s="23" t="n">
        <f aca="false">I14/$E$4</f>
        <v>0.0830521649222366</v>
      </c>
      <c r="K14" s="28" t="n">
        <v>11.85</v>
      </c>
      <c r="L14" s="24" t="n">
        <f aca="false">IFERROR((K14/F14-1)*J14,0)</f>
        <v>0.00841327692985482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0.1</v>
      </c>
      <c r="F15" s="19" t="n">
        <v>12.89</v>
      </c>
      <c r="G15" s="20" t="n">
        <f aca="false">((E15*$D$4)/100)/F15</f>
        <v>8.66160757708858</v>
      </c>
      <c r="H15" s="21" t="n">
        <v>8.13</v>
      </c>
      <c r="I15" s="22" t="n">
        <f aca="false">H15*F15*100</f>
        <v>10479.57</v>
      </c>
      <c r="J15" s="23" t="n">
        <f aca="false">I15/$E$4</f>
        <v>0.101873598451458</v>
      </c>
      <c r="K15" s="28" t="n">
        <v>12.46</v>
      </c>
      <c r="L15" s="24" t="n">
        <f aca="false">IFERROR((K15/F15-1)*J15,0)</f>
        <v>-0.00339842104997105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0.1</v>
      </c>
      <c r="F16" s="19" t="n">
        <v>22.7</v>
      </c>
      <c r="G16" s="20" t="n">
        <f aca="false">((E16*$D$4)/100)/F16</f>
        <v>4.91841945676968</v>
      </c>
      <c r="H16" s="21" t="n">
        <v>4.62</v>
      </c>
      <c r="I16" s="22" t="n">
        <f aca="false">H16*F16*100</f>
        <v>10487.4</v>
      </c>
      <c r="J16" s="23" t="n">
        <f aca="false">I16/$E$4</f>
        <v>0.101949715150509</v>
      </c>
      <c r="K16" s="28" t="n">
        <v>21.25</v>
      </c>
      <c r="L16" s="24" t="n">
        <f aca="false">IFERROR((K16/F16-1)*J16,0)</f>
        <v>-0.00651220647437171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0.1</v>
      </c>
      <c r="F17" s="19" t="n">
        <v>53.94</v>
      </c>
      <c r="G17" s="20" t="n">
        <f aca="false">((E17*$D$4)/100)/F17</f>
        <v>2.06985765051301</v>
      </c>
      <c r="H17" s="21" t="n">
        <v>1.94</v>
      </c>
      <c r="I17" s="22" t="n">
        <f aca="false">H17*F17*100</f>
        <v>10464.36</v>
      </c>
      <c r="J17" s="23" t="n">
        <f aca="false">I17/$E$4</f>
        <v>0.10172573957629</v>
      </c>
      <c r="K17" s="28" t="n">
        <v>48.76</v>
      </c>
      <c r="L17" s="24" t="n">
        <f aca="false">IFERROR((K17/F17-1)*J17,0)</f>
        <v>-0.00976899019290286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111648.121668672</v>
      </c>
      <c r="G18" s="31"/>
      <c r="H18" s="31"/>
      <c r="I18" s="31"/>
      <c r="J18" s="30"/>
      <c r="K18" s="32" t="n">
        <f aca="false">F4</f>
        <v>116308.551668672</v>
      </c>
      <c r="L18" s="33" t="n">
        <f aca="false">(K18/F18-1)</f>
        <v>0.0417421263371571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0.0579529670961253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Junho!F4</f>
        <v>116308.551668672</v>
      </c>
      <c r="E4" s="10" t="n">
        <f aca="false">IF(SUM(I8:I17)&lt;=D4,SUM(I8:I17),"VALOR ACIMA DO DISPONÍVEL")</f>
        <v>83516</v>
      </c>
      <c r="F4" s="11" t="n">
        <f aca="false">(E4*I2)+E4+(D4-E4)</f>
        <v>121148.551668672</v>
      </c>
      <c r="G4" s="2"/>
      <c r="H4" s="2"/>
      <c r="I4" s="12" t="n">
        <f aca="false">F4/100000-1</f>
        <v>0.211485516686718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6.96041601847228</v>
      </c>
      <c r="H8" s="21" t="n">
        <v>6</v>
      </c>
      <c r="I8" s="22" t="n">
        <f aca="false">H8*F8*100</f>
        <v>10026</v>
      </c>
      <c r="J8" s="23" t="n">
        <f aca="false">I8/$E$4</f>
        <v>0.120048852914412</v>
      </c>
      <c r="K8" s="28" t="n">
        <v>15.86</v>
      </c>
      <c r="L8" s="24" t="n">
        <f aca="false">IFERROR((K8/F8-1)*J8,0)</f>
        <v>-0.00610661430145123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3.29953338067154</v>
      </c>
      <c r="H9" s="21" t="n">
        <v>3</v>
      </c>
      <c r="I9" s="22" t="n">
        <f aca="false">H9*F9*100</f>
        <v>10575</v>
      </c>
      <c r="J9" s="23" t="n">
        <f aca="false">I9/$E$4</f>
        <v>0.126622443603621</v>
      </c>
      <c r="K9" s="28" t="n">
        <v>42.95</v>
      </c>
      <c r="L9" s="24" t="n">
        <f aca="false">IFERROR((K9/F9-1)*J9,0)</f>
        <v>0.0276593706595144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0.1</v>
      </c>
      <c r="F10" s="19" t="n">
        <v>9.89</v>
      </c>
      <c r="G10" s="20" t="n">
        <f aca="false">((E10*$D$4)/100)/F10</f>
        <v>11.7602175600275</v>
      </c>
      <c r="H10" s="21" t="n">
        <v>10</v>
      </c>
      <c r="I10" s="22" t="n">
        <f aca="false">H10*F10*100</f>
        <v>9890</v>
      </c>
      <c r="J10" s="23" t="n">
        <f aca="false">I10/$E$4</f>
        <v>0.118420422434025</v>
      </c>
      <c r="K10" s="28" t="n">
        <v>10.19</v>
      </c>
      <c r="L10" s="24" t="n">
        <f aca="false">IFERROR((K10/F10-1)*J10,0)</f>
        <v>0.00359212605967716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0.1</v>
      </c>
      <c r="F11" s="19" t="n">
        <v>43.47</v>
      </c>
      <c r="G11" s="20" t="n">
        <f aca="false">((E11*$D$4)/100)/F11</f>
        <v>2.67560505333959</v>
      </c>
      <c r="H11" s="21" t="n">
        <v>2</v>
      </c>
      <c r="I11" s="22" t="n">
        <f aca="false">H11*F11*100</f>
        <v>8694</v>
      </c>
      <c r="J11" s="23" t="n">
        <f aca="false">I11/$E$4</f>
        <v>0.104099813209445</v>
      </c>
      <c r="K11" s="28" t="n">
        <v>48.33</v>
      </c>
      <c r="L11" s="24" t="n">
        <f aca="false">IFERROR((K11/F11-1)*J11,0)</f>
        <v>0.0116384884333541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0.1</v>
      </c>
      <c r="F12" s="19" t="n">
        <v>29</v>
      </c>
      <c r="G12" s="20" t="n">
        <f aca="false">((E12*$D$4)/100)/F12</f>
        <v>4.01063971271282</v>
      </c>
      <c r="H12" s="21" t="n">
        <v>3</v>
      </c>
      <c r="I12" s="22" t="n">
        <f aca="false">H12*F12*100</f>
        <v>8700</v>
      </c>
      <c r="J12" s="23" t="n">
        <f aca="false">I12/$E$4</f>
        <v>0.104171655730638</v>
      </c>
      <c r="K12" s="28" t="n">
        <v>34.66</v>
      </c>
      <c r="L12" s="24" t="n">
        <f aca="false">IFERROR((K12/F12-1)*J12,0)</f>
        <v>0.0203314334977729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0.1</v>
      </c>
      <c r="F13" s="19" t="n">
        <v>18.9</v>
      </c>
      <c r="G13" s="20" t="n">
        <f aca="false">((E13*$D$4)/100)/F13</f>
        <v>6.15389162268105</v>
      </c>
      <c r="H13" s="21" t="n">
        <v>5</v>
      </c>
      <c r="I13" s="22" t="n">
        <f aca="false">H13*F13*100</f>
        <v>9450</v>
      </c>
      <c r="J13" s="23" t="n">
        <f aca="false">I13/$E$4</f>
        <v>0.113151970879831</v>
      </c>
      <c r="K13" s="28" t="n">
        <v>19.85</v>
      </c>
      <c r="L13" s="24" t="n">
        <f aca="false">IFERROR((K13/F13-1)*J13,0)</f>
        <v>0.00568753292782224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0.1</v>
      </c>
      <c r="F14" s="19" t="n">
        <v>10.76</v>
      </c>
      <c r="G14" s="20" t="n">
        <f aca="false">((E14*$D$4)/100)/F14</f>
        <v>10.8093449506201</v>
      </c>
      <c r="H14" s="21" t="n">
        <v>7</v>
      </c>
      <c r="I14" s="22" t="n">
        <f aca="false">H14*F14*100</f>
        <v>7532</v>
      </c>
      <c r="J14" s="23" t="n">
        <f aca="false">I14/$E$4</f>
        <v>0.0901863116049619</v>
      </c>
      <c r="K14" s="28" t="n">
        <v>11.85</v>
      </c>
      <c r="L14" s="24" t="n">
        <f aca="false">IFERROR((K14/F14-1)*J14,0)</f>
        <v>0.00913597394511231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0.1</v>
      </c>
      <c r="F15" s="19" t="n">
        <v>12.89</v>
      </c>
      <c r="G15" s="20" t="n">
        <f aca="false">((E15*$D$4)/100)/F15</f>
        <v>9.02316149485429</v>
      </c>
      <c r="H15" s="21" t="n">
        <v>5</v>
      </c>
      <c r="I15" s="22" t="n">
        <f aca="false">H15*F15*100</f>
        <v>6445</v>
      </c>
      <c r="J15" s="23" t="n">
        <f aca="false">I15/$E$4</f>
        <v>0.0771708415153982</v>
      </c>
      <c r="K15" s="28" t="n">
        <v>12.46</v>
      </c>
      <c r="L15" s="24" t="n">
        <f aca="false">IFERROR((K15/F15-1)*J15,0)</f>
        <v>-0.00257435700943531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0.1</v>
      </c>
      <c r="F16" s="19" t="n">
        <v>22.7</v>
      </c>
      <c r="G16" s="20" t="n">
        <f aca="false">((E16*$D$4)/100)/F16</f>
        <v>5.12372474311329</v>
      </c>
      <c r="H16" s="21" t="n">
        <v>3</v>
      </c>
      <c r="I16" s="22" t="n">
        <f aca="false">H16*F16*100</f>
        <v>6810</v>
      </c>
      <c r="J16" s="23" t="n">
        <f aca="false">I16/$E$4</f>
        <v>0.0815412615546722</v>
      </c>
      <c r="K16" s="28" t="n">
        <v>21.25</v>
      </c>
      <c r="L16" s="24" t="n">
        <f aca="false">IFERROR((K16/F16-1)*J16,0)</f>
        <v>-0.00520858278653192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0.1</v>
      </c>
      <c r="F17" s="19" t="n">
        <v>53.94</v>
      </c>
      <c r="G17" s="20" t="n">
        <f aca="false">((E17*$D$4)/100)/F17</f>
        <v>2.15625791006066</v>
      </c>
      <c r="H17" s="21" t="n">
        <v>1</v>
      </c>
      <c r="I17" s="22" t="n">
        <f aca="false">H17*F17*100</f>
        <v>5394</v>
      </c>
      <c r="J17" s="23" t="n">
        <f aca="false">I17/$E$4</f>
        <v>0.0645864265529958</v>
      </c>
      <c r="K17" s="28" t="n">
        <v>48.76</v>
      </c>
      <c r="L17" s="24" t="n">
        <f aca="false">IFERROR((K17/F17-1)*J17,0)</f>
        <v>-0.00620240432970928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116308.551668672</v>
      </c>
      <c r="G18" s="31"/>
      <c r="H18" s="31"/>
      <c r="I18" s="31"/>
      <c r="J18" s="30"/>
      <c r="K18" s="32" t="n">
        <f aca="false">F4</f>
        <v>121148.551668672</v>
      </c>
      <c r="L18" s="33" t="n">
        <f aca="false">(K18/F18-1)</f>
        <v>0.0416134491450613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0.0579529670961253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Julho!F4</f>
        <v>121148.551668672</v>
      </c>
      <c r="E4" s="10" t="n">
        <f aca="false">IF(SUM(I8:I17)&lt;=D4,SUM(I8:I17),"VALOR ACIMA DO DISPONÍVEL")</f>
        <v>83516</v>
      </c>
      <c r="F4" s="11" t="n">
        <f aca="false">(E4*I2)+E4+(D4-E4)</f>
        <v>125988.551668672</v>
      </c>
      <c r="G4" s="2"/>
      <c r="H4" s="2"/>
      <c r="I4" s="12" t="n">
        <f aca="false">F4/100000-1</f>
        <v>0.259885516686718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7.25006293648544</v>
      </c>
      <c r="H8" s="21" t="n">
        <v>6</v>
      </c>
      <c r="I8" s="22" t="n">
        <f aca="false">H8*F8*100</f>
        <v>10026</v>
      </c>
      <c r="J8" s="23" t="n">
        <f aca="false">I8/$E$4</f>
        <v>0.120048852914412</v>
      </c>
      <c r="K8" s="28" t="n">
        <v>15.86</v>
      </c>
      <c r="L8" s="24" t="n">
        <f aca="false">IFERROR((K8/F8-1)*J8,0)</f>
        <v>-0.00610661430145123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3.43683834521055</v>
      </c>
      <c r="H9" s="21" t="n">
        <v>3</v>
      </c>
      <c r="I9" s="22" t="n">
        <f aca="false">H9*F9*100</f>
        <v>10575</v>
      </c>
      <c r="J9" s="23" t="n">
        <f aca="false">I9/$E$4</f>
        <v>0.126622443603621</v>
      </c>
      <c r="K9" s="28" t="n">
        <v>42.95</v>
      </c>
      <c r="L9" s="24" t="n">
        <f aca="false">IFERROR((K9/F9-1)*J9,0)</f>
        <v>0.0276593706595144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0.09</v>
      </c>
      <c r="F10" s="19" t="n">
        <v>9.89</v>
      </c>
      <c r="G10" s="20" t="n">
        <f aca="false">((E10*$D$4)/100)/F10</f>
        <v>11.0246406978569</v>
      </c>
      <c r="H10" s="21" t="n">
        <v>10</v>
      </c>
      <c r="I10" s="22" t="n">
        <f aca="false">H10*F10*100</f>
        <v>9890</v>
      </c>
      <c r="J10" s="23" t="n">
        <f aca="false">I10/$E$4</f>
        <v>0.118420422434025</v>
      </c>
      <c r="K10" s="28" t="n">
        <v>10.19</v>
      </c>
      <c r="L10" s="24" t="n">
        <f aca="false">IFERROR((K10/F10-1)*J10,0)</f>
        <v>0.00359212605967716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0.09</v>
      </c>
      <c r="F11" s="19" t="n">
        <v>43.47</v>
      </c>
      <c r="G11" s="20" t="n">
        <f aca="false">((E11*$D$4)/100)/F11</f>
        <v>2.5082515873431</v>
      </c>
      <c r="H11" s="21" t="n">
        <v>2</v>
      </c>
      <c r="I11" s="22" t="n">
        <f aca="false">H11*F11*100</f>
        <v>8694</v>
      </c>
      <c r="J11" s="23" t="n">
        <f aca="false">I11/$E$4</f>
        <v>0.104099813209445</v>
      </c>
      <c r="K11" s="28" t="n">
        <v>48.33</v>
      </c>
      <c r="L11" s="24" t="n">
        <f aca="false">IFERROR((K11/F11-1)*J11,0)</f>
        <v>0.0116384884333541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0.08</v>
      </c>
      <c r="F12" s="19" t="n">
        <v>29</v>
      </c>
      <c r="G12" s="20" t="n">
        <f aca="false">((E12*$D$4)/100)/F12</f>
        <v>3.34202901154957</v>
      </c>
      <c r="H12" s="21" t="n">
        <v>3</v>
      </c>
      <c r="I12" s="22" t="n">
        <f aca="false">H12*F12*100</f>
        <v>8700</v>
      </c>
      <c r="J12" s="23" t="n">
        <f aca="false">I12/$E$4</f>
        <v>0.104171655730638</v>
      </c>
      <c r="K12" s="28" t="n">
        <v>34.66</v>
      </c>
      <c r="L12" s="24" t="n">
        <f aca="false">IFERROR((K12/F12-1)*J12,0)</f>
        <v>0.0203314334977729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0.09</v>
      </c>
      <c r="F13" s="19" t="n">
        <v>18.9</v>
      </c>
      <c r="G13" s="20" t="n">
        <f aca="false">((E13*$D$4)/100)/F13</f>
        <v>5.76897865088913</v>
      </c>
      <c r="H13" s="21" t="n">
        <v>5</v>
      </c>
      <c r="I13" s="22" t="n">
        <f aca="false">H13*F13*100</f>
        <v>9450</v>
      </c>
      <c r="J13" s="23" t="n">
        <f aca="false">I13/$E$4</f>
        <v>0.113151970879831</v>
      </c>
      <c r="K13" s="28" t="n">
        <v>19.85</v>
      </c>
      <c r="L13" s="24" t="n">
        <f aca="false">IFERROR((K13/F13-1)*J13,0)</f>
        <v>0.00568753292782224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0.07</v>
      </c>
      <c r="F14" s="19" t="n">
        <v>10.76</v>
      </c>
      <c r="G14" s="20" t="n">
        <f aca="false">((E14*$D$4)/100)/F14</f>
        <v>7.88141135390987</v>
      </c>
      <c r="H14" s="21" t="n">
        <v>7</v>
      </c>
      <c r="I14" s="22" t="n">
        <f aca="false">H14*F14*100</f>
        <v>7532</v>
      </c>
      <c r="J14" s="23" t="n">
        <f aca="false">I14/$E$4</f>
        <v>0.0901863116049619</v>
      </c>
      <c r="K14" s="28" t="n">
        <v>11.85</v>
      </c>
      <c r="L14" s="24" t="n">
        <f aca="false">IFERROR((K14/F14-1)*J14,0)</f>
        <v>0.00913597394511231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0.07</v>
      </c>
      <c r="F15" s="19" t="n">
        <v>12.89</v>
      </c>
      <c r="G15" s="20" t="n">
        <f aca="false">((E15*$D$4)/100)/F15</f>
        <v>6.57905245679366</v>
      </c>
      <c r="H15" s="21" t="n">
        <v>5</v>
      </c>
      <c r="I15" s="22" t="n">
        <f aca="false">H15*F15*100</f>
        <v>6445</v>
      </c>
      <c r="J15" s="23" t="n">
        <f aca="false">I15/$E$4</f>
        <v>0.0771708415153982</v>
      </c>
      <c r="K15" s="28" t="n">
        <v>12.46</v>
      </c>
      <c r="L15" s="24" t="n">
        <f aca="false">IFERROR((K15/F15-1)*J15,0)</f>
        <v>-0.00257435700943531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0.07</v>
      </c>
      <c r="F16" s="19" t="n">
        <v>22.7</v>
      </c>
      <c r="G16" s="20" t="n">
        <f aca="false">((E16*$D$4)/100)/F16</f>
        <v>3.73585842150089</v>
      </c>
      <c r="H16" s="21" t="n">
        <v>3</v>
      </c>
      <c r="I16" s="22" t="n">
        <f aca="false">H16*F16*100</f>
        <v>6810</v>
      </c>
      <c r="J16" s="23" t="n">
        <f aca="false">I16/$E$4</f>
        <v>0.0815412615546722</v>
      </c>
      <c r="K16" s="28" t="n">
        <v>21.25</v>
      </c>
      <c r="L16" s="24" t="n">
        <f aca="false">IFERROR((K16/F16-1)*J16,0)</f>
        <v>-0.00520858278653192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0.08</v>
      </c>
      <c r="F17" s="19" t="n">
        <v>53.94</v>
      </c>
      <c r="G17" s="20" t="n">
        <f aca="false">((E17*$D$4)/100)/F17</f>
        <v>1.79678979115568</v>
      </c>
      <c r="H17" s="21" t="n">
        <v>1</v>
      </c>
      <c r="I17" s="22" t="n">
        <f aca="false">H17*F17*100</f>
        <v>5394</v>
      </c>
      <c r="J17" s="23" t="n">
        <f aca="false">I17/$E$4</f>
        <v>0.0645864265529958</v>
      </c>
      <c r="K17" s="28" t="n">
        <v>48.76</v>
      </c>
      <c r="L17" s="24" t="n">
        <f aca="false">IFERROR((K17/F17-1)*J17,0)</f>
        <v>-0.00620240432970928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121148.551668672</v>
      </c>
      <c r="G18" s="31"/>
      <c r="H18" s="31"/>
      <c r="I18" s="31"/>
      <c r="J18" s="30"/>
      <c r="K18" s="32" t="n">
        <f aca="false">F4</f>
        <v>125988.551668672</v>
      </c>
      <c r="L18" s="33" t="n">
        <f aca="false">(K18/F18-1)</f>
        <v>0.0399509522262955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0.0579529670961253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Agosto!F4</f>
        <v>125988.551668672</v>
      </c>
      <c r="E4" s="10" t="n">
        <f aca="false">IF(SUM(I8:I17)&lt;=D4,SUM(I8:I17),"VALOR ACIMA DO DISPONÍVEL")</f>
        <v>83516</v>
      </c>
      <c r="F4" s="11" t="n">
        <f aca="false">(E4*I2)+E4+(D4-E4)</f>
        <v>130828.551668672</v>
      </c>
      <c r="G4" s="2"/>
      <c r="H4" s="2"/>
      <c r="I4" s="12" t="n">
        <f aca="false">F4/100000-1</f>
        <v>0.308285516686718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7.53970985449861</v>
      </c>
      <c r="H8" s="21" t="n">
        <v>6</v>
      </c>
      <c r="I8" s="22" t="n">
        <f aca="false">H8*F8*100</f>
        <v>10026</v>
      </c>
      <c r="J8" s="23" t="n">
        <f aca="false">I8/$E$4</f>
        <v>0.120048852914412</v>
      </c>
      <c r="K8" s="28" t="n">
        <v>15.86</v>
      </c>
      <c r="L8" s="24" t="n">
        <f aca="false">IFERROR((K8/F8-1)*J8,0)</f>
        <v>-0.00610661430145123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3.57414330974955</v>
      </c>
      <c r="H9" s="21" t="n">
        <v>3</v>
      </c>
      <c r="I9" s="22" t="n">
        <f aca="false">H9*F9*100</f>
        <v>10575</v>
      </c>
      <c r="J9" s="23" t="n">
        <f aca="false">I9/$E$4</f>
        <v>0.126622443603621</v>
      </c>
      <c r="K9" s="28" t="n">
        <v>42.95</v>
      </c>
      <c r="L9" s="24" t="n">
        <f aca="false">IFERROR((K9/F9-1)*J9,0)</f>
        <v>0.0276593706595144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0.09</v>
      </c>
      <c r="F10" s="19" t="n">
        <v>9.89</v>
      </c>
      <c r="G10" s="20" t="n">
        <f aca="false">((E10*$D$4)/100)/F10</f>
        <v>11.465085591689</v>
      </c>
      <c r="H10" s="21" t="n">
        <v>10</v>
      </c>
      <c r="I10" s="22" t="n">
        <f aca="false">H10*F10*100</f>
        <v>9890</v>
      </c>
      <c r="J10" s="23" t="n">
        <f aca="false">I10/$E$4</f>
        <v>0.118420422434025</v>
      </c>
      <c r="K10" s="28" t="n">
        <v>10.19</v>
      </c>
      <c r="L10" s="24" t="n">
        <f aca="false">IFERROR((K10/F10-1)*J10,0)</f>
        <v>0.00359212605967716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0.09</v>
      </c>
      <c r="F11" s="19" t="n">
        <v>43.47</v>
      </c>
      <c r="G11" s="20" t="n">
        <f aca="false">((E11*$D$4)/100)/F11</f>
        <v>2.60845862668058</v>
      </c>
      <c r="H11" s="21" t="n">
        <v>2</v>
      </c>
      <c r="I11" s="22" t="n">
        <f aca="false">H11*F11*100</f>
        <v>8694</v>
      </c>
      <c r="J11" s="23" t="n">
        <f aca="false">I11/$E$4</f>
        <v>0.104099813209445</v>
      </c>
      <c r="K11" s="28" t="n">
        <v>48.33</v>
      </c>
      <c r="L11" s="24" t="n">
        <f aca="false">IFERROR((K11/F11-1)*J11,0)</f>
        <v>0.0116384884333541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0.08</v>
      </c>
      <c r="F12" s="19" t="n">
        <v>29</v>
      </c>
      <c r="G12" s="20" t="n">
        <f aca="false">((E12*$D$4)/100)/F12</f>
        <v>3.47554625292888</v>
      </c>
      <c r="H12" s="21" t="n">
        <v>3</v>
      </c>
      <c r="I12" s="22" t="n">
        <f aca="false">H12*F12*100</f>
        <v>8700</v>
      </c>
      <c r="J12" s="23" t="n">
        <f aca="false">I12/$E$4</f>
        <v>0.104171655730638</v>
      </c>
      <c r="K12" s="28" t="n">
        <v>34.66</v>
      </c>
      <c r="L12" s="24" t="n">
        <f aca="false">IFERROR((K12/F12-1)*J12,0)</f>
        <v>0.0203314334977729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0.09</v>
      </c>
      <c r="F13" s="19" t="n">
        <v>18.9</v>
      </c>
      <c r="G13" s="20" t="n">
        <f aca="false">((E13*$D$4)/100)/F13</f>
        <v>5.99945484136532</v>
      </c>
      <c r="H13" s="21" t="n">
        <v>5</v>
      </c>
      <c r="I13" s="22" t="n">
        <f aca="false">H13*F13*100</f>
        <v>9450</v>
      </c>
      <c r="J13" s="23" t="n">
        <f aca="false">I13/$E$4</f>
        <v>0.113151970879831</v>
      </c>
      <c r="K13" s="28" t="n">
        <v>19.85</v>
      </c>
      <c r="L13" s="24" t="n">
        <f aca="false">IFERROR((K13/F13-1)*J13,0)</f>
        <v>0.00568753292782224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0.07</v>
      </c>
      <c r="F14" s="19" t="n">
        <v>10.76</v>
      </c>
      <c r="G14" s="20" t="n">
        <f aca="false">((E14*$D$4)/100)/F14</f>
        <v>8.19628124238571</v>
      </c>
      <c r="H14" s="21" t="n">
        <v>7</v>
      </c>
      <c r="I14" s="22" t="n">
        <f aca="false">H14*F14*100</f>
        <v>7532</v>
      </c>
      <c r="J14" s="23" t="n">
        <f aca="false">I14/$E$4</f>
        <v>0.0901863116049619</v>
      </c>
      <c r="K14" s="28" t="n">
        <v>11.85</v>
      </c>
      <c r="L14" s="24" t="n">
        <f aca="false">IFERROR((K14/F14-1)*J14,0)</f>
        <v>0.00913597394511231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0.07</v>
      </c>
      <c r="F15" s="19" t="n">
        <v>12.89</v>
      </c>
      <c r="G15" s="20" t="n">
        <f aca="false">((E15*$D$4)/100)/F15</f>
        <v>6.84189186718931</v>
      </c>
      <c r="H15" s="21" t="n">
        <v>5</v>
      </c>
      <c r="I15" s="22" t="n">
        <f aca="false">H15*F15*100</f>
        <v>6445</v>
      </c>
      <c r="J15" s="23" t="n">
        <f aca="false">I15/$E$4</f>
        <v>0.0771708415153982</v>
      </c>
      <c r="K15" s="28" t="n">
        <v>12.46</v>
      </c>
      <c r="L15" s="24" t="n">
        <f aca="false">IFERROR((K15/F15-1)*J15,0)</f>
        <v>-0.00257435700943531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0.07</v>
      </c>
      <c r="F16" s="19" t="n">
        <v>22.7</v>
      </c>
      <c r="G16" s="20" t="n">
        <f aca="false">((E16*$D$4)/100)/F16</f>
        <v>3.88510952282248</v>
      </c>
      <c r="H16" s="21" t="n">
        <v>3</v>
      </c>
      <c r="I16" s="22" t="n">
        <f aca="false">H16*F16*100</f>
        <v>6810</v>
      </c>
      <c r="J16" s="23" t="n">
        <f aca="false">I16/$E$4</f>
        <v>0.0815412615546722</v>
      </c>
      <c r="K16" s="28" t="n">
        <v>21.25</v>
      </c>
      <c r="L16" s="24" t="n">
        <f aca="false">IFERROR((K16/F16-1)*J16,0)</f>
        <v>-0.00520858278653192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0.08</v>
      </c>
      <c r="F17" s="19" t="n">
        <v>53.94</v>
      </c>
      <c r="G17" s="20" t="n">
        <f aca="false">((E17*$D$4)/100)/F17</f>
        <v>1.86857325426284</v>
      </c>
      <c r="H17" s="21" t="n">
        <v>1</v>
      </c>
      <c r="I17" s="22" t="n">
        <f aca="false">H17*F17*100</f>
        <v>5394</v>
      </c>
      <c r="J17" s="23" t="n">
        <f aca="false">I17/$E$4</f>
        <v>0.0645864265529958</v>
      </c>
      <c r="K17" s="28" t="n">
        <v>48.76</v>
      </c>
      <c r="L17" s="24" t="n">
        <f aca="false">IFERROR((K17/F17-1)*J17,0)</f>
        <v>-0.00620240432970928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125988.551668672</v>
      </c>
      <c r="G18" s="31"/>
      <c r="H18" s="31"/>
      <c r="I18" s="31"/>
      <c r="J18" s="30"/>
      <c r="K18" s="32" t="n">
        <f aca="false">F4</f>
        <v>130828.551668672</v>
      </c>
      <c r="L18" s="33" t="n">
        <f aca="false">(K18/F18-1)</f>
        <v>0.0384161888988801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0.0579529670961253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Setembro!F4</f>
        <v>130828.551668672</v>
      </c>
      <c r="E4" s="10" t="n">
        <f aca="false">IF(SUM(I8:I17)&lt;=D4,SUM(I8:I17),"VALOR ACIMA DO DISPONÍVEL")</f>
        <v>83516</v>
      </c>
      <c r="F4" s="11" t="n">
        <f aca="false">(E4*I2)+E4+(D4-E4)</f>
        <v>135668.551668672</v>
      </c>
      <c r="G4" s="2"/>
      <c r="H4" s="2"/>
      <c r="I4" s="12" t="n">
        <f aca="false">F4/100000-1</f>
        <v>0.356685516686718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7.82935677251178</v>
      </c>
      <c r="H8" s="21" t="n">
        <v>6</v>
      </c>
      <c r="I8" s="22" t="n">
        <f aca="false">H8*F8*100</f>
        <v>10026</v>
      </c>
      <c r="J8" s="23" t="n">
        <f aca="false">I8/$E$4</f>
        <v>0.120048852914412</v>
      </c>
      <c r="K8" s="28" t="n">
        <v>15.86</v>
      </c>
      <c r="L8" s="24" t="n">
        <f aca="false">IFERROR((K8/F8-1)*J8,0)</f>
        <v>-0.00610661430145123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3.71144827428856</v>
      </c>
      <c r="H9" s="21" t="n">
        <v>3</v>
      </c>
      <c r="I9" s="22" t="n">
        <f aca="false">H9*F9*100</f>
        <v>10575</v>
      </c>
      <c r="J9" s="23" t="n">
        <f aca="false">I9/$E$4</f>
        <v>0.126622443603621</v>
      </c>
      <c r="K9" s="28" t="n">
        <v>42.95</v>
      </c>
      <c r="L9" s="24" t="n">
        <f aca="false">IFERROR((K9/F9-1)*J9,0)</f>
        <v>0.0276593706595144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0.09</v>
      </c>
      <c r="F10" s="19" t="n">
        <v>9.89</v>
      </c>
      <c r="G10" s="20" t="n">
        <f aca="false">((E10*$D$4)/100)/F10</f>
        <v>11.9055304855212</v>
      </c>
      <c r="H10" s="21" t="n">
        <v>10</v>
      </c>
      <c r="I10" s="22" t="n">
        <f aca="false">H10*F10*100</f>
        <v>9890</v>
      </c>
      <c r="J10" s="23" t="n">
        <f aca="false">I10/$E$4</f>
        <v>0.118420422434025</v>
      </c>
      <c r="K10" s="28" t="n">
        <v>10.19</v>
      </c>
      <c r="L10" s="24" t="n">
        <f aca="false">IFERROR((K10/F10-1)*J10,0)</f>
        <v>0.00359212605967716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0.09</v>
      </c>
      <c r="F11" s="19" t="n">
        <v>43.47</v>
      </c>
      <c r="G11" s="20" t="n">
        <f aca="false">((E11*$D$4)/100)/F11</f>
        <v>2.70866566601805</v>
      </c>
      <c r="H11" s="21" t="n">
        <v>2</v>
      </c>
      <c r="I11" s="22" t="n">
        <f aca="false">H11*F11*100</f>
        <v>8694</v>
      </c>
      <c r="J11" s="23" t="n">
        <f aca="false">I11/$E$4</f>
        <v>0.104099813209445</v>
      </c>
      <c r="K11" s="28" t="n">
        <v>48.33</v>
      </c>
      <c r="L11" s="24" t="n">
        <f aca="false">IFERROR((K11/F11-1)*J11,0)</f>
        <v>0.0116384884333541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0.08</v>
      </c>
      <c r="F12" s="19" t="n">
        <v>29</v>
      </c>
      <c r="G12" s="20" t="n">
        <f aca="false">((E12*$D$4)/100)/F12</f>
        <v>3.60906349430819</v>
      </c>
      <c r="H12" s="21" t="n">
        <v>3</v>
      </c>
      <c r="I12" s="22" t="n">
        <f aca="false">H12*F12*100</f>
        <v>8700</v>
      </c>
      <c r="J12" s="23" t="n">
        <f aca="false">I12/$E$4</f>
        <v>0.104171655730638</v>
      </c>
      <c r="K12" s="28" t="n">
        <v>34.66</v>
      </c>
      <c r="L12" s="24" t="n">
        <f aca="false">IFERROR((K12/F12-1)*J12,0)</f>
        <v>0.0203314334977729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0.09</v>
      </c>
      <c r="F13" s="19" t="n">
        <v>18.9</v>
      </c>
      <c r="G13" s="20" t="n">
        <f aca="false">((E13*$D$4)/100)/F13</f>
        <v>6.22993103184151</v>
      </c>
      <c r="H13" s="21" t="n">
        <v>5</v>
      </c>
      <c r="I13" s="22" t="n">
        <f aca="false">H13*F13*100</f>
        <v>9450</v>
      </c>
      <c r="J13" s="23" t="n">
        <f aca="false">I13/$E$4</f>
        <v>0.113151970879831</v>
      </c>
      <c r="K13" s="28" t="n">
        <v>19.85</v>
      </c>
      <c r="L13" s="24" t="n">
        <f aca="false">IFERROR((K13/F13-1)*J13,0)</f>
        <v>0.00568753292782224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0.07</v>
      </c>
      <c r="F14" s="19" t="n">
        <v>10.76</v>
      </c>
      <c r="G14" s="20" t="n">
        <f aca="false">((E14*$D$4)/100)/F14</f>
        <v>8.51115113086155</v>
      </c>
      <c r="H14" s="21" t="n">
        <v>7</v>
      </c>
      <c r="I14" s="22" t="n">
        <f aca="false">H14*F14*100</f>
        <v>7532</v>
      </c>
      <c r="J14" s="23" t="n">
        <f aca="false">I14/$E$4</f>
        <v>0.0901863116049619</v>
      </c>
      <c r="K14" s="28" t="n">
        <v>11.85</v>
      </c>
      <c r="L14" s="24" t="n">
        <f aca="false">IFERROR((K14/F14-1)*J14,0)</f>
        <v>0.00913597394511231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0.07</v>
      </c>
      <c r="F15" s="19" t="n">
        <v>12.89</v>
      </c>
      <c r="G15" s="20" t="n">
        <f aca="false">((E15*$D$4)/100)/F15</f>
        <v>7.10473127758497</v>
      </c>
      <c r="H15" s="21" t="n">
        <v>5</v>
      </c>
      <c r="I15" s="22" t="n">
        <f aca="false">H15*F15*100</f>
        <v>6445</v>
      </c>
      <c r="J15" s="23" t="n">
        <f aca="false">I15/$E$4</f>
        <v>0.0771708415153982</v>
      </c>
      <c r="K15" s="28" t="n">
        <v>12.46</v>
      </c>
      <c r="L15" s="24" t="n">
        <f aca="false">IFERROR((K15/F15-1)*J15,0)</f>
        <v>-0.00257435700943531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0.07</v>
      </c>
      <c r="F16" s="19" t="n">
        <v>22.7</v>
      </c>
      <c r="G16" s="20" t="n">
        <f aca="false">((E16*$D$4)/100)/F16</f>
        <v>4.03436062414406</v>
      </c>
      <c r="H16" s="21" t="n">
        <v>3</v>
      </c>
      <c r="I16" s="22" t="n">
        <f aca="false">H16*F16*100</f>
        <v>6810</v>
      </c>
      <c r="J16" s="23" t="n">
        <f aca="false">I16/$E$4</f>
        <v>0.0815412615546722</v>
      </c>
      <c r="K16" s="28" t="n">
        <v>21.25</v>
      </c>
      <c r="L16" s="24" t="n">
        <f aca="false">IFERROR((K16/F16-1)*J16,0)</f>
        <v>-0.00520858278653192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0.08</v>
      </c>
      <c r="F17" s="19" t="n">
        <v>53.94</v>
      </c>
      <c r="G17" s="20" t="n">
        <f aca="false">((E17*$D$4)/100)/F17</f>
        <v>1.94035671736999</v>
      </c>
      <c r="H17" s="21" t="n">
        <v>1</v>
      </c>
      <c r="I17" s="22" t="n">
        <f aca="false">H17*F17*100</f>
        <v>5394</v>
      </c>
      <c r="J17" s="23" t="n">
        <f aca="false">I17/$E$4</f>
        <v>0.0645864265529958</v>
      </c>
      <c r="K17" s="28" t="n">
        <v>48.76</v>
      </c>
      <c r="L17" s="24" t="n">
        <f aca="false">IFERROR((K17/F17-1)*J17,0)</f>
        <v>-0.00620240432970928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130828.551668672</v>
      </c>
      <c r="G18" s="31"/>
      <c r="H18" s="31"/>
      <c r="I18" s="31"/>
      <c r="J18" s="30"/>
      <c r="K18" s="32" t="n">
        <f aca="false">F4</f>
        <v>135668.551668672</v>
      </c>
      <c r="L18" s="33" t="n">
        <f aca="false">(K18/F18-1)</f>
        <v>0.0369949826568245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0.0579529670961253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Outubro!F4</f>
        <v>135668.551668672</v>
      </c>
      <c r="E4" s="10" t="n">
        <f aca="false">IF(SUM(I8:I17)&lt;=D4,SUM(I8:I17),"VALOR ACIMA DO DISPONÍVEL")</f>
        <v>83516</v>
      </c>
      <c r="F4" s="11" t="n">
        <f aca="false">(E4*I2)+E4+(D4-E4)</f>
        <v>140508.551668672</v>
      </c>
      <c r="G4" s="2"/>
      <c r="H4" s="2"/>
      <c r="I4" s="12" t="n">
        <f aca="false">F4/100000-1</f>
        <v>0.405085516686718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8.11900369052494</v>
      </c>
      <c r="H8" s="21" t="n">
        <v>6</v>
      </c>
      <c r="I8" s="22" t="n">
        <f aca="false">H8*F8*100</f>
        <v>10026</v>
      </c>
      <c r="J8" s="23" t="n">
        <f aca="false">I8/$E$4</f>
        <v>0.120048852914412</v>
      </c>
      <c r="K8" s="28" t="n">
        <v>15.86</v>
      </c>
      <c r="L8" s="24" t="n">
        <f aca="false">IFERROR((K8/F8-1)*J8,0)</f>
        <v>-0.00610661430145123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3.84875323882757</v>
      </c>
      <c r="H9" s="21" t="n">
        <v>3</v>
      </c>
      <c r="I9" s="22" t="n">
        <f aca="false">H9*F9*100</f>
        <v>10575</v>
      </c>
      <c r="J9" s="23" t="n">
        <f aca="false">I9/$E$4</f>
        <v>0.126622443603621</v>
      </c>
      <c r="K9" s="28" t="n">
        <v>42.95</v>
      </c>
      <c r="L9" s="24" t="n">
        <f aca="false">IFERROR((K9/F9-1)*J9,0)</f>
        <v>0.0276593706595144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0.1</v>
      </c>
      <c r="F10" s="19" t="n">
        <v>9.89</v>
      </c>
      <c r="G10" s="20" t="n">
        <f aca="false">((E10*$D$4)/100)/F10</f>
        <v>13.7177504215037</v>
      </c>
      <c r="H10" s="21" t="n">
        <v>10</v>
      </c>
      <c r="I10" s="22" t="n">
        <f aca="false">H10*F10*100</f>
        <v>9890</v>
      </c>
      <c r="J10" s="23" t="n">
        <f aca="false">I10/$E$4</f>
        <v>0.118420422434025</v>
      </c>
      <c r="K10" s="28" t="n">
        <v>10.19</v>
      </c>
      <c r="L10" s="24" t="n">
        <f aca="false">IFERROR((K10/F10-1)*J10,0)</f>
        <v>0.00359212605967716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0.1</v>
      </c>
      <c r="F11" s="19" t="n">
        <v>43.47</v>
      </c>
      <c r="G11" s="20" t="n">
        <f aca="false">((E11*$D$4)/100)/F11</f>
        <v>3.12096967261725</v>
      </c>
      <c r="H11" s="21" t="n">
        <v>2</v>
      </c>
      <c r="I11" s="22" t="n">
        <f aca="false">H11*F11*100</f>
        <v>8694</v>
      </c>
      <c r="J11" s="23" t="n">
        <f aca="false">I11/$E$4</f>
        <v>0.104099813209445</v>
      </c>
      <c r="K11" s="28" t="n">
        <v>48.33</v>
      </c>
      <c r="L11" s="24" t="n">
        <f aca="false">IFERROR((K11/F11-1)*J11,0)</f>
        <v>0.0116384884333541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0.1</v>
      </c>
      <c r="F12" s="19" t="n">
        <v>29</v>
      </c>
      <c r="G12" s="20" t="n">
        <f aca="false">((E12*$D$4)/100)/F12</f>
        <v>4.67822591960937</v>
      </c>
      <c r="H12" s="21" t="n">
        <v>3</v>
      </c>
      <c r="I12" s="22" t="n">
        <f aca="false">H12*F12*100</f>
        <v>8700</v>
      </c>
      <c r="J12" s="23" t="n">
        <f aca="false">I12/$E$4</f>
        <v>0.104171655730638</v>
      </c>
      <c r="K12" s="28" t="n">
        <v>34.66</v>
      </c>
      <c r="L12" s="24" t="n">
        <f aca="false">IFERROR((K12/F12-1)*J12,0)</f>
        <v>0.0203314334977729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0.1</v>
      </c>
      <c r="F13" s="19" t="n">
        <v>18.9</v>
      </c>
      <c r="G13" s="20" t="n">
        <f aca="false">((E13*$D$4)/100)/F13</f>
        <v>7.17823024701967</v>
      </c>
      <c r="H13" s="21" t="n">
        <v>5</v>
      </c>
      <c r="I13" s="22" t="n">
        <f aca="false">H13*F13*100</f>
        <v>9450</v>
      </c>
      <c r="J13" s="23" t="n">
        <f aca="false">I13/$E$4</f>
        <v>0.113151970879831</v>
      </c>
      <c r="K13" s="28" t="n">
        <v>19.85</v>
      </c>
      <c r="L13" s="24" t="n">
        <f aca="false">IFERROR((K13/F13-1)*J13,0)</f>
        <v>0.00568753292782224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0.1</v>
      </c>
      <c r="F14" s="19" t="n">
        <v>10.76</v>
      </c>
      <c r="G14" s="20" t="n">
        <f aca="false">((E14*$D$4)/100)/F14</f>
        <v>12.6086014561963</v>
      </c>
      <c r="H14" s="21" t="n">
        <v>7</v>
      </c>
      <c r="I14" s="22" t="n">
        <f aca="false">H14*F14*100</f>
        <v>7532</v>
      </c>
      <c r="J14" s="23" t="n">
        <f aca="false">I14/$E$4</f>
        <v>0.0901863116049619</v>
      </c>
      <c r="K14" s="28" t="n">
        <v>11.85</v>
      </c>
      <c r="L14" s="24" t="n">
        <f aca="false">IFERROR((K14/F14-1)*J14,0)</f>
        <v>0.00913597394511231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0.1</v>
      </c>
      <c r="F15" s="19" t="n">
        <v>12.89</v>
      </c>
      <c r="G15" s="20" t="n">
        <f aca="false">((E15*$D$4)/100)/F15</f>
        <v>10.5251009828295</v>
      </c>
      <c r="H15" s="21" t="n">
        <v>5</v>
      </c>
      <c r="I15" s="22" t="n">
        <f aca="false">H15*F15*100</f>
        <v>6445</v>
      </c>
      <c r="J15" s="23" t="n">
        <f aca="false">I15/$E$4</f>
        <v>0.0771708415153982</v>
      </c>
      <c r="K15" s="28" t="n">
        <v>12.46</v>
      </c>
      <c r="L15" s="24" t="n">
        <f aca="false">IFERROR((K15/F15-1)*J15,0)</f>
        <v>-0.00257435700943531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0.1</v>
      </c>
      <c r="F16" s="19" t="n">
        <v>22.7</v>
      </c>
      <c r="G16" s="20" t="n">
        <f aca="false">((E16*$D$4)/100)/F16</f>
        <v>5.97658817923664</v>
      </c>
      <c r="H16" s="21" t="n">
        <v>3</v>
      </c>
      <c r="I16" s="22" t="n">
        <f aca="false">H16*F16*100</f>
        <v>6810</v>
      </c>
      <c r="J16" s="23" t="n">
        <f aca="false">I16/$E$4</f>
        <v>0.0815412615546722</v>
      </c>
      <c r="K16" s="28" t="n">
        <v>21.25</v>
      </c>
      <c r="L16" s="24" t="n">
        <f aca="false">IFERROR((K16/F16-1)*J16,0)</f>
        <v>-0.00520858278653192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0.1</v>
      </c>
      <c r="F17" s="19" t="n">
        <v>53.94</v>
      </c>
      <c r="G17" s="20" t="n">
        <f aca="false">((E17*$D$4)/100)/F17</f>
        <v>2.51517522559644</v>
      </c>
      <c r="H17" s="21" t="n">
        <v>1</v>
      </c>
      <c r="I17" s="22" t="n">
        <f aca="false">H17*F17*100</f>
        <v>5394</v>
      </c>
      <c r="J17" s="23" t="n">
        <f aca="false">I17/$E$4</f>
        <v>0.0645864265529958</v>
      </c>
      <c r="K17" s="28" t="n">
        <v>48.76</v>
      </c>
      <c r="L17" s="24" t="n">
        <f aca="false">IFERROR((K17/F17-1)*J17,0)</f>
        <v>-0.00620240432970928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135668.551668672</v>
      </c>
      <c r="G18" s="31"/>
      <c r="H18" s="31"/>
      <c r="I18" s="31"/>
      <c r="J18" s="30"/>
      <c r="K18" s="32" t="n">
        <f aca="false">F4</f>
        <v>140508.551668672</v>
      </c>
      <c r="L18" s="33" t="n">
        <f aca="false">(K18/F18-1)</f>
        <v>0.0356751799917507</v>
      </c>
      <c r="M18" s="33"/>
      <c r="N18" s="1" t="s">
        <v>25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71"/>
    <col collapsed="false" customWidth="true" hidden="false" outlineLevel="0" max="3" min="3" style="0" width="4.43"/>
    <col collapsed="false" customWidth="true" hidden="false" outlineLevel="0" max="4" min="4" style="0" width="15"/>
    <col collapsed="false" customWidth="true" hidden="false" outlineLevel="0" max="5" min="5" style="0" width="17.86"/>
    <col collapsed="false" customWidth="true" hidden="false" outlineLevel="0" max="6" min="6" style="0" width="15"/>
    <col collapsed="false" customWidth="true" hidden="false" outlineLevel="0" max="7" min="7" style="0" width="7.7"/>
    <col collapsed="false" customWidth="true" hidden="false" outlineLevel="0" max="8" min="8" style="0" width="7"/>
    <col collapsed="false" customWidth="true" hidden="false" outlineLevel="0" max="9" min="9" style="0" width="15"/>
    <col collapsed="false" customWidth="true" hidden="false" outlineLevel="0" max="10" min="10" style="0" width="7.14"/>
    <col collapsed="false" customWidth="true" hidden="false" outlineLevel="0" max="11" min="11" style="0" width="15"/>
    <col collapsed="false" customWidth="true" hidden="false" outlineLevel="0" max="12" min="12" style="0" width="8.85"/>
    <col collapsed="false" customWidth="true" hidden="false" outlineLevel="0" max="13" min="13" style="0" width="9"/>
    <col collapsed="false" customWidth="true" hidden="false" outlineLevel="0" max="25" min="14" style="0" width="8.7"/>
    <col collapsed="false" customWidth="true" hidden="false" outlineLevel="0" max="1025" min="26" style="0" width="14.43"/>
  </cols>
  <sheetData>
    <row r="1" customFormat="false" ht="15" hidden="false" customHeight="fals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B2" s="1"/>
      <c r="C2" s="2"/>
      <c r="D2" s="3" t="s">
        <v>0</v>
      </c>
      <c r="E2" s="3"/>
      <c r="F2" s="3"/>
      <c r="G2" s="2"/>
      <c r="H2" s="2"/>
      <c r="I2" s="4" t="n">
        <f aca="false">SUM(L8:L17)</f>
        <v>0.0415199377521799</v>
      </c>
      <c r="J2" s="2" t="s">
        <v>1</v>
      </c>
      <c r="K2" s="5" t="s">
        <v>2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5" hidden="false" customHeight="false" outlineLevel="0" collapsed="false">
      <c r="A3" s="1"/>
      <c r="B3" s="1"/>
      <c r="C3" s="2"/>
      <c r="D3" s="6" t="s">
        <v>3</v>
      </c>
      <c r="E3" s="7" t="s">
        <v>4</v>
      </c>
      <c r="F3" s="8" t="s">
        <v>5</v>
      </c>
      <c r="G3" s="2"/>
      <c r="H3" s="2"/>
      <c r="I3" s="1"/>
      <c r="J3" s="2"/>
      <c r="K3" s="5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30" hidden="false" customHeight="true" outlineLevel="0" collapsed="false">
      <c r="A4" s="1"/>
      <c r="B4" s="1"/>
      <c r="C4" s="2"/>
      <c r="D4" s="9" t="n">
        <f aca="false">Novembro!F4</f>
        <v>140508.551668672</v>
      </c>
      <c r="E4" s="10" t="n">
        <f aca="false">IF(SUM(I8:I17)&lt;=D4,SUM(I8:I17),"VALOR ACIMA DO DISPONÍVEL")</f>
        <v>124663</v>
      </c>
      <c r="F4" s="11" t="n">
        <f aca="false">(E4*I2)+E4+(D4-E4)</f>
        <v>145684.551668672</v>
      </c>
      <c r="G4" s="2"/>
      <c r="H4" s="2"/>
      <c r="I4" s="12" t="n">
        <f aca="false">F4/100000-1</f>
        <v>0.456845516686718</v>
      </c>
      <c r="J4" s="2" t="s">
        <v>1</v>
      </c>
      <c r="K4" s="5" t="s">
        <v>6</v>
      </c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" hidden="false" customHeight="fals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5" hidden="false" customHeight="false" outlineLevel="0" collapsed="false">
      <c r="A6" s="1"/>
      <c r="B6" s="1"/>
      <c r="C6" s="13" t="s">
        <v>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5" hidden="false" customHeight="false" outlineLevel="0" collapsed="false">
      <c r="A7" s="1"/>
      <c r="B7" s="1"/>
      <c r="C7" s="3" t="s">
        <v>8</v>
      </c>
      <c r="D7" s="3"/>
      <c r="E7" s="14" t="s">
        <v>9</v>
      </c>
      <c r="F7" s="6" t="s">
        <v>10</v>
      </c>
      <c r="G7" s="6" t="s">
        <v>11</v>
      </c>
      <c r="H7" s="15" t="s">
        <v>12</v>
      </c>
      <c r="I7" s="7" t="s">
        <v>13</v>
      </c>
      <c r="J7" s="15" t="s">
        <v>14</v>
      </c>
      <c r="K7" s="6" t="s">
        <v>15</v>
      </c>
      <c r="L7" s="3" t="s">
        <v>16</v>
      </c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5" hidden="false" customHeight="false" outlineLevel="0" collapsed="false">
      <c r="A8" s="1"/>
      <c r="B8" s="1"/>
      <c r="C8" s="16" t="n">
        <v>1</v>
      </c>
      <c r="D8" s="17" t="s">
        <v>27</v>
      </c>
      <c r="E8" s="18" t="n">
        <v>0.1</v>
      </c>
      <c r="F8" s="19" t="n">
        <v>16.71</v>
      </c>
      <c r="G8" s="20" t="n">
        <f aca="false">((E8*$D$4)/100)/F8</f>
        <v>8.40865060853811</v>
      </c>
      <c r="H8" s="21" t="n">
        <v>6</v>
      </c>
      <c r="I8" s="22" t="n">
        <f aca="false">H8*F8*100</f>
        <v>10026</v>
      </c>
      <c r="J8" s="23" t="n">
        <f aca="false">I8/$E$4</f>
        <v>0.0804248253290872</v>
      </c>
      <c r="K8" s="28" t="n">
        <v>15.86</v>
      </c>
      <c r="L8" s="24" t="n">
        <f aca="false">IFERROR((K8/F8-1)*J8,0)</f>
        <v>-0.00409102941530367</v>
      </c>
      <c r="M8" s="25" t="n">
        <f aca="false">IFERROR(L8/J8,0)</f>
        <v>-0.0508677438659486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1"/>
      <c r="B9" s="1"/>
      <c r="C9" s="26" t="n">
        <v>2</v>
      </c>
      <c r="D9" s="27" t="s">
        <v>28</v>
      </c>
      <c r="E9" s="18" t="n">
        <v>0.1</v>
      </c>
      <c r="F9" s="19" t="n">
        <v>35.25</v>
      </c>
      <c r="G9" s="20" t="n">
        <f aca="false">((E9*$D$4)/100)/F9</f>
        <v>3.98605820336658</v>
      </c>
      <c r="H9" s="21" t="n">
        <v>3</v>
      </c>
      <c r="I9" s="22" t="n">
        <f aca="false">H9*F9*100</f>
        <v>10575</v>
      </c>
      <c r="J9" s="23" t="n">
        <f aca="false">I9/$E$4</f>
        <v>0.0848286981702671</v>
      </c>
      <c r="K9" s="28" t="n">
        <v>42.95</v>
      </c>
      <c r="L9" s="24" t="n">
        <f aca="false">IFERROR((K9/F9-1)*J9,0)</f>
        <v>0.0185299567634342</v>
      </c>
      <c r="M9" s="25" t="n">
        <f aca="false">IFERROR(L9/J9,0)</f>
        <v>0.218439716312057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5" hidden="false" customHeight="false" outlineLevel="0" collapsed="false">
      <c r="A10" s="1"/>
      <c r="B10" s="1"/>
      <c r="C10" s="26" t="n">
        <v>3</v>
      </c>
      <c r="D10" s="27" t="s">
        <v>29</v>
      </c>
      <c r="E10" s="18" t="n">
        <v>0.1</v>
      </c>
      <c r="F10" s="19" t="n">
        <v>9.89</v>
      </c>
      <c r="G10" s="20" t="n">
        <f aca="false">((E10*$D$4)/100)/F10</f>
        <v>14.2071336368728</v>
      </c>
      <c r="H10" s="21" t="n">
        <v>13</v>
      </c>
      <c r="I10" s="22" t="n">
        <f aca="false">H10*F10*100</f>
        <v>12857</v>
      </c>
      <c r="J10" s="23" t="n">
        <f aca="false">I10/$E$4</f>
        <v>0.103134049397175</v>
      </c>
      <c r="K10" s="28" t="n">
        <v>10.19</v>
      </c>
      <c r="L10" s="24" t="n">
        <f aca="false">IFERROR((K10/F10-1)*J10,0)</f>
        <v>0.0031284342587616</v>
      </c>
      <c r="M10" s="25" t="n">
        <f aca="false">IFERROR(L10/J10,0)</f>
        <v>0.0303336703741151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5" hidden="false" customHeight="false" outlineLevel="0" collapsed="false">
      <c r="A11" s="1"/>
      <c r="B11" s="1"/>
      <c r="C11" s="26" t="n">
        <v>4</v>
      </c>
      <c r="D11" s="27" t="s">
        <v>30</v>
      </c>
      <c r="E11" s="18" t="n">
        <v>0.1</v>
      </c>
      <c r="F11" s="19" t="n">
        <v>43.47</v>
      </c>
      <c r="G11" s="20" t="n">
        <f aca="false">((E11*$D$4)/100)/F11</f>
        <v>3.23231082743666</v>
      </c>
      <c r="H11" s="21" t="n">
        <v>3</v>
      </c>
      <c r="I11" s="22" t="n">
        <f aca="false">H11*F11*100</f>
        <v>13041</v>
      </c>
      <c r="J11" s="23" t="n">
        <f aca="false">I11/$E$4</f>
        <v>0.104610028637206</v>
      </c>
      <c r="K11" s="28" t="n">
        <v>48.33</v>
      </c>
      <c r="L11" s="24" t="n">
        <f aca="false">IFERROR((K11/F11-1)*J11,0)</f>
        <v>0.0116955311519858</v>
      </c>
      <c r="M11" s="25" t="n">
        <f aca="false">IFERROR(L11/J11,0)</f>
        <v>0.111801242236025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5" hidden="false" customHeight="false" outlineLevel="0" collapsed="false">
      <c r="A12" s="1"/>
      <c r="B12" s="1"/>
      <c r="C12" s="26" t="n">
        <v>5</v>
      </c>
      <c r="D12" s="27" t="s">
        <v>31</v>
      </c>
      <c r="E12" s="18" t="n">
        <v>0.1</v>
      </c>
      <c r="F12" s="19" t="n">
        <v>29</v>
      </c>
      <c r="G12" s="20" t="n">
        <f aca="false">((E12*$D$4)/100)/F12</f>
        <v>4.84512247133351</v>
      </c>
      <c r="H12" s="21" t="n">
        <v>4</v>
      </c>
      <c r="I12" s="22" t="n">
        <f aca="false">H12*F12*100</f>
        <v>11600</v>
      </c>
      <c r="J12" s="23" t="n">
        <f aca="false">I12/$E$4</f>
        <v>0.0930508651323969</v>
      </c>
      <c r="K12" s="28" t="n">
        <v>34.66</v>
      </c>
      <c r="L12" s="24" t="n">
        <f aca="false">IFERROR((K12/F12-1)*J12,0)</f>
        <v>0.0181609619534264</v>
      </c>
      <c r="M12" s="25" t="n">
        <f aca="false">IFERROR(L12/J12,0)</f>
        <v>0.195172413793103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5" hidden="false" customHeight="false" outlineLevel="0" collapsed="false">
      <c r="A13" s="1"/>
      <c r="B13" s="1"/>
      <c r="C13" s="26" t="n">
        <v>6</v>
      </c>
      <c r="D13" s="27" t="s">
        <v>32</v>
      </c>
      <c r="E13" s="18" t="n">
        <v>0.1</v>
      </c>
      <c r="F13" s="19" t="n">
        <v>18.9</v>
      </c>
      <c r="G13" s="20" t="n">
        <f aca="false">((E13*$D$4)/100)/F13</f>
        <v>7.43431490310433</v>
      </c>
      <c r="H13" s="21" t="n">
        <v>7</v>
      </c>
      <c r="I13" s="22" t="n">
        <f aca="false">H13*F13*100</f>
        <v>13230</v>
      </c>
      <c r="J13" s="23" t="n">
        <f aca="false">I13/$E$4</f>
        <v>0.10612611600876</v>
      </c>
      <c r="K13" s="28" t="n">
        <v>19.85</v>
      </c>
      <c r="L13" s="24" t="n">
        <f aca="false">IFERROR((K13/F13-1)*J13,0)</f>
        <v>0.00533438149250381</v>
      </c>
      <c r="M13" s="25" t="n">
        <f aca="false">IFERROR(L13/J13,0)</f>
        <v>0.0502645502645505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5" hidden="false" customHeight="false" outlineLevel="0" collapsed="false">
      <c r="A14" s="1"/>
      <c r="B14" s="1"/>
      <c r="C14" s="26" t="n">
        <v>7</v>
      </c>
      <c r="D14" s="27" t="s">
        <v>33</v>
      </c>
      <c r="E14" s="18" t="n">
        <v>0.1</v>
      </c>
      <c r="F14" s="19" t="n">
        <v>10.76</v>
      </c>
      <c r="G14" s="20" t="n">
        <f aca="false">((E14*$D$4)/100)/F14</f>
        <v>13.0584155825903</v>
      </c>
      <c r="H14" s="21" t="n">
        <v>12</v>
      </c>
      <c r="I14" s="22" t="n">
        <f aca="false">H14*F14*100</f>
        <v>12912</v>
      </c>
      <c r="J14" s="23" t="n">
        <f aca="false">I14/$E$4</f>
        <v>0.103575238843923</v>
      </c>
      <c r="K14" s="28" t="n">
        <v>11.85</v>
      </c>
      <c r="L14" s="24" t="n">
        <f aca="false">IFERROR((K14/F14-1)*J14,0)</f>
        <v>0.0104922872063082</v>
      </c>
      <c r="M14" s="25" t="n">
        <f aca="false">IFERROR(L14/J14,0)</f>
        <v>0.101301115241636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1"/>
      <c r="B15" s="1"/>
      <c r="C15" s="26" t="n">
        <v>8</v>
      </c>
      <c r="D15" s="27" t="s">
        <v>34</v>
      </c>
      <c r="E15" s="18" t="n">
        <v>0.1</v>
      </c>
      <c r="F15" s="19" t="n">
        <v>12.89</v>
      </c>
      <c r="G15" s="20" t="n">
        <f aca="false">((E15*$D$4)/100)/F15</f>
        <v>10.9005858548233</v>
      </c>
      <c r="H15" s="21" t="n">
        <v>10</v>
      </c>
      <c r="I15" s="22" t="n">
        <f aca="false">H15*F15*100</f>
        <v>12890</v>
      </c>
      <c r="J15" s="23" t="n">
        <f aca="false">I15/$E$4</f>
        <v>0.103398763065224</v>
      </c>
      <c r="K15" s="28" t="n">
        <v>12.46</v>
      </c>
      <c r="L15" s="24" t="n">
        <f aca="false">IFERROR((K15/F15-1)*J15,0)</f>
        <v>-0.0034492993109423</v>
      </c>
      <c r="M15" s="25" t="n">
        <f aca="false">IFERROR(L15/J15,0)</f>
        <v>-0.0333591931730023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5" hidden="false" customHeight="false" outlineLevel="0" collapsed="false">
      <c r="A16" s="1"/>
      <c r="B16" s="1"/>
      <c r="C16" s="26" t="n">
        <v>9</v>
      </c>
      <c r="D16" s="27" t="s">
        <v>35</v>
      </c>
      <c r="E16" s="18" t="n">
        <v>0.1</v>
      </c>
      <c r="F16" s="19" t="n">
        <v>22.7</v>
      </c>
      <c r="G16" s="20" t="n">
        <f aca="false">((E16*$D$4)/100)/F16</f>
        <v>6.18980403826748</v>
      </c>
      <c r="H16" s="21" t="n">
        <v>5</v>
      </c>
      <c r="I16" s="22" t="n">
        <f aca="false">H16*F16*100</f>
        <v>11350</v>
      </c>
      <c r="J16" s="23" t="n">
        <f aca="false">I16/$E$4</f>
        <v>0.0910454585562677</v>
      </c>
      <c r="K16" s="28" t="n">
        <v>21.25</v>
      </c>
      <c r="L16" s="24" t="n">
        <f aca="false">IFERROR((K16/F16-1)*J16,0)</f>
        <v>-0.0058156790707748</v>
      </c>
      <c r="M16" s="25" t="n">
        <f aca="false">IFERROR(L16/J16,0)</f>
        <v>-0.0638766519823788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5" hidden="false" customHeight="false" outlineLevel="0" collapsed="false">
      <c r="A17" s="1"/>
      <c r="B17" s="1"/>
      <c r="C17" s="26" t="n">
        <v>10</v>
      </c>
      <c r="D17" s="27" t="s">
        <v>36</v>
      </c>
      <c r="E17" s="18" t="n">
        <v>0.1</v>
      </c>
      <c r="F17" s="19" t="n">
        <v>53.94</v>
      </c>
      <c r="G17" s="20" t="n">
        <f aca="false">((E17*$D$4)/100)/F17</f>
        <v>2.60490455448038</v>
      </c>
      <c r="H17" s="21" t="n">
        <v>3</v>
      </c>
      <c r="I17" s="22" t="n">
        <f aca="false">H17*F17*100</f>
        <v>16182</v>
      </c>
      <c r="J17" s="23" t="n">
        <f aca="false">I17/$E$4</f>
        <v>0.129805956859694</v>
      </c>
      <c r="K17" s="28" t="n">
        <v>48.76</v>
      </c>
      <c r="L17" s="24" t="n">
        <f aca="false">IFERROR((K17/F17-1)*J17,0)</f>
        <v>-0.0124656072772194</v>
      </c>
      <c r="M17" s="25" t="n">
        <f aca="false">IFERROR(L17/J17,0)</f>
        <v>-0.0960326288468669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1"/>
      <c r="B18" s="1"/>
      <c r="C18" s="29" t="s">
        <v>24</v>
      </c>
      <c r="D18" s="29"/>
      <c r="E18" s="29"/>
      <c r="F18" s="30" t="n">
        <f aca="false">D4</f>
        <v>140508.551668672</v>
      </c>
      <c r="G18" s="31"/>
      <c r="H18" s="31"/>
      <c r="I18" s="31"/>
      <c r="J18" s="30"/>
      <c r="K18" s="32" t="n">
        <f aca="false">F4</f>
        <v>145684.551668672</v>
      </c>
      <c r="L18" s="33" t="n">
        <f aca="false">(K18/F18-1)</f>
        <v>0.0368376154940757</v>
      </c>
      <c r="M18" s="3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1"/>
      <c r="B19" s="1"/>
      <c r="C19" s="29" t="s">
        <v>26</v>
      </c>
      <c r="D19" s="29"/>
      <c r="E19" s="29"/>
      <c r="F19" s="34" t="n">
        <v>100967.2</v>
      </c>
      <c r="G19" s="35"/>
      <c r="H19" s="35"/>
      <c r="I19" s="35"/>
      <c r="J19" s="36"/>
      <c r="K19" s="37" t="n">
        <v>102673.28</v>
      </c>
      <c r="L19" s="33" t="n">
        <f aca="false">(K19/F19-1)</f>
        <v>0.0168973686504132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conditionalFormatting sqref="E4">
    <cfRule type="cellIs" priority="3" operator="equal" aboveAverage="0" equalAverage="0" bottom="0" percent="0" rank="0" text="" dxfId="0">
      <formula>"VALOR ACIMA DO DISPONÍVEL"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2020-05-29T19:54:59Z</dcterms:modified>
  <cp:revision>8</cp:revision>
  <dc:subject/>
  <dc:title/>
</cp:coreProperties>
</file>