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xl/media/image8.png" ContentType="image/png"/>
  <Override PartName="/xl/media/image7.png" ContentType="image/png"/>
  <Override PartName="/xl/media/image2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8.vml" ContentType="application/vnd.openxmlformats-officedocument.vmlDrawing"/>
  <Override PartName="/xl/drawings/vmlDrawing1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o" sheetId="1" state="visible" r:id="rId2"/>
    <sheet name="Junho" sheetId="2" state="visible" r:id="rId3"/>
    <sheet name="Julho" sheetId="3" state="visible" r:id="rId4"/>
    <sheet name="Agosto" sheetId="4" state="visible" r:id="rId5"/>
    <sheet name="Setembro" sheetId="5" state="visible" r:id="rId6"/>
    <sheet name="Outubro" sheetId="6" state="visible" r:id="rId7"/>
    <sheet name="Novembro" sheetId="7" state="visible" r:id="rId8"/>
    <sheet name="Dezembr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ID#AAAAGdjQu4s
tc={B55C2367-528D-4841-BB23-C4066130E4D0}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ID#AAAAGdjQu2w
tc={16BBAD93-6F81-4B63-B7F8-B3EDE63739A7}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ID#AAAAGdjQu5Y
tc={587B0042-734E-4D5A-89CA-26F70A0C34ED}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ID#AAAAGdjQu6Y
tc={749CF765-772F-4A49-86DF-6CD58BEC07AE}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ID#AAAAGdjQu7o
tc={509F176C-E747-444B-B622-6D5BC47982A7}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ID#AAAAGdjQu5k
tc={71A6F7B1-09F9-4675-BF05-E30B4492E21B}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ID#AAAAGdjQu30
tc={181D55B0-6909-4319-AA6A-982016F7CD70}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ID#AAAAGdjQu6I
tc={C9AA2DF0-78A2-4909-8ABE-26446F791401}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ID#AAAAGdjQu3s
tc={07356645-3094-4733-BF9D-DA662AAC262A}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ID#AAAAGdjQu6o
tc={88DD79DF-B6BB-43F6-A8FA-CFB206597B3F}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ID#AAAAGdjQu4o
tc={688FEA80-25FE-4B75-801E-3CA19B3D65FC}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ID#AAAAGdjQu4Q
tc={CEEFC563-CA86-4D43-8A28-44C59565EF4E}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ID#AAAAGdjQu4w
tc={67270B89-2037-4C96-98AE-5AC1319F80E0}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ID#AAAAGdjQu5o
tc={61D265A0-D3CE-448D-8970-3F6F8B2C2890}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ID#AAAAGdjQu4A
tc={A67FB370-0C52-49A8-A768-D7E315EF6814}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ID#AAAAGdjQu5E
tc={3539FD91-F263-4EEF-A963-3C45A456AB66}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ID#AAAAGdjQu7s
tc={911F194A-5361-48A6-BB68-1ADA0719DA33}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ID#AAAAGdjQu6Q
tc={8A368ABE-FCEC-42C2-ABA5-0C33242F0033}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ID#AAAAGdjQu7Y
tc={9B3A2961-CCBE-4C8B-9D39-B4D400A339C0}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ID#AAAAGdjQu24
tc={40CE3917-303A-4788-A324-9259519F025E}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ID#AAAAGdjQu34
tc={D3C70F70-EF06-4993-8D58-DA19E78162EF}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ID#AAAAGdjQu68
tc={482EA452-15E1-4C06-9E5B-1E2B1E779CD8}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ID#AAAAGdjQu4I
tc={9A534764-84B7-4D11-ACAE-E5B0C927D501}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ID#AAAAGdjQu4M
tc={2B760078-2817-46A2-84E7-B32BDF66B513}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ID#AAAAGdjQu5A
tc={1042266D-BD10-4E7A-A27E-E54248919544}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ID#AAAAGdjQu4E
tc={6AB3508A-F023-47E0-8758-9E254731109F}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ID#AAAAGdjQu3U
tc={E467A9D0-3AC5-48AA-AB4B-0596D221D80B}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ID#AAAAGdjQu40
tc={F12B247E-BCA5-477C-B996-9CCAB97EBC73}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ID#AAAAGdjQu3Y
tc={A19E2F08-15C5-4CCF-9AE6-B026D0393041}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ID#AAAAGdjQu7M
tc={8BD41DE3-2870-4F87-8E2D-1ADC8683C45E}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ID#AAAAGdjQu44
tc={607E85AC-9A32-429A-8573-60CAA2E2CBE1}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ID#AAAAGdjQu28
tc={B581FA51-5EBA-4EF3-8253-BC5F13F97ACB}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ID#AAAAGdjQu6E
tc={1D50B807-28CB-43F3-B1A8-D846F0D413B9}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ID#AAAAGdjQu3A
tc={0D9DA082-B953-4C29-8054-D9D1AB2A5627}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ID#AAAAGdjQu3k
tc={97E5CDF9-55D6-498D-81F0-2259C41ABB07}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ID#AAAAGdjQu58
tc={654B4EFE-0B9A-43F7-914D-757CF1F3E8C9}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ID#AAAAGdjQu6c
tc={AD8998AF-BD4D-4740-8218-D5E48EA496FB}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ID#AAAAGdjQu3I
tc={A206ADB7-07A0-447C-B4E8-C4759AA390F9}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ID#AAAAGdjQu5M
tc={7A93F0BE-01CD-45D5-AD9B-AFF63BCD89AF}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ID#AAAAGdjQu5s
tc={745D8065-1CCB-4A4A-8DA3-9C0464129F3C}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ID#AAAAGdjQu4U
tc={1E98A9A8-8A31-4E85-A1E4-8D2B0D046D33}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ID#AAAAGdjQu5c
tc={635F5587-80CB-4175-82EB-8696C6EB688A}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ID#AAAAGdjQu54
tc={2F5A09F0-B440-4069-A8B9-8C72BF0DD6C4}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ID#AAAAGdjQu7c
tc={8DE47843-3F50-4C53-84E8-E181295C736A}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ID#AAAAGdjQu3o
tc={38FC7AD3-3124-4A5E-BDE8-58C6037BC265}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ID#AAAAGdjQu4c
tc={731A9A4C-0552-4189-9240-15D17773F725}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ID#AAAAGdjQu3M
tc={A5087398-BF86-4E43-8F71-48466C1D45B9}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ID#AAAAGdjQu60
tc={D90697C3-E758-437E-B73C-4FF449A2E749}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ID#AAAAGdjQu6U
tc={D4C375FA-6293-45BD-833F-7360BA536125}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ID#AAAAGdjQu5g
tc={7BFADBC6-9362-469E-8D5C-202A68C2FE77}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ID#AAAAGdjQu3E
tc={67964B61-810C-4DF8-91B9-EDB3014B5FE5}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ID#AAAAGdjQu6s
tc={C0C54AC5-B3BD-4CAE-A8E0-0DAA5C3199C0}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ID#AAAAGdjQu7A
tc={1BBFF5F6-B6EA-4BE6-A0FB-3C74693184DC}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ID#AAAAGdjQu7U
tc={C14A0E4E-BBB4-4492-9C97-EE12FDD28DA8}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ID#AAAAGdjQu20
tc={AA5F370C-5DB6-4664-BFF2-2631DD80AF21}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ID#AAAAGdjQu3w
tc={421E120E-2047-4EB4-9508-9F38F8186301}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ID#AAAAGdjQu3g
tc={4AAA708A-8571-4DFC-A79E-3756C2F92E2B}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ID#AAAAGdjQu38
tc={BC8B0F31-23E3-4FDA-A976-62F7687EBFAE}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ID#AAAAGdjQu5Q
tc={FEF8E825-B3A9-4C57-9CA5-C61A739C92A8}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ID#AAAAGdjQu7g
tc={16BEA4CA-31A5-4087-8E14-71966A7E5387}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ID#AAAAGdjQu6A
tc={A0C285BA-F422-4DD9-9B84-EB210939840E}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ID#AAAAGdjQu6k
tc={40E5B91B-B676-455F-9368-D0A1AC144889}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ID#AAAAGdjQu3Q
tc={B2A3DBD5-0D5C-42F5-9263-DB1694B43BC1}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ID#AAAAGdjQu5U
tc={4052D1C2-B057-4DFE-AC2F-480A005CDCAB}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ID#AAAAGdjQu3c
tc={4166CF13-92FA-4D1D-B5BD-0739D160D423}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ID#AAAAGdjQu7Q
tc={7893E8D5-DE99-4C03-AE57-0DD7A8B8D782}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ID#AAAAGdjQu5w
tc={66B7981D-AD7C-43E2-BC9C-A617DEC2C203}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ID#AAAAGdjQu7k
tc={00A22400-096C-466C-A7E7-B4FBAD053C23}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ID#AAAAGdjQu6g
tc={F8C20322-B2AB-4522-BF40-B2ACA39B5C31}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ID#AAAAGdjQu6M
tc={A422C7BC-6ED1-4B5C-813A-9C0FDF863B37}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ID#AAAAGdjQu64
tc={E83EB81F-37DE-4374-934A-DB95FAA4247E}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ID#AAAAGdjQu7E
tc={16EC303E-53C4-4F53-99A3-0F155DE169CF}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ID#AAAAGdjQu6w
tc={A782504A-B6F7-498C-B6FA-F9529EE00516}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ID#AAAAGdjQu48
tc={ED257713-68C3-4210-BCF1-B68356BB7592}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ID#AAAAGdjQu4g
tc={B7F0E5A7-B09A-480D-8E54-2447CB993BB1}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ID#AAAAGdjQu5I
tc={5EA5737E-F53A-4530-BB43-1AAB510DEECE}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ID#AAAAGdjQu4k
tc={1D77E804-465B-4171-9176-39CB82D428CB}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ID#AAAAGdjQu4Y
tc={DEC0A3F1-5812-4030-ABD7-59988F89926F}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ID#AAAAGdjQu50
tc={BB1F67A7-0656-4DEE-A61F-B9F0AD903AB7}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ID#AAAAGdjQu7I
tc={D6DAED45-4578-4201-93C8-19F06DA3B647}    (2020-05-02 19:06:11)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sharedStrings.xml><?xml version="1.0" encoding="utf-8"?>
<sst xmlns="http://schemas.openxmlformats.org/spreadsheetml/2006/main" count="245" uniqueCount="41">
  <si>
    <t xml:space="preserve">CAPITAL</t>
  </si>
  <si>
    <t xml:space="preserve">-&gt;</t>
  </si>
  <si>
    <t xml:space="preserve">Rentabilidade Mensal dos Ativos (sem caixa)</t>
  </si>
  <si>
    <t xml:space="preserve">INICIAL</t>
  </si>
  <si>
    <t xml:space="preserve">INVESTIDO</t>
  </si>
  <si>
    <t xml:space="preserve">ATUAL</t>
  </si>
  <si>
    <t xml:space="preserve">Rentabilidade Acumulada</t>
  </si>
  <si>
    <t xml:space="preserve">MARIA LEIDE</t>
  </si>
  <si>
    <t xml:space="preserve">Ativos</t>
  </si>
  <si>
    <t xml:space="preserve">Composição</t>
  </si>
  <si>
    <t xml:space="preserve">Preço Compra</t>
  </si>
  <si>
    <t xml:space="preserve">Qnt ideal</t>
  </si>
  <si>
    <t xml:space="preserve">Qnt real</t>
  </si>
  <si>
    <t xml:space="preserve">Montante</t>
  </si>
  <si>
    <t xml:space="preserve">Comp. real</t>
  </si>
  <si>
    <t xml:space="preserve">Preço Atual</t>
  </si>
  <si>
    <t xml:space="preserve">Retorno</t>
  </si>
  <si>
    <t xml:space="preserve">ITUB4</t>
  </si>
  <si>
    <t xml:space="preserve">BPAC11</t>
  </si>
  <si>
    <t xml:space="preserve">SAPR11</t>
  </si>
  <si>
    <t xml:space="preserve">ENBR3</t>
  </si>
  <si>
    <t xml:space="preserve">KLBN11</t>
  </si>
  <si>
    <t xml:space="preserve">FLRY3</t>
  </si>
  <si>
    <t xml:space="preserve">SLCE3</t>
  </si>
  <si>
    <t xml:space="preserve">WEGE3</t>
  </si>
  <si>
    <t xml:space="preserve">CARTEIRA</t>
  </si>
  <si>
    <t xml:space="preserve">IBOVESPA</t>
  </si>
  <si>
    <t xml:space="preserve">      -&gt; Rentabilidade mensal da carteira</t>
  </si>
  <si>
    <t xml:space="preserve">Maio de 2020</t>
  </si>
  <si>
    <t xml:space="preserve">Qnt 1</t>
  </si>
  <si>
    <t xml:space="preserve">Qnt 2</t>
  </si>
  <si>
    <t xml:space="preserve">Comp2</t>
  </si>
  <si>
    <t xml:space="preserve">CSNA3</t>
  </si>
  <si>
    <t xml:space="preserve">ELET3</t>
  </si>
  <si>
    <t xml:space="preserve">TAEE3</t>
  </si>
  <si>
    <t xml:space="preserve">EGIE3</t>
  </si>
  <si>
    <t xml:space="preserve">yduq3</t>
  </si>
  <si>
    <t xml:space="preserve">ECOR3</t>
  </si>
  <si>
    <t xml:space="preserve">ITSA4</t>
  </si>
  <si>
    <t xml:space="preserve">SANB4</t>
  </si>
  <si>
    <t xml:space="preserve">BBAS3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</si>
</sst>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_-&quot;R$ &quot;* #,##0.00_-;&quot;-R$ &quot;* #,##0.00_-;_-&quot;R$ &quot;* \-??_-;_-@"/>
    <numFmt numFmtId="167" formatCode="_-* #,##0_-;\-* #,##0_-;_-* \-??_-;_-@"/>
    <numFmt numFmtId="168" formatCode="_-* #,##0.00_-;\-* #,##0.00_-;_-* \-??_-;_-@"/>
    <numFmt numFmtId="169" formatCode="0%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b val="true"/>
      <sz val="12"/>
      <color rgb="FFF1C232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FFD965"/>
        <bgColor rgb="FFF1C232"/>
      </patternFill>
    </fill>
    <fill>
      <patternFill patternType="solid">
        <fgColor rgb="FF000000"/>
        <bgColor rgb="FF003300"/>
      </patternFill>
    </fill>
    <fill>
      <patternFill patternType="solid">
        <fgColor rgb="FFE7E6E6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730440</xdr:colOff>
      <xdr:row>6</xdr:row>
      <xdr:rowOff>37800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5680" y="76320"/>
          <a:ext cx="1457280" cy="129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730080</xdr:colOff>
      <xdr:row>6</xdr:row>
      <xdr:rowOff>37800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85680" y="76320"/>
          <a:ext cx="1456920" cy="129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730080</xdr:colOff>
      <xdr:row>6</xdr:row>
      <xdr:rowOff>37800</xdr:rowOff>
    </xdr:to>
    <xdr:pic>
      <xdr:nvPicPr>
        <xdr:cNvPr id="2" name="image1.png" descr=""/>
        <xdr:cNvPicPr/>
      </xdr:nvPicPr>
      <xdr:blipFill>
        <a:blip r:embed="rId1"/>
        <a:stretch/>
      </xdr:blipFill>
      <xdr:spPr>
        <a:xfrm>
          <a:off x="85680" y="76320"/>
          <a:ext cx="1456920" cy="129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730080</xdr:colOff>
      <xdr:row>6</xdr:row>
      <xdr:rowOff>37800</xdr:rowOff>
    </xdr:to>
    <xdr:pic>
      <xdr:nvPicPr>
        <xdr:cNvPr id="3" name="image1.png" descr=""/>
        <xdr:cNvPicPr/>
      </xdr:nvPicPr>
      <xdr:blipFill>
        <a:blip r:embed="rId1"/>
        <a:stretch/>
      </xdr:blipFill>
      <xdr:spPr>
        <a:xfrm>
          <a:off x="85680" y="76320"/>
          <a:ext cx="1456920" cy="129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730080</xdr:colOff>
      <xdr:row>6</xdr:row>
      <xdr:rowOff>37800</xdr:rowOff>
    </xdr:to>
    <xdr:pic>
      <xdr:nvPicPr>
        <xdr:cNvPr id="4" name="image1.png" descr=""/>
        <xdr:cNvPicPr/>
      </xdr:nvPicPr>
      <xdr:blipFill>
        <a:blip r:embed="rId1"/>
        <a:stretch/>
      </xdr:blipFill>
      <xdr:spPr>
        <a:xfrm>
          <a:off x="85680" y="76320"/>
          <a:ext cx="1456920" cy="129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730080</xdr:colOff>
      <xdr:row>6</xdr:row>
      <xdr:rowOff>37800</xdr:rowOff>
    </xdr:to>
    <xdr:pic>
      <xdr:nvPicPr>
        <xdr:cNvPr id="5" name="image1.png" descr=""/>
        <xdr:cNvPicPr/>
      </xdr:nvPicPr>
      <xdr:blipFill>
        <a:blip r:embed="rId1"/>
        <a:stretch/>
      </xdr:blipFill>
      <xdr:spPr>
        <a:xfrm>
          <a:off x="85680" y="76320"/>
          <a:ext cx="1456920" cy="129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730080</xdr:colOff>
      <xdr:row>6</xdr:row>
      <xdr:rowOff>37800</xdr:rowOff>
    </xdr:to>
    <xdr:pic>
      <xdr:nvPicPr>
        <xdr:cNvPr id="6" name="image1.png" descr=""/>
        <xdr:cNvPicPr/>
      </xdr:nvPicPr>
      <xdr:blipFill>
        <a:blip r:embed="rId1"/>
        <a:stretch/>
      </xdr:blipFill>
      <xdr:spPr>
        <a:xfrm>
          <a:off x="85680" y="76320"/>
          <a:ext cx="1456920" cy="129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730080</xdr:colOff>
      <xdr:row>6</xdr:row>
      <xdr:rowOff>37800</xdr:rowOff>
    </xdr:to>
    <xdr:pic>
      <xdr:nvPicPr>
        <xdr:cNvPr id="7" name="image1.png" descr=""/>
        <xdr:cNvPicPr/>
      </xdr:nvPicPr>
      <xdr:blipFill>
        <a:blip r:embed="rId1"/>
        <a:stretch/>
      </xdr:blipFill>
      <xdr:spPr>
        <a:xfrm>
          <a:off x="85680" y="76320"/>
          <a:ext cx="1456920" cy="1294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2.71"/>
    <col collapsed="false" customWidth="true" hidden="false" outlineLevel="0" max="6" min="6" style="0" width="15"/>
    <col collapsed="false" customWidth="true" hidden="false" outlineLevel="0" max="7" min="7" style="0" width="8.85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10.29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SUM(L8:L15)</f>
        <v>0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v>100000</v>
      </c>
      <c r="E4" s="10" t="n">
        <f aca="false">IF(SUM(I8:I15)&lt;=D4,SUM(I8:I15),"VALOR ACIMA DO DISPONÍVEL")</f>
        <v>48016.94</v>
      </c>
      <c r="F4" s="11" t="n">
        <f aca="false">(E4*I2)+E4+(D4-E4)</f>
        <v>100000</v>
      </c>
      <c r="G4" s="2"/>
      <c r="H4" s="2"/>
      <c r="I4" s="12" t="n">
        <f aca="false">F4/D4-1</f>
        <v>0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13"/>
      <c r="D5" s="13"/>
      <c r="E5" s="13"/>
      <c r="F5" s="13"/>
      <c r="G5" s="13"/>
      <c r="H5" s="13"/>
      <c r="I5" s="14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5" t="s">
        <v>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1"/>
      <c r="B7" s="1"/>
      <c r="C7" s="3" t="s">
        <v>8</v>
      </c>
      <c r="D7" s="3"/>
      <c r="E7" s="16" t="s">
        <v>9</v>
      </c>
      <c r="F7" s="6" t="s">
        <v>10</v>
      </c>
      <c r="G7" s="6" t="s">
        <v>11</v>
      </c>
      <c r="H7" s="17" t="s">
        <v>12</v>
      </c>
      <c r="I7" s="7" t="s">
        <v>13</v>
      </c>
      <c r="J7" s="17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8" t="n">
        <v>1</v>
      </c>
      <c r="D8" s="19" t="s">
        <v>17</v>
      </c>
      <c r="E8" s="20" t="n">
        <v>0.03</v>
      </c>
      <c r="F8" s="21" t="n">
        <v>22.77</v>
      </c>
      <c r="G8" s="19" t="n">
        <f aca="false">((E8*$D$4)/100)/F8</f>
        <v>1.31752305665349</v>
      </c>
      <c r="H8" s="19" t="n">
        <v>1.32</v>
      </c>
      <c r="I8" s="21" t="n">
        <f aca="false">H8*F8*100</f>
        <v>3005.64</v>
      </c>
      <c r="J8" s="20" t="n">
        <f aca="false">I8/$E$4</f>
        <v>0.062595409036894</v>
      </c>
      <c r="K8" s="21" t="n">
        <f aca="false">IFERROR(__xludf.dummyfunction("GOOGLEFINANCE(D9)"),22.77)</f>
        <v>22.77</v>
      </c>
      <c r="L8" s="22" t="n">
        <f aca="false">IFERROR((K8/F8-1)*J8,0)</f>
        <v>0</v>
      </c>
      <c r="M8" s="22" t="n">
        <f aca="false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18" t="n">
        <v>2</v>
      </c>
      <c r="D9" s="19" t="s">
        <v>18</v>
      </c>
      <c r="E9" s="20" t="n">
        <v>0.03</v>
      </c>
      <c r="F9" s="21" t="n">
        <v>42.3</v>
      </c>
      <c r="G9" s="19" t="n">
        <f aca="false">((E9*$D$4)/100)/F9</f>
        <v>0.709219858156028</v>
      </c>
      <c r="H9" s="19" t="n">
        <v>0.71</v>
      </c>
      <c r="I9" s="21" t="n">
        <f aca="false">H9*F9*100</f>
        <v>3003.3</v>
      </c>
      <c r="J9" s="20" t="n">
        <f aca="false">I9/$E$4</f>
        <v>0.0625466762355119</v>
      </c>
      <c r="K9" s="21" t="n">
        <f aca="false">IFERROR(__xludf.dummyfunction("GOOGLEFINANCE(D10)"),42.3)</f>
        <v>42.3</v>
      </c>
      <c r="L9" s="22" t="n">
        <f aca="false">IFERROR((K9/F9-1)*J9,0)</f>
        <v>0</v>
      </c>
      <c r="M9" s="22" t="n">
        <f aca="false"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18" t="n">
        <v>3</v>
      </c>
      <c r="D10" s="19" t="s">
        <v>19</v>
      </c>
      <c r="E10" s="20" t="n">
        <v>0.07</v>
      </c>
      <c r="F10" s="21" t="n">
        <v>25.7</v>
      </c>
      <c r="G10" s="19" t="n">
        <f aca="false">((E10*$D$4)/100)/F10</f>
        <v>2.72373540856031</v>
      </c>
      <c r="H10" s="19" t="n">
        <v>2.72373540856031</v>
      </c>
      <c r="I10" s="21" t="n">
        <f aca="false">H10*F10*100</f>
        <v>7000</v>
      </c>
      <c r="J10" s="20" t="n">
        <f aca="false">I10/$E$4</f>
        <v>0.145781884476603</v>
      </c>
      <c r="K10" s="21" t="n">
        <f aca="false">IFERROR(__xludf.dummyfunction("GOOGLEFINANCE(D11)"),25.7)</f>
        <v>25.7</v>
      </c>
      <c r="L10" s="22" t="n">
        <f aca="false">IFERROR((K10/F10-1)*J10,0)</f>
        <v>0</v>
      </c>
      <c r="M10" s="22" t="n">
        <f aca="false"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18" t="n">
        <v>4</v>
      </c>
      <c r="D11" s="19" t="s">
        <v>20</v>
      </c>
      <c r="E11" s="20" t="n">
        <v>0.07</v>
      </c>
      <c r="F11" s="21" t="n">
        <v>17</v>
      </c>
      <c r="G11" s="19" t="n">
        <f aca="false">((E11*$D$4)/100)/F11</f>
        <v>4.11764705882353</v>
      </c>
      <c r="H11" s="19" t="n">
        <v>4.11764705882353</v>
      </c>
      <c r="I11" s="21" t="n">
        <f aca="false">H11*F11*100</f>
        <v>7000</v>
      </c>
      <c r="J11" s="20" t="n">
        <f aca="false">I11/$E$4</f>
        <v>0.145781884476603</v>
      </c>
      <c r="K11" s="21" t="n">
        <f aca="false">IFERROR(__xludf.dummyfunction("GOOGLEFINANCE(D12)"),17)</f>
        <v>17</v>
      </c>
      <c r="L11" s="22" t="n">
        <f aca="false">IFERROR((K11/F11-1)*J11,0)</f>
        <v>0</v>
      </c>
      <c r="M11" s="22" t="n">
        <f aca="false"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18" t="n">
        <v>5</v>
      </c>
      <c r="D12" s="19" t="s">
        <v>21</v>
      </c>
      <c r="E12" s="20" t="n">
        <v>0.07</v>
      </c>
      <c r="F12" s="21" t="n">
        <v>17.81</v>
      </c>
      <c r="G12" s="19" t="n">
        <f aca="false">((E12*$D$4)/100)/F12</f>
        <v>3.93037619314992</v>
      </c>
      <c r="H12" s="19" t="n">
        <v>3.93037619314992</v>
      </c>
      <c r="I12" s="21" t="n">
        <f aca="false">H12*F12*100</f>
        <v>7000</v>
      </c>
      <c r="J12" s="20" t="n">
        <f aca="false">I12/$E$4</f>
        <v>0.145781884476603</v>
      </c>
      <c r="K12" s="21" t="n">
        <f aca="false">IFERROR(__xludf.dummyfunction("GOOGLEFINANCE(D13)"),17.81)</f>
        <v>17.81</v>
      </c>
      <c r="L12" s="22" t="n">
        <f aca="false">IFERROR((K12/F12-1)*J12,0)</f>
        <v>0</v>
      </c>
      <c r="M12" s="22" t="n">
        <f aca="false"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18" t="n">
        <v>6</v>
      </c>
      <c r="D13" s="19" t="s">
        <v>22</v>
      </c>
      <c r="E13" s="20" t="n">
        <v>0.07</v>
      </c>
      <c r="F13" s="21" t="n">
        <v>22.8</v>
      </c>
      <c r="G13" s="19" t="n">
        <f aca="false">((E13*$D$4)/100)/F13</f>
        <v>3.07017543859649</v>
      </c>
      <c r="H13" s="19" t="n">
        <v>3.07017543859649</v>
      </c>
      <c r="I13" s="21" t="n">
        <f aca="false">H13*F13*100</f>
        <v>7000</v>
      </c>
      <c r="J13" s="20" t="n">
        <f aca="false">I13/$E$4</f>
        <v>0.145781884476603</v>
      </c>
      <c r="K13" s="21" t="n">
        <f aca="false">IFERROR(__xludf.dummyfunction("GOOGLEFINANCE(D14)"),22.8)</f>
        <v>22.8</v>
      </c>
      <c r="L13" s="22" t="n">
        <f aca="false">IFERROR((K13/F13-1)*J13,0)</f>
        <v>0</v>
      </c>
      <c r="M13" s="22" t="n">
        <f aca="false"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18" t="n">
        <v>7</v>
      </c>
      <c r="D14" s="19" t="s">
        <v>23</v>
      </c>
      <c r="E14" s="20" t="n">
        <v>0.07</v>
      </c>
      <c r="F14" s="21" t="n">
        <v>24</v>
      </c>
      <c r="G14" s="19" t="n">
        <f aca="false">((E14*$D$4)/100)/F14</f>
        <v>2.91666666666667</v>
      </c>
      <c r="H14" s="19" t="n">
        <v>2.92</v>
      </c>
      <c r="I14" s="21" t="n">
        <f aca="false">H14*F14*100</f>
        <v>7008</v>
      </c>
      <c r="J14" s="20" t="n">
        <f aca="false">I14/$E$4</f>
        <v>0.145948492344577</v>
      </c>
      <c r="K14" s="21" t="n">
        <f aca="false">IFERROR(__xludf.dummyfunction("GOOGLEFINANCE(D15)"),24)</f>
        <v>24</v>
      </c>
      <c r="L14" s="22" t="n">
        <f aca="false">IFERROR((K14/F14-1)*J14,0)</f>
        <v>0</v>
      </c>
      <c r="M14" s="22" t="n">
        <f aca="false"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18" t="n">
        <v>8</v>
      </c>
      <c r="D15" s="19" t="s">
        <v>24</v>
      </c>
      <c r="E15" s="20" t="n">
        <v>0.07</v>
      </c>
      <c r="F15" s="21" t="n">
        <v>39.94</v>
      </c>
      <c r="G15" s="19" t="n">
        <f aca="false">((E15*$D$4)/100)/F15</f>
        <v>1.75262894341512</v>
      </c>
      <c r="H15" s="19" t="n">
        <v>1.75262894341512</v>
      </c>
      <c r="I15" s="21" t="n">
        <f aca="false">H15*F15*100</f>
        <v>7000</v>
      </c>
      <c r="J15" s="20" t="n">
        <f aca="false">I15/$E$4</f>
        <v>0.145781884476603</v>
      </c>
      <c r="K15" s="21" t="n">
        <f aca="false">IFERROR(__xludf.dummyfunction("GOOGLEFINANCE(D16)"),39.94)</f>
        <v>39.94</v>
      </c>
      <c r="L15" s="22" t="n">
        <f aca="false">IFERROR((K15/F15-1)*J15,0)</f>
        <v>0</v>
      </c>
      <c r="M15" s="22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/>
      <c r="B16" s="1"/>
      <c r="C16" s="23" t="s">
        <v>25</v>
      </c>
      <c r="D16" s="23"/>
      <c r="E16" s="23"/>
      <c r="F16" s="24" t="n">
        <v>100000</v>
      </c>
      <c r="G16" s="25"/>
      <c r="H16" s="25"/>
      <c r="I16" s="25"/>
      <c r="J16" s="24"/>
      <c r="K16" s="26" t="n">
        <f aca="false">F4</f>
        <v>100000</v>
      </c>
      <c r="L16" s="27" t="n">
        <f aca="false">(K16/F16-1)</f>
        <v>0</v>
      </c>
      <c r="M16" s="2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"/>
      <c r="B17" s="1"/>
      <c r="C17" s="23" t="s">
        <v>26</v>
      </c>
      <c r="D17" s="23"/>
      <c r="E17" s="23"/>
      <c r="F17" s="28" t="n">
        <v>100967.2</v>
      </c>
      <c r="G17" s="29"/>
      <c r="H17" s="29"/>
      <c r="I17" s="29"/>
      <c r="J17" s="30"/>
      <c r="K17" s="31" t="n">
        <v>102673.28</v>
      </c>
      <c r="L17" s="27" t="n">
        <f aca="false">(K17/F17-1)</f>
        <v>0.0168973686504132</v>
      </c>
      <c r="M17" s="27"/>
      <c r="N17" s="1" t="s">
        <v>27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6" customFormat="false" ht="15" hidden="false" customHeight="true" outlineLevel="0" collapsed="false"/>
  </sheetData>
  <mergeCells count="8">
    <mergeCell ref="D2:F2"/>
    <mergeCell ref="C6:M6"/>
    <mergeCell ref="C7:D7"/>
    <mergeCell ref="L7:M7"/>
    <mergeCell ref="C16:E16"/>
    <mergeCell ref="L16:M16"/>
    <mergeCell ref="C17:E17"/>
    <mergeCell ref="L17:M17"/>
  </mergeCells>
  <conditionalFormatting sqref="E4">
    <cfRule type="cellIs" priority="2" operator="equal" aboveAverage="0" equalAverage="0" bottom="0" percent="0" rank="0" text="" dxfId="0">
      <formula>"VALOR ACIMA DO DISPONÍVEL"</formula>
    </cfRule>
  </conditionalFormatting>
  <conditionalFormatting sqref="M7:M14">
    <cfRule type="colorScale" priority="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Maio!F4</f>
        <v>100000</v>
      </c>
      <c r="E4" s="10" t="str">
        <f aca="false">IF(SUM(I8:I17)&lt;=D4,SUM(I8:I17),"VALOR ACIMA DO DISPONÍVEL")</f>
        <v>VALOR ACIMA DO DISPONÍVEL</v>
      </c>
      <c r="F4" s="11" t="e">
        <f aca="false">(E4*I2)+E4+(D4-E4)</f>
        <v>#VALUE!</v>
      </c>
      <c r="G4" s="2"/>
      <c r="H4" s="2"/>
      <c r="I4" s="12" t="e">
        <f aca="false">F4/100000-1</f>
        <v>#VALUE!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32" t="s">
        <v>28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6" t="s">
        <v>9</v>
      </c>
      <c r="F7" s="6" t="s">
        <v>10</v>
      </c>
      <c r="G7" s="6" t="s">
        <v>29</v>
      </c>
      <c r="H7" s="17" t="s">
        <v>30</v>
      </c>
      <c r="I7" s="7" t="s">
        <v>13</v>
      </c>
      <c r="J7" s="17" t="s">
        <v>31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33" t="n">
        <v>1</v>
      </c>
      <c r="D8" s="34" t="s">
        <v>32</v>
      </c>
      <c r="E8" s="35" t="n">
        <v>0.1</v>
      </c>
      <c r="F8" s="36" t="n">
        <v>16.71</v>
      </c>
      <c r="G8" s="37" t="n">
        <f aca="false">((E8*$D$4)/100)/F8</f>
        <v>5.98444045481747</v>
      </c>
      <c r="H8" s="38" t="n">
        <v>6.27</v>
      </c>
      <c r="I8" s="39" t="n">
        <f aca="false">H8*F8*100</f>
        <v>10477.17</v>
      </c>
      <c r="J8" s="40" t="e">
        <f aca="false">I8/$E$4</f>
        <v>#VALUE!</v>
      </c>
      <c r="K8" s="41" t="n">
        <v>15.86</v>
      </c>
      <c r="L8" s="42" t="n">
        <f aca="false">IFERROR((K8/F8-1)*J8,0)</f>
        <v>0</v>
      </c>
      <c r="M8" s="43" t="n">
        <f aca="false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44" t="n">
        <v>2</v>
      </c>
      <c r="D9" s="45" t="s">
        <v>33</v>
      </c>
      <c r="E9" s="35" t="n">
        <v>0.1</v>
      </c>
      <c r="F9" s="36" t="n">
        <v>35.25</v>
      </c>
      <c r="G9" s="37" t="n">
        <f aca="false">((E9*$D$4)/100)/F9</f>
        <v>2.83687943262411</v>
      </c>
      <c r="H9" s="38" t="n">
        <v>2.97</v>
      </c>
      <c r="I9" s="39" t="n">
        <f aca="false">H9*F9*100</f>
        <v>10469.25</v>
      </c>
      <c r="J9" s="40" t="e">
        <f aca="false">I9/$E$4</f>
        <v>#VALUE!</v>
      </c>
      <c r="K9" s="41" t="n">
        <v>42.95</v>
      </c>
      <c r="L9" s="42" t="n">
        <f aca="false">IFERROR((K9/F9-1)*J9,0)</f>
        <v>0</v>
      </c>
      <c r="M9" s="43" t="n">
        <f aca="false"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44" t="n">
        <v>3</v>
      </c>
      <c r="D10" s="45" t="s">
        <v>34</v>
      </c>
      <c r="E10" s="35" t="n">
        <v>0.1</v>
      </c>
      <c r="F10" s="36" t="n">
        <v>9.89</v>
      </c>
      <c r="G10" s="37" t="n">
        <f aca="false">((E10*$D$4)/100)/F10</f>
        <v>10.1112234580384</v>
      </c>
      <c r="H10" s="38" t="n">
        <v>10.6</v>
      </c>
      <c r="I10" s="39" t="n">
        <f aca="false">H10*F10*100</f>
        <v>10483.4</v>
      </c>
      <c r="J10" s="40" t="e">
        <f aca="false">I10/$E$4</f>
        <v>#VALUE!</v>
      </c>
      <c r="K10" s="41" t="n">
        <v>10.19</v>
      </c>
      <c r="L10" s="42" t="n">
        <f aca="false">IFERROR((K10/F10-1)*J10,0)</f>
        <v>0</v>
      </c>
      <c r="M10" s="43" t="n">
        <f aca="false"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44" t="n">
        <v>4</v>
      </c>
      <c r="D11" s="45" t="s">
        <v>35</v>
      </c>
      <c r="E11" s="35" t="n">
        <v>0.1</v>
      </c>
      <c r="F11" s="36" t="n">
        <v>43.47</v>
      </c>
      <c r="G11" s="37" t="n">
        <f aca="false">((E11*$D$4)/100)/F11</f>
        <v>2.30043708304578</v>
      </c>
      <c r="H11" s="38" t="n">
        <v>2.41</v>
      </c>
      <c r="I11" s="39" t="n">
        <f aca="false">H11*F11*100</f>
        <v>10476.27</v>
      </c>
      <c r="J11" s="40" t="e">
        <f aca="false">I11/$E$4</f>
        <v>#VALUE!</v>
      </c>
      <c r="K11" s="41" t="n">
        <v>48.33</v>
      </c>
      <c r="L11" s="42" t="n">
        <f aca="false">IFERROR((K11/F11-1)*J11,0)</f>
        <v>0</v>
      </c>
      <c r="M11" s="43" t="n">
        <f aca="false"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44" t="n">
        <v>5</v>
      </c>
      <c r="D12" s="45" t="s">
        <v>36</v>
      </c>
      <c r="E12" s="35" t="n">
        <v>0.1</v>
      </c>
      <c r="F12" s="36" t="n">
        <v>29</v>
      </c>
      <c r="G12" s="37" t="n">
        <f aca="false">((E12*$D$4)/100)/F12</f>
        <v>3.44827586206897</v>
      </c>
      <c r="H12" s="38" t="n">
        <v>3.62</v>
      </c>
      <c r="I12" s="39" t="n">
        <f aca="false">H12*F12*100</f>
        <v>10498</v>
      </c>
      <c r="J12" s="40" t="e">
        <f aca="false">I12/$E$4</f>
        <v>#VALUE!</v>
      </c>
      <c r="K12" s="41" t="n">
        <v>34.66</v>
      </c>
      <c r="L12" s="42" t="n">
        <f aca="false">IFERROR((K12/F12-1)*J12,0)</f>
        <v>0</v>
      </c>
      <c r="M12" s="43" t="n">
        <f aca="false"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44" t="n">
        <v>6</v>
      </c>
      <c r="D13" s="45" t="s">
        <v>20</v>
      </c>
      <c r="E13" s="35" t="n">
        <v>0.1</v>
      </c>
      <c r="F13" s="36" t="n">
        <v>18.9</v>
      </c>
      <c r="G13" s="37" t="n">
        <f aca="false">((E13*$D$4)/100)/F13</f>
        <v>5.29100529100529</v>
      </c>
      <c r="H13" s="38" t="n">
        <v>5.55</v>
      </c>
      <c r="I13" s="39" t="n">
        <f aca="false">H13*F13*100</f>
        <v>10489.5</v>
      </c>
      <c r="J13" s="40" t="e">
        <f aca="false">I13/$E$4</f>
        <v>#VALUE!</v>
      </c>
      <c r="K13" s="41" t="n">
        <v>19.85</v>
      </c>
      <c r="L13" s="42" t="n">
        <f aca="false">IFERROR((K13/F13-1)*J13,0)</f>
        <v>0</v>
      </c>
      <c r="M13" s="43" t="n">
        <f aca="false"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44" t="n">
        <v>7</v>
      </c>
      <c r="D14" s="45" t="s">
        <v>37</v>
      </c>
      <c r="E14" s="35" t="n">
        <v>0.1</v>
      </c>
      <c r="F14" s="36" t="n">
        <v>10.76</v>
      </c>
      <c r="G14" s="37" t="n">
        <f aca="false">((E14*$D$4)/100)/F14</f>
        <v>9.29368029739777</v>
      </c>
      <c r="H14" s="38" t="n">
        <v>7.94</v>
      </c>
      <c r="I14" s="39" t="n">
        <f aca="false">H14*F14*100</f>
        <v>8543.44</v>
      </c>
      <c r="J14" s="40" t="e">
        <f aca="false">I14/$E$4</f>
        <v>#VALUE!</v>
      </c>
      <c r="K14" s="41" t="n">
        <v>11.85</v>
      </c>
      <c r="L14" s="42" t="n">
        <f aca="false">IFERROR((K14/F14-1)*J14,0)</f>
        <v>0</v>
      </c>
      <c r="M14" s="43" t="n">
        <f aca="false"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44" t="n">
        <v>8</v>
      </c>
      <c r="D15" s="45" t="s">
        <v>38</v>
      </c>
      <c r="E15" s="35" t="n">
        <v>0.1</v>
      </c>
      <c r="F15" s="36" t="n">
        <v>12.89</v>
      </c>
      <c r="G15" s="37" t="n">
        <f aca="false">((E15*$D$4)/100)/F15</f>
        <v>7.75795190069822</v>
      </c>
      <c r="H15" s="38" t="n">
        <v>8.13</v>
      </c>
      <c r="I15" s="39" t="n">
        <f aca="false">H15*F15*100</f>
        <v>10479.57</v>
      </c>
      <c r="J15" s="40" t="e">
        <f aca="false">I15/$E$4</f>
        <v>#VALUE!</v>
      </c>
      <c r="K15" s="41" t="n">
        <v>12.46</v>
      </c>
      <c r="L15" s="42" t="n">
        <f aca="false">IFERROR((K15/F15-1)*J15,0)</f>
        <v>0</v>
      </c>
      <c r="M15" s="43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44" t="n">
        <v>9</v>
      </c>
      <c r="D16" s="45" t="s">
        <v>39</v>
      </c>
      <c r="E16" s="35" t="n">
        <v>0.1</v>
      </c>
      <c r="F16" s="36" t="n">
        <v>22.7</v>
      </c>
      <c r="G16" s="37" t="n">
        <f aca="false">((E16*$D$4)/100)/F16</f>
        <v>4.40528634361234</v>
      </c>
      <c r="H16" s="38" t="n">
        <v>4.62</v>
      </c>
      <c r="I16" s="39" t="n">
        <f aca="false">H16*F16*100</f>
        <v>10487.4</v>
      </c>
      <c r="J16" s="40" t="e">
        <f aca="false">I16/$E$4</f>
        <v>#VALUE!</v>
      </c>
      <c r="K16" s="41" t="n">
        <v>21.25</v>
      </c>
      <c r="L16" s="42" t="n">
        <f aca="false">IFERROR((K16/F16-1)*J16,0)</f>
        <v>0</v>
      </c>
      <c r="M16" s="43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44" t="n">
        <v>10</v>
      </c>
      <c r="D17" s="45" t="s">
        <v>40</v>
      </c>
      <c r="E17" s="35" t="n">
        <v>0.1</v>
      </c>
      <c r="F17" s="36" t="n">
        <v>53.94</v>
      </c>
      <c r="G17" s="37" t="n">
        <f aca="false">((E17*$D$4)/100)/F17</f>
        <v>1.85391175380052</v>
      </c>
      <c r="H17" s="38" t="n">
        <v>1.94</v>
      </c>
      <c r="I17" s="39" t="n">
        <f aca="false">H17*F17*100</f>
        <v>10464.36</v>
      </c>
      <c r="J17" s="40" t="e">
        <f aca="false">I17/$E$4</f>
        <v>#VALUE!</v>
      </c>
      <c r="K17" s="41" t="n">
        <v>48.76</v>
      </c>
      <c r="L17" s="42" t="n">
        <f aca="false">IFERROR((K17/F17-1)*J17,0)</f>
        <v>0</v>
      </c>
      <c r="M17" s="43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3" t="s">
        <v>25</v>
      </c>
      <c r="D18" s="23"/>
      <c r="E18" s="23"/>
      <c r="F18" s="24" t="n">
        <f aca="false">D4</f>
        <v>100000</v>
      </c>
      <c r="G18" s="25"/>
      <c r="H18" s="25"/>
      <c r="I18" s="25"/>
      <c r="J18" s="24"/>
      <c r="K18" s="26" t="e">
        <f aca="false">F4</f>
        <v>#VALUE!</v>
      </c>
      <c r="L18" s="27" t="e">
        <f aca="false">(K18/F18-1)</f>
        <v>#VALUE!</v>
      </c>
      <c r="M18" s="27"/>
      <c r="N18" s="1" t="s">
        <v>27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3" t="s">
        <v>26</v>
      </c>
      <c r="D19" s="23"/>
      <c r="E19" s="23"/>
      <c r="F19" s="28" t="n">
        <v>100967.2</v>
      </c>
      <c r="G19" s="29"/>
      <c r="H19" s="29"/>
      <c r="I19" s="29"/>
      <c r="J19" s="30"/>
      <c r="K19" s="31" t="n">
        <v>102673.28</v>
      </c>
      <c r="L19" s="27" t="n">
        <f aca="false">(K19/F19-1)</f>
        <v>0.0168973686504132</v>
      </c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e">
        <f aca="false">Junho!F4</f>
        <v>#VALUE!</v>
      </c>
      <c r="E4" s="10" t="e">
        <f aca="false">IF(SUM(I8:I17)&lt;=D4,SUM(I8:I17),"VALOR ACIMA DO DISPONÍVEL")</f>
        <v>#VALUE!</v>
      </c>
      <c r="F4" s="11" t="e">
        <f aca="false">(E4*I2)+E4+(D4-E4)</f>
        <v>#VALUE!</v>
      </c>
      <c r="G4" s="2"/>
      <c r="H4" s="2"/>
      <c r="I4" s="12" t="e">
        <f aca="false">F4/100000-1</f>
        <v>#VALUE!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32" t="s">
        <v>28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6" t="s">
        <v>9</v>
      </c>
      <c r="F7" s="6" t="s">
        <v>10</v>
      </c>
      <c r="G7" s="6" t="s">
        <v>29</v>
      </c>
      <c r="H7" s="17" t="s">
        <v>30</v>
      </c>
      <c r="I7" s="7" t="s">
        <v>13</v>
      </c>
      <c r="J7" s="17" t="s">
        <v>31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33" t="n">
        <v>1</v>
      </c>
      <c r="D8" s="34" t="s">
        <v>32</v>
      </c>
      <c r="E8" s="35" t="n">
        <v>0.1</v>
      </c>
      <c r="F8" s="36" t="n">
        <v>16.71</v>
      </c>
      <c r="G8" s="37" t="e">
        <f aca="false">((E8*$D$4)/100)/F8</f>
        <v>#VALUE!</v>
      </c>
      <c r="H8" s="38" t="n">
        <v>6</v>
      </c>
      <c r="I8" s="39" t="n">
        <f aca="false">H8*F8*100</f>
        <v>10026</v>
      </c>
      <c r="J8" s="40" t="e">
        <f aca="false">I8/$E$4</f>
        <v>#VALUE!</v>
      </c>
      <c r="K8" s="41" t="n">
        <v>15.86</v>
      </c>
      <c r="L8" s="42" t="n">
        <f aca="false">IFERROR((K8/F8-1)*J8,0)</f>
        <v>0</v>
      </c>
      <c r="M8" s="43" t="n">
        <f aca="false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44" t="n">
        <v>2</v>
      </c>
      <c r="D9" s="45" t="s">
        <v>33</v>
      </c>
      <c r="E9" s="35" t="n">
        <v>0.1</v>
      </c>
      <c r="F9" s="36" t="n">
        <v>35.25</v>
      </c>
      <c r="G9" s="37" t="e">
        <f aca="false">((E9*$D$4)/100)/F9</f>
        <v>#VALUE!</v>
      </c>
      <c r="H9" s="38" t="n">
        <v>3</v>
      </c>
      <c r="I9" s="39" t="n">
        <f aca="false">H9*F9*100</f>
        <v>10575</v>
      </c>
      <c r="J9" s="40" t="e">
        <f aca="false">I9/$E$4</f>
        <v>#VALUE!</v>
      </c>
      <c r="K9" s="41" t="n">
        <v>42.95</v>
      </c>
      <c r="L9" s="42" t="n">
        <f aca="false">IFERROR((K9/F9-1)*J9,0)</f>
        <v>0</v>
      </c>
      <c r="M9" s="43" t="n">
        <f aca="false"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44" t="n">
        <v>3</v>
      </c>
      <c r="D10" s="45" t="s">
        <v>34</v>
      </c>
      <c r="E10" s="35" t="n">
        <v>0.1</v>
      </c>
      <c r="F10" s="36" t="n">
        <v>9.89</v>
      </c>
      <c r="G10" s="37" t="e">
        <f aca="false">((E10*$D$4)/100)/F10</f>
        <v>#VALUE!</v>
      </c>
      <c r="H10" s="38" t="n">
        <v>10</v>
      </c>
      <c r="I10" s="39" t="n">
        <f aca="false">H10*F10*100</f>
        <v>9890</v>
      </c>
      <c r="J10" s="40" t="e">
        <f aca="false">I10/$E$4</f>
        <v>#VALUE!</v>
      </c>
      <c r="K10" s="41" t="n">
        <v>10.19</v>
      </c>
      <c r="L10" s="42" t="n">
        <f aca="false">IFERROR((K10/F10-1)*J10,0)</f>
        <v>0</v>
      </c>
      <c r="M10" s="43" t="n">
        <f aca="false"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44" t="n">
        <v>4</v>
      </c>
      <c r="D11" s="45" t="s">
        <v>35</v>
      </c>
      <c r="E11" s="35" t="n">
        <v>0.1</v>
      </c>
      <c r="F11" s="36" t="n">
        <v>43.47</v>
      </c>
      <c r="G11" s="37" t="e">
        <f aca="false">((E11*$D$4)/100)/F11</f>
        <v>#VALUE!</v>
      </c>
      <c r="H11" s="38" t="n">
        <v>2</v>
      </c>
      <c r="I11" s="39" t="n">
        <f aca="false">H11*F11*100</f>
        <v>8694</v>
      </c>
      <c r="J11" s="40" t="e">
        <f aca="false">I11/$E$4</f>
        <v>#VALUE!</v>
      </c>
      <c r="K11" s="41" t="n">
        <v>48.33</v>
      </c>
      <c r="L11" s="42" t="n">
        <f aca="false">IFERROR((K11/F11-1)*J11,0)</f>
        <v>0</v>
      </c>
      <c r="M11" s="43" t="n">
        <f aca="false"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44" t="n">
        <v>5</v>
      </c>
      <c r="D12" s="45" t="s">
        <v>36</v>
      </c>
      <c r="E12" s="35" t="n">
        <v>0.1</v>
      </c>
      <c r="F12" s="36" t="n">
        <v>29</v>
      </c>
      <c r="G12" s="37" t="e">
        <f aca="false">((E12*$D$4)/100)/F12</f>
        <v>#VALUE!</v>
      </c>
      <c r="H12" s="38" t="n">
        <v>3</v>
      </c>
      <c r="I12" s="39" t="n">
        <f aca="false">H12*F12*100</f>
        <v>8700</v>
      </c>
      <c r="J12" s="40" t="e">
        <f aca="false">I12/$E$4</f>
        <v>#VALUE!</v>
      </c>
      <c r="K12" s="41" t="n">
        <v>34.66</v>
      </c>
      <c r="L12" s="42" t="n">
        <f aca="false">IFERROR((K12/F12-1)*J12,0)</f>
        <v>0</v>
      </c>
      <c r="M12" s="43" t="n">
        <f aca="false"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44" t="n">
        <v>6</v>
      </c>
      <c r="D13" s="45" t="s">
        <v>20</v>
      </c>
      <c r="E13" s="35" t="n">
        <v>0.1</v>
      </c>
      <c r="F13" s="36" t="n">
        <v>18.9</v>
      </c>
      <c r="G13" s="37" t="e">
        <f aca="false">((E13*$D$4)/100)/F13</f>
        <v>#VALUE!</v>
      </c>
      <c r="H13" s="38" t="n">
        <v>5</v>
      </c>
      <c r="I13" s="39" t="n">
        <f aca="false">H13*F13*100</f>
        <v>9450</v>
      </c>
      <c r="J13" s="40" t="e">
        <f aca="false">I13/$E$4</f>
        <v>#VALUE!</v>
      </c>
      <c r="K13" s="41" t="n">
        <v>19.85</v>
      </c>
      <c r="L13" s="42" t="n">
        <f aca="false">IFERROR((K13/F13-1)*J13,0)</f>
        <v>0</v>
      </c>
      <c r="M13" s="43" t="n">
        <f aca="false"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44" t="n">
        <v>7</v>
      </c>
      <c r="D14" s="45" t="s">
        <v>37</v>
      </c>
      <c r="E14" s="35" t="n">
        <v>0.1</v>
      </c>
      <c r="F14" s="36" t="n">
        <v>10.76</v>
      </c>
      <c r="G14" s="37" t="e">
        <f aca="false">((E14*$D$4)/100)/F14</f>
        <v>#VALUE!</v>
      </c>
      <c r="H14" s="38" t="n">
        <v>7</v>
      </c>
      <c r="I14" s="39" t="n">
        <f aca="false">H14*F14*100</f>
        <v>7532</v>
      </c>
      <c r="J14" s="40" t="e">
        <f aca="false">I14/$E$4</f>
        <v>#VALUE!</v>
      </c>
      <c r="K14" s="41" t="n">
        <v>11.85</v>
      </c>
      <c r="L14" s="42" t="n">
        <f aca="false">IFERROR((K14/F14-1)*J14,0)</f>
        <v>0</v>
      </c>
      <c r="M14" s="43" t="n">
        <f aca="false"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44" t="n">
        <v>8</v>
      </c>
      <c r="D15" s="45" t="s">
        <v>38</v>
      </c>
      <c r="E15" s="35" t="n">
        <v>0.1</v>
      </c>
      <c r="F15" s="36" t="n">
        <v>12.89</v>
      </c>
      <c r="G15" s="37" t="e">
        <f aca="false">((E15*$D$4)/100)/F15</f>
        <v>#VALUE!</v>
      </c>
      <c r="H15" s="38" t="n">
        <v>5</v>
      </c>
      <c r="I15" s="39" t="n">
        <f aca="false">H15*F15*100</f>
        <v>6445</v>
      </c>
      <c r="J15" s="40" t="e">
        <f aca="false">I15/$E$4</f>
        <v>#VALUE!</v>
      </c>
      <c r="K15" s="41" t="n">
        <v>12.46</v>
      </c>
      <c r="L15" s="42" t="n">
        <f aca="false">IFERROR((K15/F15-1)*J15,0)</f>
        <v>0</v>
      </c>
      <c r="M15" s="43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44" t="n">
        <v>9</v>
      </c>
      <c r="D16" s="45" t="s">
        <v>39</v>
      </c>
      <c r="E16" s="35" t="n">
        <v>0.1</v>
      </c>
      <c r="F16" s="36" t="n">
        <v>22.7</v>
      </c>
      <c r="G16" s="37" t="e">
        <f aca="false">((E16*$D$4)/100)/F16</f>
        <v>#VALUE!</v>
      </c>
      <c r="H16" s="38" t="n">
        <v>3</v>
      </c>
      <c r="I16" s="39" t="n">
        <f aca="false">H16*F16*100</f>
        <v>6810</v>
      </c>
      <c r="J16" s="40" t="e">
        <f aca="false">I16/$E$4</f>
        <v>#VALUE!</v>
      </c>
      <c r="K16" s="41" t="n">
        <v>21.25</v>
      </c>
      <c r="L16" s="42" t="n">
        <f aca="false">IFERROR((K16/F16-1)*J16,0)</f>
        <v>0</v>
      </c>
      <c r="M16" s="43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44" t="n">
        <v>10</v>
      </c>
      <c r="D17" s="45" t="s">
        <v>40</v>
      </c>
      <c r="E17" s="35" t="n">
        <v>0.1</v>
      </c>
      <c r="F17" s="36" t="n">
        <v>53.94</v>
      </c>
      <c r="G17" s="37" t="e">
        <f aca="false">((E17*$D$4)/100)/F17</f>
        <v>#VALUE!</v>
      </c>
      <c r="H17" s="38" t="n">
        <v>1</v>
      </c>
      <c r="I17" s="39" t="n">
        <f aca="false">H17*F17*100</f>
        <v>5394</v>
      </c>
      <c r="J17" s="40" t="e">
        <f aca="false">I17/$E$4</f>
        <v>#VALUE!</v>
      </c>
      <c r="K17" s="41" t="n">
        <v>48.76</v>
      </c>
      <c r="L17" s="42" t="n">
        <f aca="false">IFERROR((K17/F17-1)*J17,0)</f>
        <v>0</v>
      </c>
      <c r="M17" s="43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3" t="s">
        <v>25</v>
      </c>
      <c r="D18" s="23"/>
      <c r="E18" s="23"/>
      <c r="F18" s="24" t="e">
        <f aca="false">D4</f>
        <v>#VALUE!</v>
      </c>
      <c r="G18" s="25"/>
      <c r="H18" s="25"/>
      <c r="I18" s="25"/>
      <c r="J18" s="24"/>
      <c r="K18" s="26" t="e">
        <f aca="false">F4</f>
        <v>#VALUE!</v>
      </c>
      <c r="L18" s="27" t="e">
        <f aca="false">(K18/F18-1)</f>
        <v>#VALUE!</v>
      </c>
      <c r="M18" s="27"/>
      <c r="N18" s="1" t="s">
        <v>27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3" t="s">
        <v>26</v>
      </c>
      <c r="D19" s="23"/>
      <c r="E19" s="23"/>
      <c r="F19" s="28" t="n">
        <v>100967.2</v>
      </c>
      <c r="G19" s="29"/>
      <c r="H19" s="29"/>
      <c r="I19" s="29"/>
      <c r="J19" s="30"/>
      <c r="K19" s="31" t="n">
        <v>102673.28</v>
      </c>
      <c r="L19" s="27" t="n">
        <f aca="false">(K19/F19-1)</f>
        <v>0.0168973686504132</v>
      </c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e">
        <f aca="false">Julho!F4</f>
        <v>#VALUE!</v>
      </c>
      <c r="E4" s="10" t="e">
        <f aca="false">IF(SUM(I8:I17)&lt;=D4,SUM(I8:I17),"VALOR ACIMA DO DISPONÍVEL")</f>
        <v>#VALUE!</v>
      </c>
      <c r="F4" s="11" t="e">
        <f aca="false">(E4*I2)+E4+(D4-E4)</f>
        <v>#VALUE!</v>
      </c>
      <c r="G4" s="2"/>
      <c r="H4" s="2"/>
      <c r="I4" s="12" t="e">
        <f aca="false">F4/100000-1</f>
        <v>#VALUE!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32" t="s">
        <v>28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6" t="s">
        <v>9</v>
      </c>
      <c r="F7" s="6" t="s">
        <v>10</v>
      </c>
      <c r="G7" s="6" t="s">
        <v>29</v>
      </c>
      <c r="H7" s="17" t="s">
        <v>30</v>
      </c>
      <c r="I7" s="7" t="s">
        <v>13</v>
      </c>
      <c r="J7" s="17" t="s">
        <v>31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33" t="n">
        <v>1</v>
      </c>
      <c r="D8" s="34" t="s">
        <v>32</v>
      </c>
      <c r="E8" s="35" t="n">
        <v>0.1</v>
      </c>
      <c r="F8" s="36" t="n">
        <v>16.71</v>
      </c>
      <c r="G8" s="37" t="e">
        <f aca="false">((E8*$D$4)/100)/F8</f>
        <v>#VALUE!</v>
      </c>
      <c r="H8" s="38" t="n">
        <v>6</v>
      </c>
      <c r="I8" s="39" t="n">
        <f aca="false">H8*F8*100</f>
        <v>10026</v>
      </c>
      <c r="J8" s="40" t="e">
        <f aca="false">I8/$E$4</f>
        <v>#VALUE!</v>
      </c>
      <c r="K8" s="41" t="n">
        <v>15.86</v>
      </c>
      <c r="L8" s="42" t="n">
        <f aca="false">IFERROR((K8/F8-1)*J8,0)</f>
        <v>0</v>
      </c>
      <c r="M8" s="43" t="n">
        <f aca="false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44" t="n">
        <v>2</v>
      </c>
      <c r="D9" s="45" t="s">
        <v>33</v>
      </c>
      <c r="E9" s="35" t="n">
        <v>0.1</v>
      </c>
      <c r="F9" s="36" t="n">
        <v>35.25</v>
      </c>
      <c r="G9" s="37" t="e">
        <f aca="false">((E9*$D$4)/100)/F9</f>
        <v>#VALUE!</v>
      </c>
      <c r="H9" s="38" t="n">
        <v>3</v>
      </c>
      <c r="I9" s="39" t="n">
        <f aca="false">H9*F9*100</f>
        <v>10575</v>
      </c>
      <c r="J9" s="40" t="e">
        <f aca="false">I9/$E$4</f>
        <v>#VALUE!</v>
      </c>
      <c r="K9" s="41" t="n">
        <v>42.95</v>
      </c>
      <c r="L9" s="42" t="n">
        <f aca="false">IFERROR((K9/F9-1)*J9,0)</f>
        <v>0</v>
      </c>
      <c r="M9" s="43" t="n">
        <f aca="false"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44" t="n">
        <v>3</v>
      </c>
      <c r="D10" s="45" t="s">
        <v>34</v>
      </c>
      <c r="E10" s="35" t="n">
        <v>0.09</v>
      </c>
      <c r="F10" s="36" t="n">
        <v>9.89</v>
      </c>
      <c r="G10" s="37" t="e">
        <f aca="false">((E10*$D$4)/100)/F10</f>
        <v>#VALUE!</v>
      </c>
      <c r="H10" s="38" t="n">
        <v>10</v>
      </c>
      <c r="I10" s="39" t="n">
        <f aca="false">H10*F10*100</f>
        <v>9890</v>
      </c>
      <c r="J10" s="40" t="e">
        <f aca="false">I10/$E$4</f>
        <v>#VALUE!</v>
      </c>
      <c r="K10" s="41" t="n">
        <v>10.19</v>
      </c>
      <c r="L10" s="42" t="n">
        <f aca="false">IFERROR((K10/F10-1)*J10,0)</f>
        <v>0</v>
      </c>
      <c r="M10" s="43" t="n">
        <f aca="false"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44" t="n">
        <v>4</v>
      </c>
      <c r="D11" s="45" t="s">
        <v>35</v>
      </c>
      <c r="E11" s="35" t="n">
        <v>0.09</v>
      </c>
      <c r="F11" s="36" t="n">
        <v>43.47</v>
      </c>
      <c r="G11" s="37" t="e">
        <f aca="false">((E11*$D$4)/100)/F11</f>
        <v>#VALUE!</v>
      </c>
      <c r="H11" s="38" t="n">
        <v>2</v>
      </c>
      <c r="I11" s="39" t="n">
        <f aca="false">H11*F11*100</f>
        <v>8694</v>
      </c>
      <c r="J11" s="40" t="e">
        <f aca="false">I11/$E$4</f>
        <v>#VALUE!</v>
      </c>
      <c r="K11" s="41" t="n">
        <v>48.33</v>
      </c>
      <c r="L11" s="42" t="n">
        <f aca="false">IFERROR((K11/F11-1)*J11,0)</f>
        <v>0</v>
      </c>
      <c r="M11" s="43" t="n">
        <f aca="false"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44" t="n">
        <v>5</v>
      </c>
      <c r="D12" s="45" t="s">
        <v>36</v>
      </c>
      <c r="E12" s="35" t="n">
        <v>0.08</v>
      </c>
      <c r="F12" s="36" t="n">
        <v>29</v>
      </c>
      <c r="G12" s="37" t="e">
        <f aca="false">((E12*$D$4)/100)/F12</f>
        <v>#VALUE!</v>
      </c>
      <c r="H12" s="38" t="n">
        <v>3</v>
      </c>
      <c r="I12" s="39" t="n">
        <f aca="false">H12*F12*100</f>
        <v>8700</v>
      </c>
      <c r="J12" s="40" t="e">
        <f aca="false">I12/$E$4</f>
        <v>#VALUE!</v>
      </c>
      <c r="K12" s="41" t="n">
        <v>34.66</v>
      </c>
      <c r="L12" s="42" t="n">
        <f aca="false">IFERROR((K12/F12-1)*J12,0)</f>
        <v>0</v>
      </c>
      <c r="M12" s="43" t="n">
        <f aca="false"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44" t="n">
        <v>6</v>
      </c>
      <c r="D13" s="45" t="s">
        <v>20</v>
      </c>
      <c r="E13" s="35" t="n">
        <v>0.09</v>
      </c>
      <c r="F13" s="36" t="n">
        <v>18.9</v>
      </c>
      <c r="G13" s="37" t="e">
        <f aca="false">((E13*$D$4)/100)/F13</f>
        <v>#VALUE!</v>
      </c>
      <c r="H13" s="38" t="n">
        <v>5</v>
      </c>
      <c r="I13" s="39" t="n">
        <f aca="false">H13*F13*100</f>
        <v>9450</v>
      </c>
      <c r="J13" s="40" t="e">
        <f aca="false">I13/$E$4</f>
        <v>#VALUE!</v>
      </c>
      <c r="K13" s="41" t="n">
        <v>19.85</v>
      </c>
      <c r="L13" s="42" t="n">
        <f aca="false">IFERROR((K13/F13-1)*J13,0)</f>
        <v>0</v>
      </c>
      <c r="M13" s="43" t="n">
        <f aca="false"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44" t="n">
        <v>7</v>
      </c>
      <c r="D14" s="45" t="s">
        <v>37</v>
      </c>
      <c r="E14" s="35" t="n">
        <v>0.07</v>
      </c>
      <c r="F14" s="36" t="n">
        <v>10.76</v>
      </c>
      <c r="G14" s="37" t="e">
        <f aca="false">((E14*$D$4)/100)/F14</f>
        <v>#VALUE!</v>
      </c>
      <c r="H14" s="38" t="n">
        <v>7</v>
      </c>
      <c r="I14" s="39" t="n">
        <f aca="false">H14*F14*100</f>
        <v>7532</v>
      </c>
      <c r="J14" s="40" t="e">
        <f aca="false">I14/$E$4</f>
        <v>#VALUE!</v>
      </c>
      <c r="K14" s="41" t="n">
        <v>11.85</v>
      </c>
      <c r="L14" s="42" t="n">
        <f aca="false">IFERROR((K14/F14-1)*J14,0)</f>
        <v>0</v>
      </c>
      <c r="M14" s="43" t="n">
        <f aca="false"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44" t="n">
        <v>8</v>
      </c>
      <c r="D15" s="45" t="s">
        <v>38</v>
      </c>
      <c r="E15" s="35" t="n">
        <v>0.07</v>
      </c>
      <c r="F15" s="36" t="n">
        <v>12.89</v>
      </c>
      <c r="G15" s="37" t="e">
        <f aca="false">((E15*$D$4)/100)/F15</f>
        <v>#VALUE!</v>
      </c>
      <c r="H15" s="38" t="n">
        <v>5</v>
      </c>
      <c r="I15" s="39" t="n">
        <f aca="false">H15*F15*100</f>
        <v>6445</v>
      </c>
      <c r="J15" s="40" t="e">
        <f aca="false">I15/$E$4</f>
        <v>#VALUE!</v>
      </c>
      <c r="K15" s="41" t="n">
        <v>12.46</v>
      </c>
      <c r="L15" s="42" t="n">
        <f aca="false">IFERROR((K15/F15-1)*J15,0)</f>
        <v>0</v>
      </c>
      <c r="M15" s="43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44" t="n">
        <v>9</v>
      </c>
      <c r="D16" s="45" t="s">
        <v>39</v>
      </c>
      <c r="E16" s="35" t="n">
        <v>0.07</v>
      </c>
      <c r="F16" s="36" t="n">
        <v>22.7</v>
      </c>
      <c r="G16" s="37" t="e">
        <f aca="false">((E16*$D$4)/100)/F16</f>
        <v>#VALUE!</v>
      </c>
      <c r="H16" s="38" t="n">
        <v>3</v>
      </c>
      <c r="I16" s="39" t="n">
        <f aca="false">H16*F16*100</f>
        <v>6810</v>
      </c>
      <c r="J16" s="40" t="e">
        <f aca="false">I16/$E$4</f>
        <v>#VALUE!</v>
      </c>
      <c r="K16" s="41" t="n">
        <v>21.25</v>
      </c>
      <c r="L16" s="42" t="n">
        <f aca="false">IFERROR((K16/F16-1)*J16,0)</f>
        <v>0</v>
      </c>
      <c r="M16" s="43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44" t="n">
        <v>10</v>
      </c>
      <c r="D17" s="45" t="s">
        <v>40</v>
      </c>
      <c r="E17" s="35" t="n">
        <v>0.08</v>
      </c>
      <c r="F17" s="36" t="n">
        <v>53.94</v>
      </c>
      <c r="G17" s="37" t="e">
        <f aca="false">((E17*$D$4)/100)/F17</f>
        <v>#VALUE!</v>
      </c>
      <c r="H17" s="38" t="n">
        <v>1</v>
      </c>
      <c r="I17" s="39" t="n">
        <f aca="false">H17*F17*100</f>
        <v>5394</v>
      </c>
      <c r="J17" s="40" t="e">
        <f aca="false">I17/$E$4</f>
        <v>#VALUE!</v>
      </c>
      <c r="K17" s="41" t="n">
        <v>48.76</v>
      </c>
      <c r="L17" s="42" t="n">
        <f aca="false">IFERROR((K17/F17-1)*J17,0)</f>
        <v>0</v>
      </c>
      <c r="M17" s="43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3" t="s">
        <v>25</v>
      </c>
      <c r="D18" s="23"/>
      <c r="E18" s="23"/>
      <c r="F18" s="24" t="e">
        <f aca="false">D4</f>
        <v>#VALUE!</v>
      </c>
      <c r="G18" s="25"/>
      <c r="H18" s="25"/>
      <c r="I18" s="25"/>
      <c r="J18" s="24"/>
      <c r="K18" s="26" t="e">
        <f aca="false">F4</f>
        <v>#VALUE!</v>
      </c>
      <c r="L18" s="27" t="e">
        <f aca="false">(K18/F18-1)</f>
        <v>#VALUE!</v>
      </c>
      <c r="M18" s="27"/>
      <c r="N18" s="1" t="s">
        <v>27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3" t="s">
        <v>26</v>
      </c>
      <c r="D19" s="23"/>
      <c r="E19" s="23"/>
      <c r="F19" s="28" t="n">
        <v>100967.2</v>
      </c>
      <c r="G19" s="29"/>
      <c r="H19" s="29"/>
      <c r="I19" s="29"/>
      <c r="J19" s="30"/>
      <c r="K19" s="31" t="n">
        <v>102673.28</v>
      </c>
      <c r="L19" s="27" t="n">
        <f aca="false">(K19/F19-1)</f>
        <v>0.0168973686504132</v>
      </c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e">
        <f aca="false">Agosto!F4</f>
        <v>#VALUE!</v>
      </c>
      <c r="E4" s="10" t="e">
        <f aca="false">IF(SUM(I8:I17)&lt;=D4,SUM(I8:I17),"VALOR ACIMA DO DISPONÍVEL")</f>
        <v>#VALUE!</v>
      </c>
      <c r="F4" s="11" t="e">
        <f aca="false">(E4*I2)+E4+(D4-E4)</f>
        <v>#VALUE!</v>
      </c>
      <c r="G4" s="2"/>
      <c r="H4" s="2"/>
      <c r="I4" s="12" t="e">
        <f aca="false">F4/100000-1</f>
        <v>#VALUE!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32" t="s">
        <v>28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6" t="s">
        <v>9</v>
      </c>
      <c r="F7" s="6" t="s">
        <v>10</v>
      </c>
      <c r="G7" s="6" t="s">
        <v>29</v>
      </c>
      <c r="H7" s="17" t="s">
        <v>30</v>
      </c>
      <c r="I7" s="7" t="s">
        <v>13</v>
      </c>
      <c r="J7" s="17" t="s">
        <v>31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33" t="n">
        <v>1</v>
      </c>
      <c r="D8" s="34" t="s">
        <v>32</v>
      </c>
      <c r="E8" s="35" t="n">
        <v>0.1</v>
      </c>
      <c r="F8" s="36" t="n">
        <v>16.71</v>
      </c>
      <c r="G8" s="37" t="e">
        <f aca="false">((E8*$D$4)/100)/F8</f>
        <v>#VALUE!</v>
      </c>
      <c r="H8" s="38" t="n">
        <v>6</v>
      </c>
      <c r="I8" s="39" t="n">
        <f aca="false">H8*F8*100</f>
        <v>10026</v>
      </c>
      <c r="J8" s="40" t="e">
        <f aca="false">I8/$E$4</f>
        <v>#VALUE!</v>
      </c>
      <c r="K8" s="41" t="n">
        <v>15.86</v>
      </c>
      <c r="L8" s="42" t="n">
        <f aca="false">IFERROR((K8/F8-1)*J8,0)</f>
        <v>0</v>
      </c>
      <c r="M8" s="43" t="n">
        <f aca="false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44" t="n">
        <v>2</v>
      </c>
      <c r="D9" s="45" t="s">
        <v>33</v>
      </c>
      <c r="E9" s="35" t="n">
        <v>0.1</v>
      </c>
      <c r="F9" s="36" t="n">
        <v>35.25</v>
      </c>
      <c r="G9" s="37" t="e">
        <f aca="false">((E9*$D$4)/100)/F9</f>
        <v>#VALUE!</v>
      </c>
      <c r="H9" s="38" t="n">
        <v>3</v>
      </c>
      <c r="I9" s="39" t="n">
        <f aca="false">H9*F9*100</f>
        <v>10575</v>
      </c>
      <c r="J9" s="40" t="e">
        <f aca="false">I9/$E$4</f>
        <v>#VALUE!</v>
      </c>
      <c r="K9" s="41" t="n">
        <v>42.95</v>
      </c>
      <c r="L9" s="42" t="n">
        <f aca="false">IFERROR((K9/F9-1)*J9,0)</f>
        <v>0</v>
      </c>
      <c r="M9" s="43" t="n">
        <f aca="false"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44" t="n">
        <v>3</v>
      </c>
      <c r="D10" s="45" t="s">
        <v>34</v>
      </c>
      <c r="E10" s="35" t="n">
        <v>0.09</v>
      </c>
      <c r="F10" s="36" t="n">
        <v>9.89</v>
      </c>
      <c r="G10" s="37" t="e">
        <f aca="false">((E10*$D$4)/100)/F10</f>
        <v>#VALUE!</v>
      </c>
      <c r="H10" s="38" t="n">
        <v>10</v>
      </c>
      <c r="I10" s="39" t="n">
        <f aca="false">H10*F10*100</f>
        <v>9890</v>
      </c>
      <c r="J10" s="40" t="e">
        <f aca="false">I10/$E$4</f>
        <v>#VALUE!</v>
      </c>
      <c r="K10" s="41" t="n">
        <v>10.19</v>
      </c>
      <c r="L10" s="42" t="n">
        <f aca="false">IFERROR((K10/F10-1)*J10,0)</f>
        <v>0</v>
      </c>
      <c r="M10" s="43" t="n">
        <f aca="false"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44" t="n">
        <v>4</v>
      </c>
      <c r="D11" s="45" t="s">
        <v>35</v>
      </c>
      <c r="E11" s="35" t="n">
        <v>0.09</v>
      </c>
      <c r="F11" s="36" t="n">
        <v>43.47</v>
      </c>
      <c r="G11" s="37" t="e">
        <f aca="false">((E11*$D$4)/100)/F11</f>
        <v>#VALUE!</v>
      </c>
      <c r="H11" s="38" t="n">
        <v>2</v>
      </c>
      <c r="I11" s="39" t="n">
        <f aca="false">H11*F11*100</f>
        <v>8694</v>
      </c>
      <c r="J11" s="40" t="e">
        <f aca="false">I11/$E$4</f>
        <v>#VALUE!</v>
      </c>
      <c r="K11" s="41" t="n">
        <v>48.33</v>
      </c>
      <c r="L11" s="42" t="n">
        <f aca="false">IFERROR((K11/F11-1)*J11,0)</f>
        <v>0</v>
      </c>
      <c r="M11" s="43" t="n">
        <f aca="false"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44" t="n">
        <v>5</v>
      </c>
      <c r="D12" s="45" t="s">
        <v>36</v>
      </c>
      <c r="E12" s="35" t="n">
        <v>0.08</v>
      </c>
      <c r="F12" s="36" t="n">
        <v>29</v>
      </c>
      <c r="G12" s="37" t="e">
        <f aca="false">((E12*$D$4)/100)/F12</f>
        <v>#VALUE!</v>
      </c>
      <c r="H12" s="38" t="n">
        <v>3</v>
      </c>
      <c r="I12" s="39" t="n">
        <f aca="false">H12*F12*100</f>
        <v>8700</v>
      </c>
      <c r="J12" s="40" t="e">
        <f aca="false">I12/$E$4</f>
        <v>#VALUE!</v>
      </c>
      <c r="K12" s="41" t="n">
        <v>34.66</v>
      </c>
      <c r="L12" s="42" t="n">
        <f aca="false">IFERROR((K12/F12-1)*J12,0)</f>
        <v>0</v>
      </c>
      <c r="M12" s="43" t="n">
        <f aca="false"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44" t="n">
        <v>6</v>
      </c>
      <c r="D13" s="45" t="s">
        <v>20</v>
      </c>
      <c r="E13" s="35" t="n">
        <v>0.09</v>
      </c>
      <c r="F13" s="36" t="n">
        <v>18.9</v>
      </c>
      <c r="G13" s="37" t="e">
        <f aca="false">((E13*$D$4)/100)/F13</f>
        <v>#VALUE!</v>
      </c>
      <c r="H13" s="38" t="n">
        <v>5</v>
      </c>
      <c r="I13" s="39" t="n">
        <f aca="false">H13*F13*100</f>
        <v>9450</v>
      </c>
      <c r="J13" s="40" t="e">
        <f aca="false">I13/$E$4</f>
        <v>#VALUE!</v>
      </c>
      <c r="K13" s="41" t="n">
        <v>19.85</v>
      </c>
      <c r="L13" s="42" t="n">
        <f aca="false">IFERROR((K13/F13-1)*J13,0)</f>
        <v>0</v>
      </c>
      <c r="M13" s="43" t="n">
        <f aca="false"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44" t="n">
        <v>7</v>
      </c>
      <c r="D14" s="45" t="s">
        <v>37</v>
      </c>
      <c r="E14" s="35" t="n">
        <v>0.07</v>
      </c>
      <c r="F14" s="36" t="n">
        <v>10.76</v>
      </c>
      <c r="G14" s="37" t="e">
        <f aca="false">((E14*$D$4)/100)/F14</f>
        <v>#VALUE!</v>
      </c>
      <c r="H14" s="38" t="n">
        <v>7</v>
      </c>
      <c r="I14" s="39" t="n">
        <f aca="false">H14*F14*100</f>
        <v>7532</v>
      </c>
      <c r="J14" s="40" t="e">
        <f aca="false">I14/$E$4</f>
        <v>#VALUE!</v>
      </c>
      <c r="K14" s="41" t="n">
        <v>11.85</v>
      </c>
      <c r="L14" s="42" t="n">
        <f aca="false">IFERROR((K14/F14-1)*J14,0)</f>
        <v>0</v>
      </c>
      <c r="M14" s="43" t="n">
        <f aca="false"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44" t="n">
        <v>8</v>
      </c>
      <c r="D15" s="45" t="s">
        <v>38</v>
      </c>
      <c r="E15" s="35" t="n">
        <v>0.07</v>
      </c>
      <c r="F15" s="36" t="n">
        <v>12.89</v>
      </c>
      <c r="G15" s="37" t="e">
        <f aca="false">((E15*$D$4)/100)/F15</f>
        <v>#VALUE!</v>
      </c>
      <c r="H15" s="38" t="n">
        <v>5</v>
      </c>
      <c r="I15" s="39" t="n">
        <f aca="false">H15*F15*100</f>
        <v>6445</v>
      </c>
      <c r="J15" s="40" t="e">
        <f aca="false">I15/$E$4</f>
        <v>#VALUE!</v>
      </c>
      <c r="K15" s="41" t="n">
        <v>12.46</v>
      </c>
      <c r="L15" s="42" t="n">
        <f aca="false">IFERROR((K15/F15-1)*J15,0)</f>
        <v>0</v>
      </c>
      <c r="M15" s="43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44" t="n">
        <v>9</v>
      </c>
      <c r="D16" s="45" t="s">
        <v>39</v>
      </c>
      <c r="E16" s="35" t="n">
        <v>0.07</v>
      </c>
      <c r="F16" s="36" t="n">
        <v>22.7</v>
      </c>
      <c r="G16" s="37" t="e">
        <f aca="false">((E16*$D$4)/100)/F16</f>
        <v>#VALUE!</v>
      </c>
      <c r="H16" s="38" t="n">
        <v>3</v>
      </c>
      <c r="I16" s="39" t="n">
        <f aca="false">H16*F16*100</f>
        <v>6810</v>
      </c>
      <c r="J16" s="40" t="e">
        <f aca="false">I16/$E$4</f>
        <v>#VALUE!</v>
      </c>
      <c r="K16" s="41" t="n">
        <v>21.25</v>
      </c>
      <c r="L16" s="42" t="n">
        <f aca="false">IFERROR((K16/F16-1)*J16,0)</f>
        <v>0</v>
      </c>
      <c r="M16" s="43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44" t="n">
        <v>10</v>
      </c>
      <c r="D17" s="45" t="s">
        <v>40</v>
      </c>
      <c r="E17" s="35" t="n">
        <v>0.08</v>
      </c>
      <c r="F17" s="36" t="n">
        <v>53.94</v>
      </c>
      <c r="G17" s="37" t="e">
        <f aca="false">((E17*$D$4)/100)/F17</f>
        <v>#VALUE!</v>
      </c>
      <c r="H17" s="38" t="n">
        <v>1</v>
      </c>
      <c r="I17" s="39" t="n">
        <f aca="false">H17*F17*100</f>
        <v>5394</v>
      </c>
      <c r="J17" s="40" t="e">
        <f aca="false">I17/$E$4</f>
        <v>#VALUE!</v>
      </c>
      <c r="K17" s="41" t="n">
        <v>48.76</v>
      </c>
      <c r="L17" s="42" t="n">
        <f aca="false">IFERROR((K17/F17-1)*J17,0)</f>
        <v>0</v>
      </c>
      <c r="M17" s="43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3" t="s">
        <v>25</v>
      </c>
      <c r="D18" s="23"/>
      <c r="E18" s="23"/>
      <c r="F18" s="24" t="e">
        <f aca="false">D4</f>
        <v>#VALUE!</v>
      </c>
      <c r="G18" s="25"/>
      <c r="H18" s="25"/>
      <c r="I18" s="25"/>
      <c r="J18" s="24"/>
      <c r="K18" s="26" t="e">
        <f aca="false">F4</f>
        <v>#VALUE!</v>
      </c>
      <c r="L18" s="27" t="e">
        <f aca="false">(K18/F18-1)</f>
        <v>#VALUE!</v>
      </c>
      <c r="M18" s="27"/>
      <c r="N18" s="1" t="s">
        <v>27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3" t="s">
        <v>26</v>
      </c>
      <c r="D19" s="23"/>
      <c r="E19" s="23"/>
      <c r="F19" s="28" t="n">
        <v>100967.2</v>
      </c>
      <c r="G19" s="29"/>
      <c r="H19" s="29"/>
      <c r="I19" s="29"/>
      <c r="J19" s="30"/>
      <c r="K19" s="31" t="n">
        <v>102673.28</v>
      </c>
      <c r="L19" s="27" t="n">
        <f aca="false">(K19/F19-1)</f>
        <v>0.0168973686504132</v>
      </c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e">
        <f aca="false">Setembro!F4</f>
        <v>#VALUE!</v>
      </c>
      <c r="E4" s="10" t="e">
        <f aca="false">IF(SUM(I8:I17)&lt;=D4,SUM(I8:I17),"VALOR ACIMA DO DISPONÍVEL")</f>
        <v>#VALUE!</v>
      </c>
      <c r="F4" s="11" t="e">
        <f aca="false">(E4*I2)+E4+(D4-E4)</f>
        <v>#VALUE!</v>
      </c>
      <c r="G4" s="2"/>
      <c r="H4" s="2"/>
      <c r="I4" s="12" t="e">
        <f aca="false">F4/100000-1</f>
        <v>#VALUE!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32" t="s">
        <v>28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6" t="s">
        <v>9</v>
      </c>
      <c r="F7" s="6" t="s">
        <v>10</v>
      </c>
      <c r="G7" s="6" t="s">
        <v>29</v>
      </c>
      <c r="H7" s="17" t="s">
        <v>30</v>
      </c>
      <c r="I7" s="7" t="s">
        <v>13</v>
      </c>
      <c r="J7" s="17" t="s">
        <v>31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33" t="n">
        <v>1</v>
      </c>
      <c r="D8" s="34" t="s">
        <v>32</v>
      </c>
      <c r="E8" s="35" t="n">
        <v>0.1</v>
      </c>
      <c r="F8" s="36" t="n">
        <v>16.71</v>
      </c>
      <c r="G8" s="37" t="e">
        <f aca="false">((E8*$D$4)/100)/F8</f>
        <v>#VALUE!</v>
      </c>
      <c r="H8" s="38" t="n">
        <v>6</v>
      </c>
      <c r="I8" s="39" t="n">
        <f aca="false">H8*F8*100</f>
        <v>10026</v>
      </c>
      <c r="J8" s="40" t="e">
        <f aca="false">I8/$E$4</f>
        <v>#VALUE!</v>
      </c>
      <c r="K8" s="41" t="n">
        <v>15.86</v>
      </c>
      <c r="L8" s="42" t="n">
        <f aca="false">IFERROR((K8/F8-1)*J8,0)</f>
        <v>0</v>
      </c>
      <c r="M8" s="43" t="n">
        <f aca="false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44" t="n">
        <v>2</v>
      </c>
      <c r="D9" s="45" t="s">
        <v>33</v>
      </c>
      <c r="E9" s="35" t="n">
        <v>0.1</v>
      </c>
      <c r="F9" s="36" t="n">
        <v>35.25</v>
      </c>
      <c r="G9" s="37" t="e">
        <f aca="false">((E9*$D$4)/100)/F9</f>
        <v>#VALUE!</v>
      </c>
      <c r="H9" s="38" t="n">
        <v>3</v>
      </c>
      <c r="I9" s="39" t="n">
        <f aca="false">H9*F9*100</f>
        <v>10575</v>
      </c>
      <c r="J9" s="40" t="e">
        <f aca="false">I9/$E$4</f>
        <v>#VALUE!</v>
      </c>
      <c r="K9" s="41" t="n">
        <v>42.95</v>
      </c>
      <c r="L9" s="42" t="n">
        <f aca="false">IFERROR((K9/F9-1)*J9,0)</f>
        <v>0</v>
      </c>
      <c r="M9" s="43" t="n">
        <f aca="false"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44" t="n">
        <v>3</v>
      </c>
      <c r="D10" s="45" t="s">
        <v>34</v>
      </c>
      <c r="E10" s="35" t="n">
        <v>0.09</v>
      </c>
      <c r="F10" s="36" t="n">
        <v>9.89</v>
      </c>
      <c r="G10" s="37" t="e">
        <f aca="false">((E10*$D$4)/100)/F10</f>
        <v>#VALUE!</v>
      </c>
      <c r="H10" s="38" t="n">
        <v>10</v>
      </c>
      <c r="I10" s="39" t="n">
        <f aca="false">H10*F10*100</f>
        <v>9890</v>
      </c>
      <c r="J10" s="40" t="e">
        <f aca="false">I10/$E$4</f>
        <v>#VALUE!</v>
      </c>
      <c r="K10" s="41" t="n">
        <v>10.19</v>
      </c>
      <c r="L10" s="42" t="n">
        <f aca="false">IFERROR((K10/F10-1)*J10,0)</f>
        <v>0</v>
      </c>
      <c r="M10" s="43" t="n">
        <f aca="false"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44" t="n">
        <v>4</v>
      </c>
      <c r="D11" s="45" t="s">
        <v>35</v>
      </c>
      <c r="E11" s="35" t="n">
        <v>0.09</v>
      </c>
      <c r="F11" s="36" t="n">
        <v>43.47</v>
      </c>
      <c r="G11" s="37" t="e">
        <f aca="false">((E11*$D$4)/100)/F11</f>
        <v>#VALUE!</v>
      </c>
      <c r="H11" s="38" t="n">
        <v>2</v>
      </c>
      <c r="I11" s="39" t="n">
        <f aca="false">H11*F11*100</f>
        <v>8694</v>
      </c>
      <c r="J11" s="40" t="e">
        <f aca="false">I11/$E$4</f>
        <v>#VALUE!</v>
      </c>
      <c r="K11" s="41" t="n">
        <v>48.33</v>
      </c>
      <c r="L11" s="42" t="n">
        <f aca="false">IFERROR((K11/F11-1)*J11,0)</f>
        <v>0</v>
      </c>
      <c r="M11" s="43" t="n">
        <f aca="false"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44" t="n">
        <v>5</v>
      </c>
      <c r="D12" s="45" t="s">
        <v>36</v>
      </c>
      <c r="E12" s="35" t="n">
        <v>0.08</v>
      </c>
      <c r="F12" s="36" t="n">
        <v>29</v>
      </c>
      <c r="G12" s="37" t="e">
        <f aca="false">((E12*$D$4)/100)/F12</f>
        <v>#VALUE!</v>
      </c>
      <c r="H12" s="38" t="n">
        <v>3</v>
      </c>
      <c r="I12" s="39" t="n">
        <f aca="false">H12*F12*100</f>
        <v>8700</v>
      </c>
      <c r="J12" s="40" t="e">
        <f aca="false">I12/$E$4</f>
        <v>#VALUE!</v>
      </c>
      <c r="K12" s="41" t="n">
        <v>34.66</v>
      </c>
      <c r="L12" s="42" t="n">
        <f aca="false">IFERROR((K12/F12-1)*J12,0)</f>
        <v>0</v>
      </c>
      <c r="M12" s="43" t="n">
        <f aca="false"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44" t="n">
        <v>6</v>
      </c>
      <c r="D13" s="45" t="s">
        <v>20</v>
      </c>
      <c r="E13" s="35" t="n">
        <v>0.09</v>
      </c>
      <c r="F13" s="36" t="n">
        <v>18.9</v>
      </c>
      <c r="G13" s="37" t="e">
        <f aca="false">((E13*$D$4)/100)/F13</f>
        <v>#VALUE!</v>
      </c>
      <c r="H13" s="38" t="n">
        <v>5</v>
      </c>
      <c r="I13" s="39" t="n">
        <f aca="false">H13*F13*100</f>
        <v>9450</v>
      </c>
      <c r="J13" s="40" t="e">
        <f aca="false">I13/$E$4</f>
        <v>#VALUE!</v>
      </c>
      <c r="K13" s="41" t="n">
        <v>19.85</v>
      </c>
      <c r="L13" s="42" t="n">
        <f aca="false">IFERROR((K13/F13-1)*J13,0)</f>
        <v>0</v>
      </c>
      <c r="M13" s="43" t="n">
        <f aca="false"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44" t="n">
        <v>7</v>
      </c>
      <c r="D14" s="45" t="s">
        <v>37</v>
      </c>
      <c r="E14" s="35" t="n">
        <v>0.07</v>
      </c>
      <c r="F14" s="36" t="n">
        <v>10.76</v>
      </c>
      <c r="G14" s="37" t="e">
        <f aca="false">((E14*$D$4)/100)/F14</f>
        <v>#VALUE!</v>
      </c>
      <c r="H14" s="38" t="n">
        <v>7</v>
      </c>
      <c r="I14" s="39" t="n">
        <f aca="false">H14*F14*100</f>
        <v>7532</v>
      </c>
      <c r="J14" s="40" t="e">
        <f aca="false">I14/$E$4</f>
        <v>#VALUE!</v>
      </c>
      <c r="K14" s="41" t="n">
        <v>11.85</v>
      </c>
      <c r="L14" s="42" t="n">
        <f aca="false">IFERROR((K14/F14-1)*J14,0)</f>
        <v>0</v>
      </c>
      <c r="M14" s="43" t="n">
        <f aca="false"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44" t="n">
        <v>8</v>
      </c>
      <c r="D15" s="45" t="s">
        <v>38</v>
      </c>
      <c r="E15" s="35" t="n">
        <v>0.07</v>
      </c>
      <c r="F15" s="36" t="n">
        <v>12.89</v>
      </c>
      <c r="G15" s="37" t="e">
        <f aca="false">((E15*$D$4)/100)/F15</f>
        <v>#VALUE!</v>
      </c>
      <c r="H15" s="38" t="n">
        <v>5</v>
      </c>
      <c r="I15" s="39" t="n">
        <f aca="false">H15*F15*100</f>
        <v>6445</v>
      </c>
      <c r="J15" s="40" t="e">
        <f aca="false">I15/$E$4</f>
        <v>#VALUE!</v>
      </c>
      <c r="K15" s="41" t="n">
        <v>12.46</v>
      </c>
      <c r="L15" s="42" t="n">
        <f aca="false">IFERROR((K15/F15-1)*J15,0)</f>
        <v>0</v>
      </c>
      <c r="M15" s="43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44" t="n">
        <v>9</v>
      </c>
      <c r="D16" s="45" t="s">
        <v>39</v>
      </c>
      <c r="E16" s="35" t="n">
        <v>0.07</v>
      </c>
      <c r="F16" s="36" t="n">
        <v>22.7</v>
      </c>
      <c r="G16" s="37" t="e">
        <f aca="false">((E16*$D$4)/100)/F16</f>
        <v>#VALUE!</v>
      </c>
      <c r="H16" s="38" t="n">
        <v>3</v>
      </c>
      <c r="I16" s="39" t="n">
        <f aca="false">H16*F16*100</f>
        <v>6810</v>
      </c>
      <c r="J16" s="40" t="e">
        <f aca="false">I16/$E$4</f>
        <v>#VALUE!</v>
      </c>
      <c r="K16" s="41" t="n">
        <v>21.25</v>
      </c>
      <c r="L16" s="42" t="n">
        <f aca="false">IFERROR((K16/F16-1)*J16,0)</f>
        <v>0</v>
      </c>
      <c r="M16" s="43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44" t="n">
        <v>10</v>
      </c>
      <c r="D17" s="45" t="s">
        <v>40</v>
      </c>
      <c r="E17" s="35" t="n">
        <v>0.08</v>
      </c>
      <c r="F17" s="36" t="n">
        <v>53.94</v>
      </c>
      <c r="G17" s="37" t="e">
        <f aca="false">((E17*$D$4)/100)/F17</f>
        <v>#VALUE!</v>
      </c>
      <c r="H17" s="38" t="n">
        <v>1</v>
      </c>
      <c r="I17" s="39" t="n">
        <f aca="false">H17*F17*100</f>
        <v>5394</v>
      </c>
      <c r="J17" s="40" t="e">
        <f aca="false">I17/$E$4</f>
        <v>#VALUE!</v>
      </c>
      <c r="K17" s="41" t="n">
        <v>48.76</v>
      </c>
      <c r="L17" s="42" t="n">
        <f aca="false">IFERROR((K17/F17-1)*J17,0)</f>
        <v>0</v>
      </c>
      <c r="M17" s="43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3" t="s">
        <v>25</v>
      </c>
      <c r="D18" s="23"/>
      <c r="E18" s="23"/>
      <c r="F18" s="24" t="e">
        <f aca="false">D4</f>
        <v>#VALUE!</v>
      </c>
      <c r="G18" s="25"/>
      <c r="H18" s="25"/>
      <c r="I18" s="25"/>
      <c r="J18" s="24"/>
      <c r="K18" s="26" t="e">
        <f aca="false">F4</f>
        <v>#VALUE!</v>
      </c>
      <c r="L18" s="27" t="e">
        <f aca="false">(K18/F18-1)</f>
        <v>#VALUE!</v>
      </c>
      <c r="M18" s="27"/>
      <c r="N18" s="1" t="s">
        <v>27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3" t="s">
        <v>26</v>
      </c>
      <c r="D19" s="23"/>
      <c r="E19" s="23"/>
      <c r="F19" s="28" t="n">
        <v>100967.2</v>
      </c>
      <c r="G19" s="29"/>
      <c r="H19" s="29"/>
      <c r="I19" s="29"/>
      <c r="J19" s="30"/>
      <c r="K19" s="31" t="n">
        <v>102673.28</v>
      </c>
      <c r="L19" s="27" t="n">
        <f aca="false">(K19/F19-1)</f>
        <v>0.0168973686504132</v>
      </c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e">
        <f aca="false">Outubro!F4</f>
        <v>#VALUE!</v>
      </c>
      <c r="E4" s="10" t="e">
        <f aca="false">IF(SUM(I8:I17)&lt;=D4,SUM(I8:I17),"VALOR ACIMA DO DISPONÍVEL")</f>
        <v>#VALUE!</v>
      </c>
      <c r="F4" s="11" t="e">
        <f aca="false">(E4*I2)+E4+(D4-E4)</f>
        <v>#VALUE!</v>
      </c>
      <c r="G4" s="2"/>
      <c r="H4" s="2"/>
      <c r="I4" s="12" t="e">
        <f aca="false">F4/100000-1</f>
        <v>#VALUE!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32" t="s">
        <v>28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6" t="s">
        <v>9</v>
      </c>
      <c r="F7" s="6" t="s">
        <v>10</v>
      </c>
      <c r="G7" s="6" t="s">
        <v>29</v>
      </c>
      <c r="H7" s="17" t="s">
        <v>30</v>
      </c>
      <c r="I7" s="7" t="s">
        <v>13</v>
      </c>
      <c r="J7" s="17" t="s">
        <v>31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33" t="n">
        <v>1</v>
      </c>
      <c r="D8" s="34" t="s">
        <v>32</v>
      </c>
      <c r="E8" s="35" t="n">
        <v>0.1</v>
      </c>
      <c r="F8" s="36" t="n">
        <v>16.71</v>
      </c>
      <c r="G8" s="37" t="e">
        <f aca="false">((E8*$D$4)/100)/F8</f>
        <v>#VALUE!</v>
      </c>
      <c r="H8" s="38" t="n">
        <v>6</v>
      </c>
      <c r="I8" s="39" t="n">
        <f aca="false">H8*F8*100</f>
        <v>10026</v>
      </c>
      <c r="J8" s="40" t="e">
        <f aca="false">I8/$E$4</f>
        <v>#VALUE!</v>
      </c>
      <c r="K8" s="41" t="n">
        <v>15.86</v>
      </c>
      <c r="L8" s="42" t="n">
        <f aca="false">IFERROR((K8/F8-1)*J8,0)</f>
        <v>0</v>
      </c>
      <c r="M8" s="43" t="n">
        <f aca="false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44" t="n">
        <v>2</v>
      </c>
      <c r="D9" s="45" t="s">
        <v>33</v>
      </c>
      <c r="E9" s="35" t="n">
        <v>0.1</v>
      </c>
      <c r="F9" s="36" t="n">
        <v>35.25</v>
      </c>
      <c r="G9" s="37" t="e">
        <f aca="false">((E9*$D$4)/100)/F9</f>
        <v>#VALUE!</v>
      </c>
      <c r="H9" s="38" t="n">
        <v>3</v>
      </c>
      <c r="I9" s="39" t="n">
        <f aca="false">H9*F9*100</f>
        <v>10575</v>
      </c>
      <c r="J9" s="40" t="e">
        <f aca="false">I9/$E$4</f>
        <v>#VALUE!</v>
      </c>
      <c r="K9" s="41" t="n">
        <v>42.95</v>
      </c>
      <c r="L9" s="42" t="n">
        <f aca="false">IFERROR((K9/F9-1)*J9,0)</f>
        <v>0</v>
      </c>
      <c r="M9" s="43" t="n">
        <f aca="false"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44" t="n">
        <v>3</v>
      </c>
      <c r="D10" s="45" t="s">
        <v>34</v>
      </c>
      <c r="E10" s="35" t="n">
        <v>0.1</v>
      </c>
      <c r="F10" s="36" t="n">
        <v>9.89</v>
      </c>
      <c r="G10" s="37" t="e">
        <f aca="false">((E10*$D$4)/100)/F10</f>
        <v>#VALUE!</v>
      </c>
      <c r="H10" s="38" t="n">
        <v>10</v>
      </c>
      <c r="I10" s="39" t="n">
        <f aca="false">H10*F10*100</f>
        <v>9890</v>
      </c>
      <c r="J10" s="40" t="e">
        <f aca="false">I10/$E$4</f>
        <v>#VALUE!</v>
      </c>
      <c r="K10" s="41" t="n">
        <v>10.19</v>
      </c>
      <c r="L10" s="42" t="n">
        <f aca="false">IFERROR((K10/F10-1)*J10,0)</f>
        <v>0</v>
      </c>
      <c r="M10" s="43" t="n">
        <f aca="false"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44" t="n">
        <v>4</v>
      </c>
      <c r="D11" s="45" t="s">
        <v>35</v>
      </c>
      <c r="E11" s="35" t="n">
        <v>0.1</v>
      </c>
      <c r="F11" s="36" t="n">
        <v>43.47</v>
      </c>
      <c r="G11" s="37" t="e">
        <f aca="false">((E11*$D$4)/100)/F11</f>
        <v>#VALUE!</v>
      </c>
      <c r="H11" s="38" t="n">
        <v>2</v>
      </c>
      <c r="I11" s="39" t="n">
        <f aca="false">H11*F11*100</f>
        <v>8694</v>
      </c>
      <c r="J11" s="40" t="e">
        <f aca="false">I11/$E$4</f>
        <v>#VALUE!</v>
      </c>
      <c r="K11" s="41" t="n">
        <v>48.33</v>
      </c>
      <c r="L11" s="42" t="n">
        <f aca="false">IFERROR((K11/F11-1)*J11,0)</f>
        <v>0</v>
      </c>
      <c r="M11" s="43" t="n">
        <f aca="false"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44" t="n">
        <v>5</v>
      </c>
      <c r="D12" s="45" t="s">
        <v>36</v>
      </c>
      <c r="E12" s="35" t="n">
        <v>0.1</v>
      </c>
      <c r="F12" s="36" t="n">
        <v>29</v>
      </c>
      <c r="G12" s="37" t="e">
        <f aca="false">((E12*$D$4)/100)/F12</f>
        <v>#VALUE!</v>
      </c>
      <c r="H12" s="38" t="n">
        <v>3</v>
      </c>
      <c r="I12" s="39" t="n">
        <f aca="false">H12*F12*100</f>
        <v>8700</v>
      </c>
      <c r="J12" s="40" t="e">
        <f aca="false">I12/$E$4</f>
        <v>#VALUE!</v>
      </c>
      <c r="K12" s="41" t="n">
        <v>34.66</v>
      </c>
      <c r="L12" s="42" t="n">
        <f aca="false">IFERROR((K12/F12-1)*J12,0)</f>
        <v>0</v>
      </c>
      <c r="M12" s="43" t="n">
        <f aca="false"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44" t="n">
        <v>6</v>
      </c>
      <c r="D13" s="45" t="s">
        <v>20</v>
      </c>
      <c r="E13" s="35" t="n">
        <v>0.1</v>
      </c>
      <c r="F13" s="36" t="n">
        <v>18.9</v>
      </c>
      <c r="G13" s="37" t="e">
        <f aca="false">((E13*$D$4)/100)/F13</f>
        <v>#VALUE!</v>
      </c>
      <c r="H13" s="38" t="n">
        <v>5</v>
      </c>
      <c r="I13" s="39" t="n">
        <f aca="false">H13*F13*100</f>
        <v>9450</v>
      </c>
      <c r="J13" s="40" t="e">
        <f aca="false">I13/$E$4</f>
        <v>#VALUE!</v>
      </c>
      <c r="K13" s="41" t="n">
        <v>19.85</v>
      </c>
      <c r="L13" s="42" t="n">
        <f aca="false">IFERROR((K13/F13-1)*J13,0)</f>
        <v>0</v>
      </c>
      <c r="M13" s="43" t="n">
        <f aca="false"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44" t="n">
        <v>7</v>
      </c>
      <c r="D14" s="45" t="s">
        <v>37</v>
      </c>
      <c r="E14" s="35" t="n">
        <v>0.1</v>
      </c>
      <c r="F14" s="36" t="n">
        <v>10.76</v>
      </c>
      <c r="G14" s="37" t="e">
        <f aca="false">((E14*$D$4)/100)/F14</f>
        <v>#VALUE!</v>
      </c>
      <c r="H14" s="38" t="n">
        <v>7</v>
      </c>
      <c r="I14" s="39" t="n">
        <f aca="false">H14*F14*100</f>
        <v>7532</v>
      </c>
      <c r="J14" s="40" t="e">
        <f aca="false">I14/$E$4</f>
        <v>#VALUE!</v>
      </c>
      <c r="K14" s="41" t="n">
        <v>11.85</v>
      </c>
      <c r="L14" s="42" t="n">
        <f aca="false">IFERROR((K14/F14-1)*J14,0)</f>
        <v>0</v>
      </c>
      <c r="M14" s="43" t="n">
        <f aca="false"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44" t="n">
        <v>8</v>
      </c>
      <c r="D15" s="45" t="s">
        <v>38</v>
      </c>
      <c r="E15" s="35" t="n">
        <v>0.1</v>
      </c>
      <c r="F15" s="36" t="n">
        <v>12.89</v>
      </c>
      <c r="G15" s="37" t="e">
        <f aca="false">((E15*$D$4)/100)/F15</f>
        <v>#VALUE!</v>
      </c>
      <c r="H15" s="38" t="n">
        <v>5</v>
      </c>
      <c r="I15" s="39" t="n">
        <f aca="false">H15*F15*100</f>
        <v>6445</v>
      </c>
      <c r="J15" s="40" t="e">
        <f aca="false">I15/$E$4</f>
        <v>#VALUE!</v>
      </c>
      <c r="K15" s="41" t="n">
        <v>12.46</v>
      </c>
      <c r="L15" s="42" t="n">
        <f aca="false">IFERROR((K15/F15-1)*J15,0)</f>
        <v>0</v>
      </c>
      <c r="M15" s="43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44" t="n">
        <v>9</v>
      </c>
      <c r="D16" s="45" t="s">
        <v>39</v>
      </c>
      <c r="E16" s="35" t="n">
        <v>0.1</v>
      </c>
      <c r="F16" s="36" t="n">
        <v>22.7</v>
      </c>
      <c r="G16" s="37" t="e">
        <f aca="false">((E16*$D$4)/100)/F16</f>
        <v>#VALUE!</v>
      </c>
      <c r="H16" s="38" t="n">
        <v>3</v>
      </c>
      <c r="I16" s="39" t="n">
        <f aca="false">H16*F16*100</f>
        <v>6810</v>
      </c>
      <c r="J16" s="40" t="e">
        <f aca="false">I16/$E$4</f>
        <v>#VALUE!</v>
      </c>
      <c r="K16" s="41" t="n">
        <v>21.25</v>
      </c>
      <c r="L16" s="42" t="n">
        <f aca="false">IFERROR((K16/F16-1)*J16,0)</f>
        <v>0</v>
      </c>
      <c r="M16" s="43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44" t="n">
        <v>10</v>
      </c>
      <c r="D17" s="45" t="s">
        <v>40</v>
      </c>
      <c r="E17" s="35" t="n">
        <v>0.1</v>
      </c>
      <c r="F17" s="36" t="n">
        <v>53.94</v>
      </c>
      <c r="G17" s="37" t="e">
        <f aca="false">((E17*$D$4)/100)/F17</f>
        <v>#VALUE!</v>
      </c>
      <c r="H17" s="38" t="n">
        <v>1</v>
      </c>
      <c r="I17" s="39" t="n">
        <f aca="false">H17*F17*100</f>
        <v>5394</v>
      </c>
      <c r="J17" s="40" t="e">
        <f aca="false">I17/$E$4</f>
        <v>#VALUE!</v>
      </c>
      <c r="K17" s="41" t="n">
        <v>48.76</v>
      </c>
      <c r="L17" s="42" t="n">
        <f aca="false">IFERROR((K17/F17-1)*J17,0)</f>
        <v>0</v>
      </c>
      <c r="M17" s="43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3" t="s">
        <v>25</v>
      </c>
      <c r="D18" s="23"/>
      <c r="E18" s="23"/>
      <c r="F18" s="24" t="e">
        <f aca="false">D4</f>
        <v>#VALUE!</v>
      </c>
      <c r="G18" s="25"/>
      <c r="H18" s="25"/>
      <c r="I18" s="25"/>
      <c r="J18" s="24"/>
      <c r="K18" s="26" t="e">
        <f aca="false">F4</f>
        <v>#VALUE!</v>
      </c>
      <c r="L18" s="27" t="e">
        <f aca="false">(K18/F18-1)</f>
        <v>#VALUE!</v>
      </c>
      <c r="M18" s="27"/>
      <c r="N18" s="1" t="s">
        <v>27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3" t="s">
        <v>26</v>
      </c>
      <c r="D19" s="23"/>
      <c r="E19" s="23"/>
      <c r="F19" s="28" t="n">
        <v>100967.2</v>
      </c>
      <c r="G19" s="29"/>
      <c r="H19" s="29"/>
      <c r="I19" s="29"/>
      <c r="J19" s="30"/>
      <c r="K19" s="31" t="n">
        <v>102673.28</v>
      </c>
      <c r="L19" s="27" t="n">
        <f aca="false">(K19/F19-1)</f>
        <v>0.0168973686504132</v>
      </c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e">
        <f aca="false">Novembro!F4</f>
        <v>#VALUE!</v>
      </c>
      <c r="E4" s="10" t="e">
        <f aca="false">IF(SUM(I8:I17)&lt;=D4,SUM(I8:I17),"VALOR ACIMA DO DISPONÍVEL")</f>
        <v>#VALUE!</v>
      </c>
      <c r="F4" s="11" t="e">
        <f aca="false">(E4*I2)+E4+(D4-E4)</f>
        <v>#VALUE!</v>
      </c>
      <c r="G4" s="2"/>
      <c r="H4" s="2"/>
      <c r="I4" s="12" t="e">
        <f aca="false">F4/100000-1</f>
        <v>#VALUE!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32" t="s">
        <v>28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6" t="s">
        <v>9</v>
      </c>
      <c r="F7" s="6" t="s">
        <v>10</v>
      </c>
      <c r="G7" s="6" t="s">
        <v>29</v>
      </c>
      <c r="H7" s="17" t="s">
        <v>30</v>
      </c>
      <c r="I7" s="7" t="s">
        <v>13</v>
      </c>
      <c r="J7" s="17" t="s">
        <v>31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33" t="n">
        <v>1</v>
      </c>
      <c r="D8" s="34" t="s">
        <v>32</v>
      </c>
      <c r="E8" s="35" t="n">
        <v>0.1</v>
      </c>
      <c r="F8" s="36" t="n">
        <v>16.71</v>
      </c>
      <c r="G8" s="37" t="e">
        <f aca="false">((E8*$D$4)/100)/F8</f>
        <v>#VALUE!</v>
      </c>
      <c r="H8" s="38" t="n">
        <v>6</v>
      </c>
      <c r="I8" s="39" t="n">
        <f aca="false">H8*F8*100</f>
        <v>10026</v>
      </c>
      <c r="J8" s="40" t="e">
        <f aca="false">I8/$E$4</f>
        <v>#VALUE!</v>
      </c>
      <c r="K8" s="41" t="n">
        <v>15.86</v>
      </c>
      <c r="L8" s="42" t="n">
        <f aca="false">IFERROR((K8/F8-1)*J8,0)</f>
        <v>0</v>
      </c>
      <c r="M8" s="43" t="n">
        <f aca="false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44" t="n">
        <v>2</v>
      </c>
      <c r="D9" s="45" t="s">
        <v>33</v>
      </c>
      <c r="E9" s="35" t="n">
        <v>0.1</v>
      </c>
      <c r="F9" s="36" t="n">
        <v>35.25</v>
      </c>
      <c r="G9" s="37" t="e">
        <f aca="false">((E9*$D$4)/100)/F9</f>
        <v>#VALUE!</v>
      </c>
      <c r="H9" s="38" t="n">
        <v>3</v>
      </c>
      <c r="I9" s="39" t="n">
        <f aca="false">H9*F9*100</f>
        <v>10575</v>
      </c>
      <c r="J9" s="40" t="e">
        <f aca="false">I9/$E$4</f>
        <v>#VALUE!</v>
      </c>
      <c r="K9" s="41" t="n">
        <v>42.95</v>
      </c>
      <c r="L9" s="42" t="n">
        <f aca="false">IFERROR((K9/F9-1)*J9,0)</f>
        <v>0</v>
      </c>
      <c r="M9" s="43" t="n">
        <f aca="false"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44" t="n">
        <v>3</v>
      </c>
      <c r="D10" s="45" t="s">
        <v>34</v>
      </c>
      <c r="E10" s="35" t="n">
        <v>0.1</v>
      </c>
      <c r="F10" s="36" t="n">
        <v>9.89</v>
      </c>
      <c r="G10" s="37" t="e">
        <f aca="false">((E10*$D$4)/100)/F10</f>
        <v>#VALUE!</v>
      </c>
      <c r="H10" s="38" t="n">
        <v>13</v>
      </c>
      <c r="I10" s="39" t="n">
        <f aca="false">H10*F10*100</f>
        <v>12857</v>
      </c>
      <c r="J10" s="40" t="e">
        <f aca="false">I10/$E$4</f>
        <v>#VALUE!</v>
      </c>
      <c r="K10" s="41" t="n">
        <v>10.19</v>
      </c>
      <c r="L10" s="42" t="n">
        <f aca="false">IFERROR((K10/F10-1)*J10,0)</f>
        <v>0</v>
      </c>
      <c r="M10" s="43" t="n">
        <f aca="false"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44" t="n">
        <v>4</v>
      </c>
      <c r="D11" s="45" t="s">
        <v>35</v>
      </c>
      <c r="E11" s="35" t="n">
        <v>0.1</v>
      </c>
      <c r="F11" s="36" t="n">
        <v>43.47</v>
      </c>
      <c r="G11" s="37" t="e">
        <f aca="false">((E11*$D$4)/100)/F11</f>
        <v>#VALUE!</v>
      </c>
      <c r="H11" s="38" t="n">
        <v>3</v>
      </c>
      <c r="I11" s="39" t="n">
        <f aca="false">H11*F11*100</f>
        <v>13041</v>
      </c>
      <c r="J11" s="40" t="e">
        <f aca="false">I11/$E$4</f>
        <v>#VALUE!</v>
      </c>
      <c r="K11" s="41" t="n">
        <v>48.33</v>
      </c>
      <c r="L11" s="42" t="n">
        <f aca="false">IFERROR((K11/F11-1)*J11,0)</f>
        <v>0</v>
      </c>
      <c r="M11" s="43" t="n">
        <f aca="false"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44" t="n">
        <v>5</v>
      </c>
      <c r="D12" s="45" t="s">
        <v>36</v>
      </c>
      <c r="E12" s="35" t="n">
        <v>0.1</v>
      </c>
      <c r="F12" s="36" t="n">
        <v>29</v>
      </c>
      <c r="G12" s="37" t="e">
        <f aca="false">((E12*$D$4)/100)/F12</f>
        <v>#VALUE!</v>
      </c>
      <c r="H12" s="38" t="n">
        <v>4</v>
      </c>
      <c r="I12" s="39" t="n">
        <f aca="false">H12*F12*100</f>
        <v>11600</v>
      </c>
      <c r="J12" s="40" t="e">
        <f aca="false">I12/$E$4</f>
        <v>#VALUE!</v>
      </c>
      <c r="K12" s="41" t="n">
        <v>34.66</v>
      </c>
      <c r="L12" s="42" t="n">
        <f aca="false">IFERROR((K12/F12-1)*J12,0)</f>
        <v>0</v>
      </c>
      <c r="M12" s="43" t="n">
        <f aca="false"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44" t="n">
        <v>6</v>
      </c>
      <c r="D13" s="45" t="s">
        <v>20</v>
      </c>
      <c r="E13" s="35" t="n">
        <v>0.1</v>
      </c>
      <c r="F13" s="36" t="n">
        <v>18.9</v>
      </c>
      <c r="G13" s="37" t="e">
        <f aca="false">((E13*$D$4)/100)/F13</f>
        <v>#VALUE!</v>
      </c>
      <c r="H13" s="38" t="n">
        <v>7</v>
      </c>
      <c r="I13" s="39" t="n">
        <f aca="false">H13*F13*100</f>
        <v>13230</v>
      </c>
      <c r="J13" s="40" t="e">
        <f aca="false">I13/$E$4</f>
        <v>#VALUE!</v>
      </c>
      <c r="K13" s="41" t="n">
        <v>19.85</v>
      </c>
      <c r="L13" s="42" t="n">
        <f aca="false">IFERROR((K13/F13-1)*J13,0)</f>
        <v>0</v>
      </c>
      <c r="M13" s="43" t="n">
        <f aca="false"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44" t="n">
        <v>7</v>
      </c>
      <c r="D14" s="45" t="s">
        <v>37</v>
      </c>
      <c r="E14" s="35" t="n">
        <v>0.1</v>
      </c>
      <c r="F14" s="36" t="n">
        <v>10.76</v>
      </c>
      <c r="G14" s="37" t="e">
        <f aca="false">((E14*$D$4)/100)/F14</f>
        <v>#VALUE!</v>
      </c>
      <c r="H14" s="38" t="n">
        <v>12</v>
      </c>
      <c r="I14" s="39" t="n">
        <f aca="false">H14*F14*100</f>
        <v>12912</v>
      </c>
      <c r="J14" s="40" t="e">
        <f aca="false">I14/$E$4</f>
        <v>#VALUE!</v>
      </c>
      <c r="K14" s="41" t="n">
        <v>11.85</v>
      </c>
      <c r="L14" s="42" t="n">
        <f aca="false">IFERROR((K14/F14-1)*J14,0)</f>
        <v>0</v>
      </c>
      <c r="M14" s="43" t="n">
        <f aca="false"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44" t="n">
        <v>8</v>
      </c>
      <c r="D15" s="45" t="s">
        <v>38</v>
      </c>
      <c r="E15" s="35" t="n">
        <v>0.1</v>
      </c>
      <c r="F15" s="36" t="n">
        <v>12.89</v>
      </c>
      <c r="G15" s="37" t="e">
        <f aca="false">((E15*$D$4)/100)/F15</f>
        <v>#VALUE!</v>
      </c>
      <c r="H15" s="38" t="n">
        <v>10</v>
      </c>
      <c r="I15" s="39" t="n">
        <f aca="false">H15*F15*100</f>
        <v>12890</v>
      </c>
      <c r="J15" s="40" t="e">
        <f aca="false">I15/$E$4</f>
        <v>#VALUE!</v>
      </c>
      <c r="K15" s="41" t="n">
        <v>12.46</v>
      </c>
      <c r="L15" s="42" t="n">
        <f aca="false">IFERROR((K15/F15-1)*J15,0)</f>
        <v>0</v>
      </c>
      <c r="M15" s="43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44" t="n">
        <v>9</v>
      </c>
      <c r="D16" s="45" t="s">
        <v>39</v>
      </c>
      <c r="E16" s="35" t="n">
        <v>0.1</v>
      </c>
      <c r="F16" s="36" t="n">
        <v>22.7</v>
      </c>
      <c r="G16" s="37" t="e">
        <f aca="false">((E16*$D$4)/100)/F16</f>
        <v>#VALUE!</v>
      </c>
      <c r="H16" s="38" t="n">
        <v>5</v>
      </c>
      <c r="I16" s="39" t="n">
        <f aca="false">H16*F16*100</f>
        <v>11350</v>
      </c>
      <c r="J16" s="40" t="e">
        <f aca="false">I16/$E$4</f>
        <v>#VALUE!</v>
      </c>
      <c r="K16" s="41" t="n">
        <v>21.25</v>
      </c>
      <c r="L16" s="42" t="n">
        <f aca="false">IFERROR((K16/F16-1)*J16,0)</f>
        <v>0</v>
      </c>
      <c r="M16" s="43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44" t="n">
        <v>10</v>
      </c>
      <c r="D17" s="45" t="s">
        <v>40</v>
      </c>
      <c r="E17" s="35" t="n">
        <v>0.1</v>
      </c>
      <c r="F17" s="36" t="n">
        <v>53.94</v>
      </c>
      <c r="G17" s="37" t="e">
        <f aca="false">((E17*$D$4)/100)/F17</f>
        <v>#VALUE!</v>
      </c>
      <c r="H17" s="38" t="n">
        <v>3</v>
      </c>
      <c r="I17" s="39" t="n">
        <f aca="false">H17*F17*100</f>
        <v>16182</v>
      </c>
      <c r="J17" s="40" t="e">
        <f aca="false">I17/$E$4</f>
        <v>#VALUE!</v>
      </c>
      <c r="K17" s="41" t="n">
        <v>48.76</v>
      </c>
      <c r="L17" s="42" t="n">
        <f aca="false">IFERROR((K17/F17-1)*J17,0)</f>
        <v>0</v>
      </c>
      <c r="M17" s="43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3" t="s">
        <v>25</v>
      </c>
      <c r="D18" s="23"/>
      <c r="E18" s="23"/>
      <c r="F18" s="24" t="e">
        <f aca="false">D4</f>
        <v>#VALUE!</v>
      </c>
      <c r="G18" s="25"/>
      <c r="H18" s="25"/>
      <c r="I18" s="25"/>
      <c r="J18" s="24"/>
      <c r="K18" s="26" t="e">
        <f aca="false">F4</f>
        <v>#VALUE!</v>
      </c>
      <c r="L18" s="27" t="e">
        <f aca="false">(K18/F18-1)</f>
        <v>#VALUE!</v>
      </c>
      <c r="M18" s="2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3" t="s">
        <v>26</v>
      </c>
      <c r="D19" s="23"/>
      <c r="E19" s="23"/>
      <c r="F19" s="28" t="n">
        <v>100967.2</v>
      </c>
      <c r="G19" s="29"/>
      <c r="H19" s="29"/>
      <c r="I19" s="29"/>
      <c r="J19" s="30"/>
      <c r="K19" s="31" t="n">
        <v>102673.28</v>
      </c>
      <c r="L19" s="27" t="n">
        <f aca="false">(K19/F19-1)</f>
        <v>0.0168973686504132</v>
      </c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2020-05-29T20:29:43Z</dcterms:modified>
  <cp:revision>1</cp:revision>
  <dc:subject/>
  <dc:title/>
</cp:coreProperties>
</file>