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ulador de Carteir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sz val="11"/>
            <color rgb="FF000000"/>
            <rFont val="Calibri"/>
            <family val="0"/>
            <charset val="1"/>
          </rPr>
          <t xml:space="preserve">LMF UFPB:
Composição desejada pelo membro.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LMF UFPB:
Compramos com preços baseados no fechamento do último pregão do mês.
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LMF UFPB:
Nº REAL DE LOTES SEGUNDO A FÓRMULA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LMF UFPB:
Nª DE LOTES ADAPTADOS</t>
        </r>
      </text>
    </comment>
    <comment ref="I7" authorId="0">
      <text>
        <r>
          <rPr>
            <sz val="11"/>
            <color rgb="FF000000"/>
            <rFont val="Calibri"/>
            <family val="0"/>
            <charset val="1"/>
          </rPr>
          <t xml:space="preserve">LMF UFPB:
Composição final da carteira com base no que realmente foi "comprado".
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LMF UFPB:
Acompanhamento do preço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LMF UFPB:
Retornos:
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<sst xmlns="http://schemas.openxmlformats.org/spreadsheetml/2006/main" count="26" uniqueCount="26">
  <si>
    <t xml:space="preserve">CAPITAL</t>
  </si>
  <si>
    <t xml:space="preserve">INICIAL</t>
  </si>
  <si>
    <t xml:space="preserve">INVESTIDO</t>
  </si>
  <si>
    <t xml:space="preserve">ATUAL</t>
  </si>
  <si>
    <t xml:space="preserve">RESTO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</si>
  <si>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</si>
  <si>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</si>
  <si>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</si>
  <si>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</si>
  <si>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</si>
  <si>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</si>
  <si>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</si>
  <si>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</si>
  <si>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</si>
  <si>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BBSE3</t>
  </si>
  <si>
    <t xml:space="preserve">VVAR3</t>
  </si>
  <si>
    <t xml:space="preserve">MGLU3</t>
  </si>
  <si>
    <t xml:space="preserve">MRFG3</t>
  </si>
  <si>
    <t xml:space="preserve">LWSA3</t>
  </si>
  <si>
    <t xml:space="preserve">OMGE3</t>
  </si>
  <si>
    <t xml:space="preserve">KLBN11</t>
  </si>
  <si>
    <t xml:space="preserve">BSEV3</t>
  </si>
  <si>
    <t xml:space="preserve">BRAP4</t>
  </si>
  <si>
    <t xml:space="preserve">AGRO3</t>
  </si>
  <si>
    <t xml:space="preserve">CARTEIRA</t>
  </si>
  <si>
    <t xml:space="preserve">IBOVESPA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</si>
</sst>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.00_-;\-* #,##0.00_-;_-* \-??_-;_-@"/>
    <numFmt numFmtId="168" formatCode="0%"/>
    <numFmt numFmtId="169" formatCode="[$R$ -416]#,##0.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5"/>
      <color rgb="FF000000"/>
      <name val="Calibri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D9E2F3"/>
        <bgColor rgb="FFE7E6E6"/>
      </patternFill>
    </fill>
    <fill>
      <patternFill patternType="solid">
        <fgColor rgb="FFE7E6E6"/>
        <bgColor rgb="FFD9E2F3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730440</xdr:colOff>
      <xdr:row>7</xdr:row>
      <xdr:rowOff>38160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7280" cy="1279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4" min="3" style="0" width="14.29"/>
    <col collapsed="false" customWidth="true" hidden="false" outlineLevel="0" max="5" min="5" style="0" width="14.43"/>
    <col collapsed="false" customWidth="true" hidden="false" outlineLevel="0" max="6" min="6" style="0" width="7.7"/>
    <col collapsed="false" customWidth="true" hidden="false" outlineLevel="0" max="7" min="7" style="0" width="7"/>
    <col collapsed="false" customWidth="true" hidden="false" outlineLevel="0" max="8" min="8" style="0" width="13.29"/>
    <col collapsed="false" customWidth="true" hidden="false" outlineLevel="0" max="9" min="9" style="0" width="7.14"/>
    <col collapsed="false" customWidth="true" hidden="false" outlineLevel="0" max="10" min="10" style="0" width="14.29"/>
    <col collapsed="false" customWidth="true" hidden="false" outlineLevel="0" max="11" min="11" style="0" width="8.85"/>
    <col collapsed="false" customWidth="true" hidden="false" outlineLevel="0" max="12" min="12" style="0" width="9"/>
    <col collapsed="false" customWidth="true" hidden="false" outlineLevel="0" max="13" min="13" style="0" width="12"/>
    <col collapsed="false" customWidth="true" hidden="false" outlineLevel="0" max="14" min="14" style="0" width="11"/>
    <col collapsed="false" customWidth="true" hidden="false" outlineLevel="0" max="26" min="15" style="0" width="8.7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/>
      <c r="B2" s="1"/>
      <c r="C2" s="2" t="s">
        <v>0</v>
      </c>
      <c r="D2" s="2"/>
      <c r="E2" s="2"/>
      <c r="F2" s="3"/>
      <c r="G2" s="3"/>
      <c r="H2" s="4" t="n">
        <f aca="false">SUM(K8:K17)</f>
        <v>0</v>
      </c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/>
      <c r="B3" s="1"/>
      <c r="C3" s="5" t="s">
        <v>1</v>
      </c>
      <c r="D3" s="6" t="s">
        <v>2</v>
      </c>
      <c r="E3" s="7" t="s">
        <v>3</v>
      </c>
      <c r="F3" s="3"/>
      <c r="G3" s="3"/>
      <c r="H3" s="8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false" outlineLevel="0" collapsed="false">
      <c r="A4" s="1"/>
      <c r="B4" s="1"/>
      <c r="C4" s="9" t="n">
        <v>100000</v>
      </c>
      <c r="D4" s="10" t="n">
        <f aca="false">SUM(H8:H17)</f>
        <v>99965.37</v>
      </c>
      <c r="E4" s="11" t="n">
        <f aca="false">(J18/D4)*D4</f>
        <v>99965.37</v>
      </c>
      <c r="F4" s="3"/>
      <c r="G4" s="3"/>
      <c r="H4" s="3"/>
      <c r="I4" s="3"/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false" outlineLevel="0" collapsed="false">
      <c r="A5" s="1"/>
      <c r="B5" s="1"/>
      <c r="C5" s="12" t="s">
        <v>4</v>
      </c>
      <c r="D5" s="13" t="n">
        <f aca="false">C4-D4</f>
        <v>34.6299999999901</v>
      </c>
      <c r="E5" s="13"/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" hidden="false" customHeight="false" outlineLevel="0" collapsed="false">
      <c r="A6" s="1"/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3.8" hidden="false" customHeight="false" outlineLevel="0" collapsed="false">
      <c r="A7" s="1"/>
      <c r="B7" s="1"/>
      <c r="C7" s="14" t="s">
        <v>5</v>
      </c>
      <c r="D7" s="2" t="s">
        <v>6</v>
      </c>
      <c r="E7" s="14" t="s">
        <v>7</v>
      </c>
      <c r="F7" s="14" t="s">
        <v>8</v>
      </c>
      <c r="G7" s="15" t="s">
        <v>9</v>
      </c>
      <c r="H7" s="16" t="s">
        <v>10</v>
      </c>
      <c r="I7" s="15" t="s">
        <v>11</v>
      </c>
      <c r="J7" s="2" t="s">
        <v>12</v>
      </c>
      <c r="K7" s="17" t="s">
        <v>13</v>
      </c>
      <c r="L7" s="1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" hidden="false" customHeight="false" outlineLevel="0" collapsed="false">
      <c r="A8" s="1"/>
      <c r="B8" s="1"/>
      <c r="C8" s="18" t="s">
        <v>14</v>
      </c>
      <c r="D8" s="19" t="n">
        <v>0.15</v>
      </c>
      <c r="E8" s="20" t="n">
        <v>26.55</v>
      </c>
      <c r="F8" s="21" t="n">
        <f aca="false">((D8*$C$4)/100)/E8</f>
        <v>5.64971751412429</v>
      </c>
      <c r="G8" s="22" t="n">
        <v>5.65</v>
      </c>
      <c r="H8" s="23" t="n">
        <f aca="false">G8*E8*100</f>
        <v>15000.75</v>
      </c>
      <c r="I8" s="24" t="n">
        <f aca="false">H8/$D$4</f>
        <v>0.150059465592935</v>
      </c>
      <c r="J8" s="25" t="n">
        <f aca="false">IFERROR(__xludf.dummyfunction("GOOGLEFINANCE(C9)"),26.55)</f>
        <v>26.55</v>
      </c>
      <c r="K8" s="26" t="n">
        <f aca="false">IFERROR((J8/E8-1)*I8,0)</f>
        <v>0</v>
      </c>
      <c r="L8" s="27" t="n">
        <f aca="false">IFERROR(K8/I8,0)</f>
        <v>0</v>
      </c>
      <c r="M8" s="28" t="n">
        <f aca="false">J8*G8*100</f>
        <v>15000.75</v>
      </c>
      <c r="N8" s="28" t="n">
        <f aca="false">M8-H8</f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" hidden="false" customHeight="false" outlineLevel="0" collapsed="false">
      <c r="A9" s="1"/>
      <c r="B9" s="1"/>
      <c r="C9" s="29" t="s">
        <v>15</v>
      </c>
      <c r="D9" s="19" t="n">
        <v>0.12</v>
      </c>
      <c r="E9" s="20" t="n">
        <v>9.18</v>
      </c>
      <c r="F9" s="21" t="n">
        <f aca="false">((D9*$C$4)/100)/E9</f>
        <v>13.0718954248366</v>
      </c>
      <c r="G9" s="22" t="n">
        <v>13.07</v>
      </c>
      <c r="H9" s="23" t="n">
        <f aca="false">G9*E9*100</f>
        <v>11998.26</v>
      </c>
      <c r="I9" s="24" t="n">
        <f aca="false">H9/$D$4</f>
        <v>0.120024164368121</v>
      </c>
      <c r="J9" s="25" t="n">
        <f aca="false">IFERROR(__xludf.dummyfunction("GOOGLEFINANCE(C10)"),9.18)</f>
        <v>9.18</v>
      </c>
      <c r="K9" s="30" t="n">
        <f aca="false">IFERROR((J9/E9-1)*I9,0)</f>
        <v>0</v>
      </c>
      <c r="L9" s="31" t="n">
        <f aca="false">IFERROR(K9/I9,0)</f>
        <v>0</v>
      </c>
      <c r="M9" s="28" t="n">
        <f aca="false">J9*G9*100</f>
        <v>11998.26</v>
      </c>
      <c r="N9" s="28" t="n">
        <f aca="false">M9-H9</f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" hidden="false" customHeight="false" outlineLevel="0" collapsed="false">
      <c r="A10" s="1"/>
      <c r="B10" s="1"/>
      <c r="C10" s="29" t="s">
        <v>16</v>
      </c>
      <c r="D10" s="19" t="n">
        <v>0.12</v>
      </c>
      <c r="E10" s="20" t="n">
        <v>49.7</v>
      </c>
      <c r="F10" s="21" t="n">
        <f aca="false">((D10*$C$4)/100)/E10</f>
        <v>2.41448692152917</v>
      </c>
      <c r="G10" s="22" t="n">
        <v>2.41</v>
      </c>
      <c r="H10" s="23" t="n">
        <f aca="false">G10*E10*100</f>
        <v>11977.7</v>
      </c>
      <c r="I10" s="24" t="n">
        <f aca="false">H10/$D$4</f>
        <v>0.119818493144176</v>
      </c>
      <c r="J10" s="25" t="n">
        <f aca="false">IFERROR(__xludf.dummyfunction("GOOGLEFINANCE(C11)"),49.7)</f>
        <v>49.7</v>
      </c>
      <c r="K10" s="30" t="n">
        <f aca="false">IFERROR((J10/E10-1)*I10,0)</f>
        <v>0</v>
      </c>
      <c r="L10" s="31" t="n">
        <f aca="false">IFERROR(K10/I10,0)</f>
        <v>0</v>
      </c>
      <c r="M10" s="28" t="n">
        <f aca="false">J10*G10*100</f>
        <v>11977.7</v>
      </c>
      <c r="N10" s="28" t="n">
        <f aca="false">M10-H10</f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1"/>
      <c r="B11" s="1"/>
      <c r="C11" s="29" t="s">
        <v>17</v>
      </c>
      <c r="D11" s="19" t="n">
        <v>0.1</v>
      </c>
      <c r="E11" s="20" t="n">
        <v>12.84</v>
      </c>
      <c r="F11" s="21" t="n">
        <f aca="false">((D11*$C$4)/100)/E11</f>
        <v>7.78816199376947</v>
      </c>
      <c r="G11" s="22" t="n">
        <v>7.79</v>
      </c>
      <c r="H11" s="23" t="n">
        <f aca="false">G11*E11*100</f>
        <v>10002.36</v>
      </c>
      <c r="I11" s="24" t="n">
        <f aca="false">H11/$D$4</f>
        <v>0.100058250172035</v>
      </c>
      <c r="J11" s="25" t="n">
        <f aca="false">IFERROR(__xludf.dummyfunction("GOOGLEFINANCE(C12)"),12.84)</f>
        <v>12.84</v>
      </c>
      <c r="K11" s="30" t="n">
        <f aca="false">IFERROR((J11/E11-1)*I11,0)</f>
        <v>0</v>
      </c>
      <c r="L11" s="31" t="n">
        <f aca="false">IFERROR(K11/I11,0)</f>
        <v>0</v>
      </c>
      <c r="M11" s="28" t="n">
        <f aca="false">J11*G11*100</f>
        <v>10002.36</v>
      </c>
      <c r="N11" s="28" t="n">
        <f aca="false">M11-H11</f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/>
      <c r="B12" s="1"/>
      <c r="C12" s="29" t="s">
        <v>18</v>
      </c>
      <c r="D12" s="19" t="n">
        <v>0.1</v>
      </c>
      <c r="E12" s="20" t="n">
        <v>22.76</v>
      </c>
      <c r="F12" s="21" t="n">
        <f aca="false">((D12*$C$4)/100)/E12</f>
        <v>4.39367311072056</v>
      </c>
      <c r="G12" s="22" t="n">
        <v>4.39</v>
      </c>
      <c r="H12" s="23" t="n">
        <f aca="false">G12*E12*100</f>
        <v>9991.64</v>
      </c>
      <c r="I12" s="24" t="n">
        <f aca="false">H12/$D$4</f>
        <v>0.0999510130358143</v>
      </c>
      <c r="J12" s="25" t="n">
        <f aca="false">IFERROR(__xludf.dummyfunction("GOOGLEFINANCE(C13)"),22.76)</f>
        <v>22.76</v>
      </c>
      <c r="K12" s="30" t="n">
        <f aca="false">IFERROR((J12/E12-1)*I12,0)</f>
        <v>0</v>
      </c>
      <c r="L12" s="31" t="n">
        <f aca="false">IFERROR(K12/I12,0)</f>
        <v>0</v>
      </c>
      <c r="M12" s="28" t="n">
        <f aca="false">J12*G12*100</f>
        <v>9991.64</v>
      </c>
      <c r="N12" s="28" t="n">
        <f aca="false">M12-H12</f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1"/>
      <c r="B13" s="32"/>
      <c r="C13" s="29" t="s">
        <v>19</v>
      </c>
      <c r="D13" s="19" t="n">
        <v>0.1</v>
      </c>
      <c r="E13" s="20" t="n">
        <v>29.99</v>
      </c>
      <c r="F13" s="21" t="n">
        <f aca="false">((D13*$C$4)/100)/E13</f>
        <v>3.33444481493831</v>
      </c>
      <c r="G13" s="22" t="n">
        <v>3.33</v>
      </c>
      <c r="H13" s="23" t="n">
        <f aca="false">G13*E13*100</f>
        <v>9986.67</v>
      </c>
      <c r="I13" s="24" t="n">
        <f aca="false">H13/$D$4</f>
        <v>0.099901295818742</v>
      </c>
      <c r="J13" s="25" t="n">
        <f aca="false">IFERROR(__xludf.dummyfunction("GOOGLEFINANCE(C14)"),29.99)</f>
        <v>29.99</v>
      </c>
      <c r="K13" s="30" t="n">
        <f aca="false">IFERROR((J13/E13-1)*I13,0)</f>
        <v>0</v>
      </c>
      <c r="L13" s="31" t="n">
        <f aca="false">IFERROR(K13/I13,0)</f>
        <v>0</v>
      </c>
      <c r="M13" s="28" t="n">
        <f aca="false">J13*G13*100</f>
        <v>9986.67</v>
      </c>
      <c r="N13" s="28" t="n">
        <f aca="false">M13-H13</f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"/>
      <c r="B14" s="1"/>
      <c r="C14" s="29" t="s">
        <v>20</v>
      </c>
      <c r="D14" s="19" t="n">
        <v>0.08</v>
      </c>
      <c r="E14" s="20" t="n">
        <v>17.81</v>
      </c>
      <c r="F14" s="21" t="n">
        <f aca="false">((D14*$C$4)/100)/E14</f>
        <v>4.49185850645705</v>
      </c>
      <c r="G14" s="22" t="n">
        <v>4.49</v>
      </c>
      <c r="H14" s="23" t="n">
        <f aca="false">G14*E14*100</f>
        <v>7996.69</v>
      </c>
      <c r="I14" s="24" t="n">
        <f aca="false">H14/$D$4</f>
        <v>0.0799946021307179</v>
      </c>
      <c r="J14" s="25" t="n">
        <f aca="false">IFERROR(__xludf.dummyfunction("GOOGLEFINANCE(C15)"),17.81)</f>
        <v>17.81</v>
      </c>
      <c r="K14" s="30" t="n">
        <f aca="false">IFERROR((J14/E14-1)*I14,0)</f>
        <v>0</v>
      </c>
      <c r="L14" s="31" t="n">
        <f aca="false">IFERROR(K14/I14,0)</f>
        <v>0</v>
      </c>
      <c r="M14" s="28" t="n">
        <f aca="false">J14*G14*100</f>
        <v>7996.69</v>
      </c>
      <c r="N14" s="28" t="n">
        <f aca="false">M14-H14</f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"/>
      <c r="B15" s="1"/>
      <c r="C15" s="29" t="s">
        <v>21</v>
      </c>
      <c r="D15" s="19" t="n">
        <v>0.08</v>
      </c>
      <c r="E15" s="20" t="n">
        <v>2.79</v>
      </c>
      <c r="F15" s="21" t="n">
        <f aca="false">((D15*$C$4)/100)/E15</f>
        <v>28.673835125448</v>
      </c>
      <c r="G15" s="22" t="n">
        <v>28</v>
      </c>
      <c r="H15" s="23" t="n">
        <f aca="false">G15*E15*100</f>
        <v>7812</v>
      </c>
      <c r="I15" s="24" t="n">
        <f aca="false">H15/$D$4</f>
        <v>0.0781470623276841</v>
      </c>
      <c r="J15" s="25" t="n">
        <f aca="false">IFERROR(__xludf.dummyfunction("GOOGLEFINANCE(C16)"),2.79)</f>
        <v>2.79</v>
      </c>
      <c r="K15" s="30" t="n">
        <f aca="false">IFERROR((J15/E15-1)*I15,0)</f>
        <v>0</v>
      </c>
      <c r="L15" s="31" t="n">
        <f aca="false">IFERROR(K15/I15,0)</f>
        <v>0</v>
      </c>
      <c r="M15" s="28" t="n">
        <f aca="false">J15*G15*100</f>
        <v>7812</v>
      </c>
      <c r="N15" s="28" t="n">
        <f aca="false">M15-H15</f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1"/>
      <c r="B16" s="1"/>
      <c r="C16" s="29" t="s">
        <v>22</v>
      </c>
      <c r="D16" s="19" t="n">
        <v>0.08</v>
      </c>
      <c r="E16" s="20" t="n">
        <v>29.86</v>
      </c>
      <c r="F16" s="21" t="n">
        <f aca="false">((D16*$C$4)/100)/E16</f>
        <v>2.67916945746818</v>
      </c>
      <c r="G16" s="22" t="n">
        <v>2.55</v>
      </c>
      <c r="H16" s="23" t="n">
        <f aca="false">G16*E16*100</f>
        <v>7614.3</v>
      </c>
      <c r="I16" s="24" t="n">
        <f aca="false">H16/$D$4</f>
        <v>0.0761693774554128</v>
      </c>
      <c r="J16" s="25" t="n">
        <f aca="false">IFERROR(__xludf.dummyfunction("GOOGLEFINANCE(C17)"),29.86)</f>
        <v>29.86</v>
      </c>
      <c r="K16" s="30" t="n">
        <f aca="false">IFERROR((J16/E16-1)*I16,0)</f>
        <v>0</v>
      </c>
      <c r="L16" s="31" t="n">
        <f aca="false">IFERROR(K16/I16,0)</f>
        <v>0</v>
      </c>
      <c r="M16" s="28" t="n">
        <f aca="false">J16*G16*100</f>
        <v>7614.3</v>
      </c>
      <c r="N16" s="28" t="n">
        <f aca="false">M16-H16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"/>
      <c r="B17" s="1"/>
      <c r="C17" s="33" t="s">
        <v>23</v>
      </c>
      <c r="D17" s="19" t="n">
        <v>0.08</v>
      </c>
      <c r="E17" s="20" t="n">
        <v>20.5</v>
      </c>
      <c r="F17" s="21" t="n">
        <f aca="false">((D17*$C$4)/100)/E17</f>
        <v>3.90243902439024</v>
      </c>
      <c r="G17" s="22" t="n">
        <v>3.7</v>
      </c>
      <c r="H17" s="23" t="n">
        <f aca="false">G17*E17*100</f>
        <v>7585</v>
      </c>
      <c r="I17" s="24" t="n">
        <f aca="false">H17/$D$4</f>
        <v>0.075876275954363</v>
      </c>
      <c r="J17" s="25" t="n">
        <f aca="false">IFERROR(__xludf.dummyfunction("GOOGLEFINANCE(C18)"),20.5)</f>
        <v>20.5</v>
      </c>
      <c r="K17" s="30" t="n">
        <f aca="false">IFERROR((J17/E17-1)*I17,0)</f>
        <v>0</v>
      </c>
      <c r="L17" s="34" t="n">
        <f aca="false">IFERROR(K17/I17,0)</f>
        <v>0</v>
      </c>
      <c r="M17" s="28" t="n">
        <f aca="false">J17*G17*100</f>
        <v>7585</v>
      </c>
      <c r="N17" s="28" t="n">
        <f aca="false">M17-H17</f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3.8" hidden="false" customHeight="false" outlineLevel="0" collapsed="false">
      <c r="A18" s="1"/>
      <c r="B18" s="1"/>
      <c r="C18" s="35" t="s">
        <v>24</v>
      </c>
      <c r="D18" s="35"/>
      <c r="E18" s="36" t="n">
        <f aca="false">D4</f>
        <v>99965.37</v>
      </c>
      <c r="F18" s="37"/>
      <c r="G18" s="37"/>
      <c r="H18" s="37"/>
      <c r="I18" s="38"/>
      <c r="J18" s="36" t="n">
        <f aca="false">SUM(M8:M17)</f>
        <v>99965.37</v>
      </c>
      <c r="K18" s="39" t="n">
        <f aca="false">(J18/E18-1)</f>
        <v>0</v>
      </c>
      <c r="L18" s="3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3.8" hidden="false" customHeight="false" outlineLevel="0" collapsed="false">
      <c r="A19" s="1"/>
      <c r="B19" s="1"/>
      <c r="C19" s="35" t="s">
        <v>25</v>
      </c>
      <c r="D19" s="35"/>
      <c r="E19" s="40" t="n">
        <v>80505.89</v>
      </c>
      <c r="F19" s="41"/>
      <c r="G19" s="41"/>
      <c r="H19" s="41"/>
      <c r="I19" s="42"/>
      <c r="J19" s="40" t="n">
        <f aca="false">IFERROR(__xludf.dummyfunction("GOOGLEFINANCE(""IBOV"",""PRICE"")"),80505.89)</f>
        <v>80505.89</v>
      </c>
      <c r="K19" s="39" t="n">
        <f aca="false">(J19/E19-1)</f>
        <v>0</v>
      </c>
      <c r="L19" s="3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3.8" hidden="false" customHeight="false" outlineLevel="0" collapsed="false">
      <c r="A20" s="1"/>
      <c r="B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43" t="n">
        <v>0.0084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43" t="n">
        <v>0.0017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7">
    <mergeCell ref="C2:E2"/>
    <mergeCell ref="D5:E5"/>
    <mergeCell ref="K7:L7"/>
    <mergeCell ref="C18:D18"/>
    <mergeCell ref="K18:L18"/>
    <mergeCell ref="C19:D19"/>
    <mergeCell ref="K19:L19"/>
  </mergeCells>
  <conditionalFormatting sqref="H2">
    <cfRule type="colorScale" priority="2">
      <colorScale>
        <cfvo type="min" val="0"/>
        <cfvo type="percentile" val="0"/>
        <cfvo type="max" val="0"/>
        <color rgb="FFE67C73"/>
        <color rgb="FFFFFFFF"/>
        <color rgb="FF57BB8A"/>
      </colorScale>
    </cfRule>
  </conditionalFormatting>
  <conditionalFormatting sqref="L7:L16">
    <cfRule type="colorScale" priority="3">
      <colorScale>
        <cfvo type="min" val="0"/>
        <cfvo type="formula" val="0"/>
        <cfvo type="max" val="0"/>
        <color rgb="FFE67C73"/>
        <color rgb="FFFFFFFF"/>
        <color rgb="FF57BB8A"/>
      </colorScale>
    </cfRule>
  </conditionalFormatting>
  <conditionalFormatting sqref="K7:K16">
    <cfRule type="colorScale" priority="4">
      <colorScale>
        <cfvo type="min" val="0"/>
        <cfvo type="formula" val="0"/>
        <cfvo type="max" val="0"/>
        <color rgb="FFE67C73"/>
        <color rgb="FFFFFFFF"/>
        <color rgb="FF57BB8A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2020-05-29T20:27:15Z</dcterms:modified>
  <cp:revision>1</cp:revision>
  <dc:subject/>
  <dc:title/>
</cp:coreProperties>
</file>