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comments7.xml" ContentType="application/vnd.openxmlformats-officedocument.spreadsheetml.comments+xml"/>
  <Override PartName="/xl/media/image39.png" ContentType="image/png"/>
  <Override PartName="/xl/media/image34.png" ContentType="image/png"/>
  <Override PartName="/xl/media/image40.png" ContentType="image/png"/>
  <Override PartName="/xl/media/image33.png" ContentType="image/png"/>
  <Override PartName="/xl/media/image35.png" ContentType="image/png"/>
  <Override PartName="/xl/media/image36.png" ContentType="image/png"/>
  <Override PartName="/xl/media/image37.png" ContentType="image/png"/>
  <Override PartName="/xl/media/image38.png" ContentType="image/png"/>
  <Override PartName="/xl/comments8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8.vml" ContentType="application/vnd.openxmlformats-officedocument.vmlDrawing"/>
  <Override PartName="/xl/drawings/vmlDrawing1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o" sheetId="1" state="visible" r:id="rId2"/>
    <sheet name="Junho" sheetId="2" state="visible" r:id="rId3"/>
    <sheet name="Julho" sheetId="3" state="visible" r:id="rId4"/>
    <sheet name="Agosto" sheetId="4" state="visible" r:id="rId5"/>
    <sheet name="Setembro" sheetId="5" state="visible" r:id="rId6"/>
    <sheet name="Outubro" sheetId="6" state="visible" r:id="rId7"/>
    <sheet name="Novembro" sheetId="7" state="visible" r:id="rId8"/>
    <sheet name="Dezembro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sharedStrings.xml><?xml version="1.0" encoding="utf-8"?>
<sst xmlns="http://schemas.openxmlformats.org/spreadsheetml/2006/main" count="247" uniqueCount="40">
  <si>
    <t xml:space="preserve">CAPITAL</t>
  </si>
  <si>
    <t xml:space="preserve">-&gt;</t>
  </si>
  <si>
    <t xml:space="preserve">Rentabilidade Mensal dos Ativos (sem caixa)</t>
  </si>
  <si>
    <t xml:space="preserve">INICIAL</t>
  </si>
  <si>
    <t xml:space="preserve">INVESTIDO</t>
  </si>
  <si>
    <t xml:space="preserve">ATUAL</t>
  </si>
  <si>
    <t xml:space="preserve">Rentabilidade Acumulada</t>
  </si>
  <si>
    <t xml:space="preserve">Maio de 2020</t>
  </si>
  <si>
    <t xml:space="preserve">Ativos</t>
  </si>
  <si>
    <t xml:space="preserve">Composição</t>
  </si>
  <si>
    <t xml:space="preserve">Preço Compra</t>
  </si>
  <si>
    <t xml:space="preserve">Qnt 1</t>
  </si>
  <si>
    <t xml:space="preserve">Qnt 2</t>
  </si>
  <si>
    <t xml:space="preserve">Montante</t>
  </si>
  <si>
    <t xml:space="preserve">Comp2</t>
  </si>
  <si>
    <t xml:space="preserve">Preço Atual</t>
  </si>
  <si>
    <t xml:space="preserve">Retorno</t>
  </si>
  <si>
    <t xml:space="preserve">BBSE3</t>
  </si>
  <si>
    <t xml:space="preserve">VVAR3</t>
  </si>
  <si>
    <t xml:space="preserve">MGLU3</t>
  </si>
  <si>
    <t xml:space="preserve">MRFG3</t>
  </si>
  <si>
    <t xml:space="preserve">LWSA3</t>
  </si>
  <si>
    <t xml:space="preserve">OMGE3</t>
  </si>
  <si>
    <t xml:space="preserve">KLBN11</t>
  </si>
  <si>
    <t xml:space="preserve">BSEV3</t>
  </si>
  <si>
    <t xml:space="preserve">BRAP4</t>
  </si>
  <si>
    <t xml:space="preserve">AGRO3</t>
  </si>
  <si>
    <t xml:space="preserve">CARTEIRA</t>
  </si>
  <si>
    <t xml:space="preserve">      -&gt; Rentabilidade mensal da carteira</t>
  </si>
  <si>
    <t xml:space="preserve">IBOVESPA</t>
  </si>
  <si>
    <t xml:space="preserve">CSNA3</t>
  </si>
  <si>
    <t xml:space="preserve">ELET3</t>
  </si>
  <si>
    <t xml:space="preserve">TAEE3</t>
  </si>
  <si>
    <t xml:space="preserve">EGIE3</t>
  </si>
  <si>
    <t xml:space="preserve">yduq3</t>
  </si>
  <si>
    <t xml:space="preserve">ENBR3</t>
  </si>
  <si>
    <t xml:space="preserve">ECOR3</t>
  </si>
  <si>
    <t xml:space="preserve">ITSA4</t>
  </si>
  <si>
    <t xml:space="preserve">SANB4</t>
  </si>
  <si>
    <t xml:space="preserve">BBAS3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</si>
</sst>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_-&quot;R$ &quot;* #,##0.00_-;&quot;-R$ &quot;* #,##0.00_-;_-&quot;R$ &quot;* \-??_-;_-@"/>
    <numFmt numFmtId="167" formatCode="_-* #,##0_-;\-* #,##0_-;_-* \-??_-;_-@"/>
    <numFmt numFmtId="168" formatCode="_-* #,##0.00_-;\-* #,##0.00_-;_-* \-??_-;_-@"/>
    <numFmt numFmtId="169" formatCode="0%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5"/>
      <color rgb="FF000000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FFD966"/>
        <bgColor rgb="FFFFFF99"/>
      </patternFill>
    </fill>
    <fill>
      <patternFill patternType="solid">
        <fgColor rgb="FFE7E6E6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4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3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4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5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36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37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38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39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4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199440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729720</xdr:colOff>
      <xdr:row>5</xdr:row>
      <xdr:rowOff>199440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85680" y="76320"/>
          <a:ext cx="1456560" cy="1294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729720</xdr:colOff>
      <xdr:row>5</xdr:row>
      <xdr:rowOff>199440</xdr:rowOff>
    </xdr:to>
    <xdr:pic>
      <xdr:nvPicPr>
        <xdr:cNvPr id="2" name="image1.png" descr=""/>
        <xdr:cNvPicPr/>
      </xdr:nvPicPr>
      <xdr:blipFill>
        <a:blip r:embed="rId1"/>
        <a:stretch/>
      </xdr:blipFill>
      <xdr:spPr>
        <a:xfrm>
          <a:off x="85680" y="76320"/>
          <a:ext cx="1456560" cy="1294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729720</xdr:colOff>
      <xdr:row>5</xdr:row>
      <xdr:rowOff>199440</xdr:rowOff>
    </xdr:to>
    <xdr:pic>
      <xdr:nvPicPr>
        <xdr:cNvPr id="3" name="image1.png" descr=""/>
        <xdr:cNvPicPr/>
      </xdr:nvPicPr>
      <xdr:blipFill>
        <a:blip r:embed="rId1"/>
        <a:stretch/>
      </xdr:blipFill>
      <xdr:spPr>
        <a:xfrm>
          <a:off x="85680" y="76320"/>
          <a:ext cx="1456560" cy="1294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729720</xdr:colOff>
      <xdr:row>5</xdr:row>
      <xdr:rowOff>199440</xdr:rowOff>
    </xdr:to>
    <xdr:pic>
      <xdr:nvPicPr>
        <xdr:cNvPr id="4" name="image1.png" descr=""/>
        <xdr:cNvPicPr/>
      </xdr:nvPicPr>
      <xdr:blipFill>
        <a:blip r:embed="rId1"/>
        <a:stretch/>
      </xdr:blipFill>
      <xdr:spPr>
        <a:xfrm>
          <a:off x="85680" y="76320"/>
          <a:ext cx="1456560" cy="1294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729720</xdr:colOff>
      <xdr:row>5</xdr:row>
      <xdr:rowOff>199440</xdr:rowOff>
    </xdr:to>
    <xdr:pic>
      <xdr:nvPicPr>
        <xdr:cNvPr id="5" name="image1.png" descr=""/>
        <xdr:cNvPicPr/>
      </xdr:nvPicPr>
      <xdr:blipFill>
        <a:blip r:embed="rId1"/>
        <a:stretch/>
      </xdr:blipFill>
      <xdr:spPr>
        <a:xfrm>
          <a:off x="85680" y="76320"/>
          <a:ext cx="1456560" cy="1294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729720</xdr:colOff>
      <xdr:row>5</xdr:row>
      <xdr:rowOff>199440</xdr:rowOff>
    </xdr:to>
    <xdr:pic>
      <xdr:nvPicPr>
        <xdr:cNvPr id="6" name="image1.png" descr=""/>
        <xdr:cNvPicPr/>
      </xdr:nvPicPr>
      <xdr:blipFill>
        <a:blip r:embed="rId1"/>
        <a:stretch/>
      </xdr:blipFill>
      <xdr:spPr>
        <a:xfrm>
          <a:off x="85680" y="76320"/>
          <a:ext cx="1456560" cy="1294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729720</xdr:colOff>
      <xdr:row>5</xdr:row>
      <xdr:rowOff>199440</xdr:rowOff>
    </xdr:to>
    <xdr:pic>
      <xdr:nvPicPr>
        <xdr:cNvPr id="7" name="image1.png" descr=""/>
        <xdr:cNvPicPr/>
      </xdr:nvPicPr>
      <xdr:blipFill>
        <a:blip r:embed="rId1"/>
        <a:stretch/>
      </xdr:blipFill>
      <xdr:spPr>
        <a:xfrm>
          <a:off x="85680" y="76320"/>
          <a:ext cx="1456560" cy="12945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I30" activeCellId="0" sqref="I30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0.109171306023276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v>100000</v>
      </c>
      <c r="E4" s="14" t="n">
        <f aca="false">IF(SUM(I8:I17)&lt;=D4,SUM(I8:I17),"VALOR ACIMA DO DISPONÍVEL")</f>
        <v>99965.37</v>
      </c>
      <c r="F4" s="15" t="n">
        <f aca="false">(E4*I2)+E4+(D4-E4)</f>
        <v>110913.35</v>
      </c>
      <c r="G4" s="3"/>
      <c r="H4" s="3"/>
      <c r="I4" s="16" t="n">
        <f aca="false">F4/D4-1</f>
        <v>0.1091335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20" t="s">
        <v>15</v>
      </c>
      <c r="L7" s="21" t="s">
        <v>16</v>
      </c>
      <c r="M7" s="2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2" t="n">
        <v>1</v>
      </c>
      <c r="D8" s="23" t="s">
        <v>17</v>
      </c>
      <c r="E8" s="24" t="n">
        <v>0.15</v>
      </c>
      <c r="F8" s="25" t="n">
        <v>26.55</v>
      </c>
      <c r="G8" s="26" t="n">
        <f aca="false">((E8*$D$4)/100)/F8</f>
        <v>5.64971751412429</v>
      </c>
      <c r="H8" s="26" t="n">
        <v>5.65</v>
      </c>
      <c r="I8" s="27" t="n">
        <f aca="false">H8*F8*100</f>
        <v>15000.75</v>
      </c>
      <c r="J8" s="24" t="n">
        <f aca="false">I8/$E$4</f>
        <v>0.150059465592935</v>
      </c>
      <c r="K8" s="28" t="n">
        <v>25.28</v>
      </c>
      <c r="L8" s="29" t="n">
        <f aca="false">IFERROR((K8/F8-1)*J8,0)</f>
        <v>-0.00717798573646054</v>
      </c>
      <c r="M8" s="30" t="n">
        <f aca="false">IFERROR(L8/J8,0)</f>
        <v>-0.047834274952919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1" t="n">
        <v>2</v>
      </c>
      <c r="D9" s="32" t="s">
        <v>18</v>
      </c>
      <c r="E9" s="24" t="n">
        <v>0.12</v>
      </c>
      <c r="F9" s="25" t="n">
        <v>9.18</v>
      </c>
      <c r="G9" s="26" t="n">
        <f aca="false">((E9*$D$4)/100)/F9</f>
        <v>13.0718954248366</v>
      </c>
      <c r="H9" s="26" t="n">
        <v>13.07</v>
      </c>
      <c r="I9" s="27" t="n">
        <f aca="false">H9*F9*100</f>
        <v>11998.26</v>
      </c>
      <c r="J9" s="24" t="n">
        <f aca="false">I9/$E$4</f>
        <v>0.120024164368121</v>
      </c>
      <c r="K9" s="28" t="n">
        <v>12.4</v>
      </c>
      <c r="L9" s="29" t="n">
        <f aca="false">IFERROR((K9/F9-1)*J9,0)</f>
        <v>0.0420999792228049</v>
      </c>
      <c r="M9" s="30" t="n">
        <f aca="false">IFERROR(L9/J9,0)</f>
        <v>0.350762527233116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1" t="n">
        <v>3</v>
      </c>
      <c r="D10" s="32" t="s">
        <v>19</v>
      </c>
      <c r="E10" s="24" t="n">
        <v>0.12</v>
      </c>
      <c r="F10" s="25" t="n">
        <v>49.7</v>
      </c>
      <c r="G10" s="26" t="n">
        <f aca="false">((E10*$D$4)/100)/F10</f>
        <v>2.41448692152917</v>
      </c>
      <c r="H10" s="26" t="n">
        <v>2.41</v>
      </c>
      <c r="I10" s="27" t="n">
        <f aca="false">H10*F10*100</f>
        <v>11977.7</v>
      </c>
      <c r="J10" s="24" t="n">
        <f aca="false">I10/$E$4</f>
        <v>0.119818493144176</v>
      </c>
      <c r="K10" s="28" t="n">
        <v>64.35</v>
      </c>
      <c r="L10" s="29" t="n">
        <f aca="false">IFERROR((K10/F10-1)*J10,0)</f>
        <v>0.0353187308765025</v>
      </c>
      <c r="M10" s="30" t="n">
        <f aca="false">IFERROR(L10/J10,0)</f>
        <v>0.29476861167002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1" t="n">
        <v>4</v>
      </c>
      <c r="D11" s="32" t="s">
        <v>20</v>
      </c>
      <c r="E11" s="24" t="n">
        <v>0.1</v>
      </c>
      <c r="F11" s="25" t="n">
        <v>12.84</v>
      </c>
      <c r="G11" s="26" t="n">
        <f aca="false">((E11*$D$4)/100)/F11</f>
        <v>7.78816199376947</v>
      </c>
      <c r="H11" s="26" t="n">
        <v>7.79</v>
      </c>
      <c r="I11" s="27" t="n">
        <f aca="false">H11*F11*100</f>
        <v>10002.36</v>
      </c>
      <c r="J11" s="24" t="n">
        <f aca="false">I11/$E$4</f>
        <v>0.100058250172035</v>
      </c>
      <c r="K11" s="28" t="n">
        <v>13.03</v>
      </c>
      <c r="L11" s="29" t="n">
        <f aca="false">IFERROR((K11/F11-1)*J11,0)</f>
        <v>0.00148061273619053</v>
      </c>
      <c r="M11" s="30" t="n">
        <f aca="false">IFERROR(L11/J11,0)</f>
        <v>0.0147975077881619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1" t="n">
        <v>5</v>
      </c>
      <c r="D12" s="32" t="s">
        <v>21</v>
      </c>
      <c r="E12" s="24" t="n">
        <v>0.1</v>
      </c>
      <c r="F12" s="25" t="n">
        <v>22.76</v>
      </c>
      <c r="G12" s="26" t="n">
        <f aca="false">((E12*$D$4)/100)/F12</f>
        <v>4.39367311072056</v>
      </c>
      <c r="H12" s="26" t="n">
        <v>4.39</v>
      </c>
      <c r="I12" s="27" t="n">
        <f aca="false">H12*F12*100</f>
        <v>9991.64</v>
      </c>
      <c r="J12" s="24" t="n">
        <f aca="false">I12/$E$4</f>
        <v>0.0999510130358143</v>
      </c>
      <c r="K12" s="28" t="n">
        <v>26.2</v>
      </c>
      <c r="L12" s="29" t="n">
        <f aca="false">IFERROR((K12/F12-1)*J12,0)</f>
        <v>0.015106831495747</v>
      </c>
      <c r="M12" s="30" t="n">
        <f aca="false">IFERROR(L12/J12,0)</f>
        <v>0.151142355008787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1" t="n">
        <v>6</v>
      </c>
      <c r="D13" s="32" t="s">
        <v>22</v>
      </c>
      <c r="E13" s="24" t="n">
        <v>0.1</v>
      </c>
      <c r="F13" s="25" t="n">
        <v>29.99</v>
      </c>
      <c r="G13" s="26" t="n">
        <f aca="false">((E13*$D$4)/100)/F13</f>
        <v>3.33444481493831</v>
      </c>
      <c r="H13" s="26" t="n">
        <v>3.33</v>
      </c>
      <c r="I13" s="27" t="n">
        <f aca="false">H13*F13*100</f>
        <v>9986.67</v>
      </c>
      <c r="J13" s="24" t="n">
        <f aca="false">I13/$E$4</f>
        <v>0.099901295818742</v>
      </c>
      <c r="K13" s="28" t="n">
        <v>32.02</v>
      </c>
      <c r="L13" s="29" t="n">
        <f aca="false">IFERROR((K13/F13-1)*J13,0)</f>
        <v>0.006762241764323</v>
      </c>
      <c r="M13" s="30" t="n">
        <f aca="false">IFERROR(L13/J13,0)</f>
        <v>0.0676892297432479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32" t="s">
        <v>23</v>
      </c>
      <c r="E14" s="24" t="n">
        <v>0.08</v>
      </c>
      <c r="F14" s="25" t="n">
        <v>17.81</v>
      </c>
      <c r="G14" s="26" t="n">
        <f aca="false">((E14*$D$4)/100)/F14</f>
        <v>4.49185850645705</v>
      </c>
      <c r="H14" s="26" t="n">
        <v>4.49</v>
      </c>
      <c r="I14" s="27" t="n">
        <f aca="false">H14*F14*100</f>
        <v>7996.69</v>
      </c>
      <c r="J14" s="24" t="n">
        <f aca="false">I14/$E$4</f>
        <v>0.0799946021307179</v>
      </c>
      <c r="K14" s="28" t="n">
        <v>19.71</v>
      </c>
      <c r="L14" s="29" t="n">
        <f aca="false">IFERROR((K14/F14-1)*J14,0)</f>
        <v>0.00853395530872342</v>
      </c>
      <c r="M14" s="30" t="n">
        <f aca="false">IFERROR(L14/J14,0)</f>
        <v>0.106681639528355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1" t="n">
        <v>8</v>
      </c>
      <c r="D15" s="32" t="s">
        <v>24</v>
      </c>
      <c r="E15" s="24" t="n">
        <v>0.08</v>
      </c>
      <c r="F15" s="25" t="n">
        <v>2.79</v>
      </c>
      <c r="G15" s="26" t="n">
        <f aca="false">((E15*$D$4)/100)/F15</f>
        <v>28.673835125448</v>
      </c>
      <c r="H15" s="26" t="n">
        <v>28</v>
      </c>
      <c r="I15" s="27" t="n">
        <f aca="false">H15*F15*100</f>
        <v>7812</v>
      </c>
      <c r="J15" s="24" t="n">
        <f aca="false">I15/$E$4</f>
        <v>0.0781470623276841</v>
      </c>
      <c r="K15" s="28" t="n">
        <v>2.63</v>
      </c>
      <c r="L15" s="29" t="n">
        <f aca="false">IFERROR((K15/F15-1)*J15,0)</f>
        <v>-0.00448155196144426</v>
      </c>
      <c r="M15" s="30" t="n">
        <f aca="false">IFERROR(L15/J15,0)</f>
        <v>-0.0573476702508962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1" t="n">
        <v>9</v>
      </c>
      <c r="D16" s="32" t="s">
        <v>25</v>
      </c>
      <c r="E16" s="24" t="n">
        <v>0.08</v>
      </c>
      <c r="F16" s="25" t="n">
        <v>29.86</v>
      </c>
      <c r="G16" s="26" t="n">
        <f aca="false">((E16*$D$4)/100)/F16</f>
        <v>2.67916945746818</v>
      </c>
      <c r="H16" s="26" t="n">
        <v>2.55</v>
      </c>
      <c r="I16" s="27" t="n">
        <f aca="false">H16*F16*100</f>
        <v>7614.3</v>
      </c>
      <c r="J16" s="24" t="n">
        <f aca="false">I16/$E$4</f>
        <v>0.0761693774554128</v>
      </c>
      <c r="K16" s="28" t="n">
        <v>35.25</v>
      </c>
      <c r="L16" s="29" t="n">
        <f aca="false">IFERROR((K16/F16-1)*J16,0)</f>
        <v>0.0137492613692122</v>
      </c>
      <c r="M16" s="30" t="n">
        <f aca="false">IFERROR(L16/J16,0)</f>
        <v>0.180509042196919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1" t="n">
        <v>10</v>
      </c>
      <c r="D17" s="33" t="s">
        <v>26</v>
      </c>
      <c r="E17" s="24" t="n">
        <v>0.08</v>
      </c>
      <c r="F17" s="25" t="n">
        <v>20.5</v>
      </c>
      <c r="G17" s="26" t="n">
        <f aca="false">((E17*$D$4)/100)/F17</f>
        <v>3.90243902439024</v>
      </c>
      <c r="H17" s="26" t="n">
        <v>3.7</v>
      </c>
      <c r="I17" s="27" t="n">
        <f aca="false">H17*F17*100</f>
        <v>7585</v>
      </c>
      <c r="J17" s="24" t="n">
        <f aca="false">I17/$E$4</f>
        <v>0.075876275954363</v>
      </c>
      <c r="K17" s="28" t="n">
        <v>19.9</v>
      </c>
      <c r="L17" s="29" t="n">
        <f aca="false">IFERROR((K17/F17-1)*J17,0)</f>
        <v>-0.00222076905232282</v>
      </c>
      <c r="M17" s="30" t="n">
        <f aca="false">IFERROR(L17/J17,0)</f>
        <v>-0.0292682926829269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27</v>
      </c>
      <c r="D18" s="34"/>
      <c r="E18" s="34"/>
      <c r="F18" s="35" t="n">
        <v>100000</v>
      </c>
      <c r="G18" s="36"/>
      <c r="H18" s="36"/>
      <c r="I18" s="36"/>
      <c r="J18" s="35"/>
      <c r="K18" s="37" t="n">
        <f aca="false">F4</f>
        <v>110913.35</v>
      </c>
      <c r="L18" s="38" t="n">
        <f aca="false">(K18/F18-1)</f>
        <v>0.1091335</v>
      </c>
      <c r="M18" s="38"/>
      <c r="N18" s="39" t="s">
        <v>28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29</v>
      </c>
      <c r="D19" s="34"/>
      <c r="E19" s="34"/>
      <c r="F19" s="40" t="n">
        <v>80505.89</v>
      </c>
      <c r="G19" s="41"/>
      <c r="H19" s="41"/>
      <c r="I19" s="41"/>
      <c r="J19" s="42"/>
      <c r="K19" s="43" t="n">
        <v>80505.89</v>
      </c>
      <c r="L19" s="38" t="n">
        <f aca="false">(K19/F19-1)</f>
        <v>0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0.0453047953714825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Maio!F4</f>
        <v>110913.35</v>
      </c>
      <c r="E4" s="14" t="n">
        <f aca="false">IF(SUM(I8:I17)&lt;=D4,SUM(I8:I17),"VALOR ACIMA DO DISPONÍVEL")</f>
        <v>102868.36</v>
      </c>
      <c r="F4" s="15" t="n">
        <f aca="false">(E4*I2)+E4+(D4-E4)</f>
        <v>115573.78</v>
      </c>
      <c r="G4" s="3"/>
      <c r="H4" s="3"/>
      <c r="I4" s="16" t="n">
        <f aca="false">F4/100000-1</f>
        <v>0.1557378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1" t="s">
        <v>16</v>
      </c>
      <c r="M7" s="2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2" t="n">
        <v>1</v>
      </c>
      <c r="D8" s="23" t="s">
        <v>30</v>
      </c>
      <c r="E8" s="24" t="n">
        <v>0.1</v>
      </c>
      <c r="F8" s="25" t="n">
        <v>16.71</v>
      </c>
      <c r="G8" s="26" t="n">
        <f aca="false">((E8*$D$4)/100)/F8</f>
        <v>6.6375433871933</v>
      </c>
      <c r="H8" s="44" t="n">
        <v>6.27</v>
      </c>
      <c r="I8" s="27" t="n">
        <f aca="false">H8*F8*100</f>
        <v>10477.17</v>
      </c>
      <c r="J8" s="45" t="n">
        <f aca="false">I8/$E$4</f>
        <v>0.101850267662477</v>
      </c>
      <c r="K8" s="46" t="n">
        <v>15.86</v>
      </c>
      <c r="L8" s="29" t="n">
        <f aca="false">IFERROR((K8/F8-1)*J8,0)</f>
        <v>-0.00518089332813317</v>
      </c>
      <c r="M8" s="30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1" t="n">
        <v>2</v>
      </c>
      <c r="D9" s="32" t="s">
        <v>31</v>
      </c>
      <c r="E9" s="24" t="n">
        <v>0.1</v>
      </c>
      <c r="F9" s="25" t="n">
        <v>35.25</v>
      </c>
      <c r="G9" s="26" t="n">
        <f aca="false">((E9*$D$4)/100)/F9</f>
        <v>3.1464780141844</v>
      </c>
      <c r="H9" s="44" t="n">
        <v>2.97</v>
      </c>
      <c r="I9" s="27" t="n">
        <f aca="false">H9*F9*100</f>
        <v>10469.25</v>
      </c>
      <c r="J9" s="45" t="n">
        <f aca="false">I9/$E$4</f>
        <v>0.101773276058839</v>
      </c>
      <c r="K9" s="46" t="n">
        <v>42.95</v>
      </c>
      <c r="L9" s="29" t="n">
        <f aca="false">IFERROR((K9/F9-1)*J9,0)</f>
        <v>0.0222313255504414</v>
      </c>
      <c r="M9" s="30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1" t="n">
        <v>3</v>
      </c>
      <c r="D10" s="32" t="s">
        <v>32</v>
      </c>
      <c r="E10" s="24" t="n">
        <v>0.1</v>
      </c>
      <c r="F10" s="25" t="n">
        <v>9.89</v>
      </c>
      <c r="G10" s="26" t="n">
        <f aca="false">((E10*$D$4)/100)/F10</f>
        <v>11.2146966632963</v>
      </c>
      <c r="H10" s="44" t="n">
        <v>10.6</v>
      </c>
      <c r="I10" s="27" t="n">
        <f aca="false">H10*F10*100</f>
        <v>10483.4</v>
      </c>
      <c r="J10" s="45" t="n">
        <f aca="false">I10/$E$4</f>
        <v>0.101910830502207</v>
      </c>
      <c r="K10" s="46" t="n">
        <v>10.19</v>
      </c>
      <c r="L10" s="29" t="n">
        <f aca="false">IFERROR((K10/F10-1)*J10,0)</f>
        <v>0.00309132954000625</v>
      </c>
      <c r="M10" s="30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1" t="n">
        <v>4</v>
      </c>
      <c r="D11" s="32" t="s">
        <v>33</v>
      </c>
      <c r="E11" s="24" t="n">
        <v>0.1</v>
      </c>
      <c r="F11" s="25" t="n">
        <v>43.47</v>
      </c>
      <c r="G11" s="26" t="n">
        <f aca="false">((E11*$D$4)/100)/F11</f>
        <v>2.55149183344836</v>
      </c>
      <c r="H11" s="44" t="n">
        <v>2.41</v>
      </c>
      <c r="I11" s="27" t="n">
        <f aca="false">H11*F11*100</f>
        <v>10476.27</v>
      </c>
      <c r="J11" s="45" t="n">
        <f aca="false">I11/$E$4</f>
        <v>0.101841518616609</v>
      </c>
      <c r="K11" s="46" t="n">
        <v>48.33</v>
      </c>
      <c r="L11" s="29" t="n">
        <f aca="false">IFERROR((K11/F11-1)*J11,0)</f>
        <v>0.0113860082925401</v>
      </c>
      <c r="M11" s="30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1" t="n">
        <v>5</v>
      </c>
      <c r="D12" s="32" t="s">
        <v>34</v>
      </c>
      <c r="E12" s="24" t="n">
        <v>0.1</v>
      </c>
      <c r="F12" s="25" t="n">
        <v>29</v>
      </c>
      <c r="G12" s="26" t="n">
        <f aca="false">((E12*$D$4)/100)/F12</f>
        <v>3.82459827586207</v>
      </c>
      <c r="H12" s="44" t="n">
        <v>3.62</v>
      </c>
      <c r="I12" s="27" t="n">
        <f aca="false">H12*F12*100</f>
        <v>10498</v>
      </c>
      <c r="J12" s="45" t="n">
        <f aca="false">I12/$E$4</f>
        <v>0.102052759468509</v>
      </c>
      <c r="K12" s="46" t="n">
        <v>34.66</v>
      </c>
      <c r="L12" s="29" t="n">
        <f aca="false">IFERROR((K12/F12-1)*J12,0)</f>
        <v>0.0199178833997159</v>
      </c>
      <c r="M12" s="30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1" t="n">
        <v>6</v>
      </c>
      <c r="D13" s="32" t="s">
        <v>35</v>
      </c>
      <c r="E13" s="24" t="n">
        <v>0.1</v>
      </c>
      <c r="F13" s="25" t="n">
        <v>18.9</v>
      </c>
      <c r="G13" s="26" t="n">
        <f aca="false">((E13*$D$4)/100)/F13</f>
        <v>5.86843121693122</v>
      </c>
      <c r="H13" s="44" t="n">
        <v>5.55</v>
      </c>
      <c r="I13" s="27" t="n">
        <f aca="false">H13*F13*100</f>
        <v>10489.5</v>
      </c>
      <c r="J13" s="45" t="n">
        <f aca="false">I13/$E$4</f>
        <v>0.101970129590867</v>
      </c>
      <c r="K13" s="46" t="n">
        <v>19.85</v>
      </c>
      <c r="L13" s="29" t="n">
        <f aca="false">IFERROR((K13/F13-1)*J13,0)</f>
        <v>0.00512548270430288</v>
      </c>
      <c r="M13" s="30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32" t="s">
        <v>36</v>
      </c>
      <c r="E14" s="24" t="n">
        <v>0.1</v>
      </c>
      <c r="F14" s="25" t="n">
        <v>10.76</v>
      </c>
      <c r="G14" s="26" t="n">
        <f aca="false">((E14*$D$4)/100)/F14</f>
        <v>10.3079321561338</v>
      </c>
      <c r="H14" s="44" t="n">
        <v>7.94</v>
      </c>
      <c r="I14" s="27" t="n">
        <f aca="false">H14*F14*100</f>
        <v>8543.44</v>
      </c>
      <c r="J14" s="45" t="n">
        <f aca="false">I14/$E$4</f>
        <v>0.0830521649222366</v>
      </c>
      <c r="K14" s="46" t="n">
        <v>11.85</v>
      </c>
      <c r="L14" s="29" t="n">
        <f aca="false">IFERROR((K14/F14-1)*J14,0)</f>
        <v>0.00841327692985482</v>
      </c>
      <c r="M14" s="30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1" t="n">
        <v>8</v>
      </c>
      <c r="D15" s="32" t="s">
        <v>37</v>
      </c>
      <c r="E15" s="24" t="n">
        <v>0.1</v>
      </c>
      <c r="F15" s="25" t="n">
        <v>12.89</v>
      </c>
      <c r="G15" s="26" t="n">
        <f aca="false">((E15*$D$4)/100)/F15</f>
        <v>8.60460434445306</v>
      </c>
      <c r="H15" s="44" t="n">
        <v>8.13</v>
      </c>
      <c r="I15" s="27" t="n">
        <f aca="false">H15*F15*100</f>
        <v>10479.57</v>
      </c>
      <c r="J15" s="45" t="n">
        <f aca="false">I15/$E$4</f>
        <v>0.101873598451458</v>
      </c>
      <c r="K15" s="46" t="n">
        <v>12.46</v>
      </c>
      <c r="L15" s="29" t="n">
        <f aca="false">IFERROR((K15/F15-1)*J15,0)</f>
        <v>-0.00339842104997105</v>
      </c>
      <c r="M15" s="30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1" t="n">
        <v>9</v>
      </c>
      <c r="D16" s="32" t="s">
        <v>38</v>
      </c>
      <c r="E16" s="24" t="n">
        <v>0.1</v>
      </c>
      <c r="F16" s="25" t="n">
        <v>22.7</v>
      </c>
      <c r="G16" s="26" t="n">
        <f aca="false">((E16*$D$4)/100)/F16</f>
        <v>4.88605066079295</v>
      </c>
      <c r="H16" s="44" t="n">
        <v>4.62</v>
      </c>
      <c r="I16" s="27" t="n">
        <f aca="false">H16*F16*100</f>
        <v>10487.4</v>
      </c>
      <c r="J16" s="45" t="n">
        <f aca="false">I16/$E$4</f>
        <v>0.101949715150509</v>
      </c>
      <c r="K16" s="46" t="n">
        <v>21.25</v>
      </c>
      <c r="L16" s="29" t="n">
        <f aca="false">IFERROR((K16/F16-1)*J16,0)</f>
        <v>-0.00651220647437171</v>
      </c>
      <c r="M16" s="30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1" t="n">
        <v>10</v>
      </c>
      <c r="D17" s="32" t="s">
        <v>39</v>
      </c>
      <c r="E17" s="24" t="n">
        <v>0.1</v>
      </c>
      <c r="F17" s="25" t="n">
        <v>53.94</v>
      </c>
      <c r="G17" s="26" t="n">
        <f aca="false">((E17*$D$4)/100)/F17</f>
        <v>2.05623563218391</v>
      </c>
      <c r="H17" s="44" t="n">
        <v>1.94</v>
      </c>
      <c r="I17" s="27" t="n">
        <f aca="false">H17*F17*100</f>
        <v>10464.36</v>
      </c>
      <c r="J17" s="45" t="n">
        <f aca="false">I17/$E$4</f>
        <v>0.10172573957629</v>
      </c>
      <c r="K17" s="46" t="n">
        <v>48.76</v>
      </c>
      <c r="L17" s="29" t="n">
        <f aca="false">IFERROR((K17/F17-1)*J17,0)</f>
        <v>-0.00976899019290286</v>
      </c>
      <c r="M17" s="30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27</v>
      </c>
      <c r="D18" s="34"/>
      <c r="E18" s="34"/>
      <c r="F18" s="35" t="n">
        <f aca="false">D4</f>
        <v>110913.35</v>
      </c>
      <c r="G18" s="36"/>
      <c r="H18" s="36"/>
      <c r="I18" s="36"/>
      <c r="J18" s="35"/>
      <c r="K18" s="47" t="n">
        <f aca="false">F4</f>
        <v>115573.78</v>
      </c>
      <c r="L18" s="38" t="n">
        <f aca="false">(K18/F18-1)</f>
        <v>0.0420186569064949</v>
      </c>
      <c r="M18" s="38"/>
      <c r="N18" s="39" t="s">
        <v>28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29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Junho!F4</f>
        <v>115573.78</v>
      </c>
      <c r="E4" s="14" t="n">
        <f aca="false">IF(SUM(I8:I17)&lt;=D4,SUM(I8:I17),"VALOR ACIMA DO DISPONÍVEL")</f>
        <v>83516</v>
      </c>
      <c r="F4" s="15" t="n">
        <f aca="false">(E4*I2)+E4+(D4-E4)</f>
        <v>120413.78</v>
      </c>
      <c r="G4" s="3"/>
      <c r="H4" s="3"/>
      <c r="I4" s="16" t="n">
        <f aca="false">F4/100000-1</f>
        <v>0.2041378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1" t="s">
        <v>16</v>
      </c>
      <c r="M7" s="2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2" t="n">
        <v>1</v>
      </c>
      <c r="D8" s="23" t="s">
        <v>30</v>
      </c>
      <c r="E8" s="24" t="n">
        <v>0.1</v>
      </c>
      <c r="F8" s="25" t="n">
        <v>16.71</v>
      </c>
      <c r="G8" s="26" t="n">
        <f aca="false">((E8*$D$4)/100)/F8</f>
        <v>6.91644404548175</v>
      </c>
      <c r="H8" s="44" t="n">
        <v>6</v>
      </c>
      <c r="I8" s="27" t="n">
        <f aca="false">H8*F8*100</f>
        <v>10026</v>
      </c>
      <c r="J8" s="45" t="n">
        <f aca="false">I8/$E$4</f>
        <v>0.120048852914412</v>
      </c>
      <c r="K8" s="46" t="n">
        <v>15.86</v>
      </c>
      <c r="L8" s="29" t="n">
        <f aca="false">IFERROR((K8/F8-1)*J8,0)</f>
        <v>-0.00610661430145123</v>
      </c>
      <c r="M8" s="30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1" t="n">
        <v>2</v>
      </c>
      <c r="D9" s="32" t="s">
        <v>31</v>
      </c>
      <c r="E9" s="24" t="n">
        <v>0.1</v>
      </c>
      <c r="F9" s="25" t="n">
        <v>35.25</v>
      </c>
      <c r="G9" s="26" t="n">
        <f aca="false">((E9*$D$4)/100)/F9</f>
        <v>3.27868879432624</v>
      </c>
      <c r="H9" s="44" t="n">
        <v>3</v>
      </c>
      <c r="I9" s="27" t="n">
        <f aca="false">H9*F9*100</f>
        <v>10575</v>
      </c>
      <c r="J9" s="45" t="n">
        <f aca="false">I9/$E$4</f>
        <v>0.126622443603621</v>
      </c>
      <c r="K9" s="46" t="n">
        <v>42.95</v>
      </c>
      <c r="L9" s="29" t="n">
        <f aca="false">IFERROR((K9/F9-1)*J9,0)</f>
        <v>0.0276593706595144</v>
      </c>
      <c r="M9" s="30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1" t="n">
        <v>3</v>
      </c>
      <c r="D10" s="32" t="s">
        <v>32</v>
      </c>
      <c r="E10" s="24" t="n">
        <v>0.1</v>
      </c>
      <c r="F10" s="25" t="n">
        <v>9.89</v>
      </c>
      <c r="G10" s="26" t="n">
        <f aca="false">((E10*$D$4)/100)/F10</f>
        <v>11.6859231547017</v>
      </c>
      <c r="H10" s="44" t="n">
        <v>10</v>
      </c>
      <c r="I10" s="27" t="n">
        <f aca="false">H10*F10*100</f>
        <v>9890</v>
      </c>
      <c r="J10" s="45" t="n">
        <f aca="false">I10/$E$4</f>
        <v>0.118420422434025</v>
      </c>
      <c r="K10" s="46" t="n">
        <v>10.19</v>
      </c>
      <c r="L10" s="29" t="n">
        <f aca="false">IFERROR((K10/F10-1)*J10,0)</f>
        <v>0.00359212605967716</v>
      </c>
      <c r="M10" s="30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1" t="n">
        <v>4</v>
      </c>
      <c r="D11" s="32" t="s">
        <v>33</v>
      </c>
      <c r="E11" s="24" t="n">
        <v>0.1</v>
      </c>
      <c r="F11" s="25" t="n">
        <v>43.47</v>
      </c>
      <c r="G11" s="26" t="n">
        <f aca="false">((E11*$D$4)/100)/F11</f>
        <v>2.65870209339775</v>
      </c>
      <c r="H11" s="44" t="n">
        <v>2</v>
      </c>
      <c r="I11" s="27" t="n">
        <f aca="false">H11*F11*100</f>
        <v>8694</v>
      </c>
      <c r="J11" s="45" t="n">
        <f aca="false">I11/$E$4</f>
        <v>0.104099813209445</v>
      </c>
      <c r="K11" s="46" t="n">
        <v>48.33</v>
      </c>
      <c r="L11" s="29" t="n">
        <f aca="false">IFERROR((K11/F11-1)*J11,0)</f>
        <v>0.0116384884333541</v>
      </c>
      <c r="M11" s="30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1" t="n">
        <v>5</v>
      </c>
      <c r="D12" s="32" t="s">
        <v>34</v>
      </c>
      <c r="E12" s="24" t="n">
        <v>0.1</v>
      </c>
      <c r="F12" s="25" t="n">
        <v>29</v>
      </c>
      <c r="G12" s="26" t="n">
        <f aca="false">((E12*$D$4)/100)/F12</f>
        <v>3.98530275862069</v>
      </c>
      <c r="H12" s="44" t="n">
        <v>3</v>
      </c>
      <c r="I12" s="27" t="n">
        <f aca="false">H12*F12*100</f>
        <v>8700</v>
      </c>
      <c r="J12" s="45" t="n">
        <f aca="false">I12/$E$4</f>
        <v>0.104171655730638</v>
      </c>
      <c r="K12" s="46" t="n">
        <v>34.66</v>
      </c>
      <c r="L12" s="29" t="n">
        <f aca="false">IFERROR((K12/F12-1)*J12,0)</f>
        <v>0.0203314334977729</v>
      </c>
      <c r="M12" s="30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1" t="n">
        <v>6</v>
      </c>
      <c r="D13" s="32" t="s">
        <v>35</v>
      </c>
      <c r="E13" s="24" t="n">
        <v>0.1</v>
      </c>
      <c r="F13" s="25" t="n">
        <v>18.9</v>
      </c>
      <c r="G13" s="26" t="n">
        <f aca="false">((E13*$D$4)/100)/F13</f>
        <v>6.11501481481481</v>
      </c>
      <c r="H13" s="44" t="n">
        <v>5</v>
      </c>
      <c r="I13" s="27" t="n">
        <f aca="false">H13*F13*100</f>
        <v>9450</v>
      </c>
      <c r="J13" s="45" t="n">
        <f aca="false">I13/$E$4</f>
        <v>0.113151970879831</v>
      </c>
      <c r="K13" s="46" t="n">
        <v>19.85</v>
      </c>
      <c r="L13" s="29" t="n">
        <f aca="false">IFERROR((K13/F13-1)*J13,0)</f>
        <v>0.00568753292782224</v>
      </c>
      <c r="M13" s="30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32" t="s">
        <v>36</v>
      </c>
      <c r="E14" s="24" t="n">
        <v>0.1</v>
      </c>
      <c r="F14" s="25" t="n">
        <v>10.76</v>
      </c>
      <c r="G14" s="26" t="n">
        <f aca="false">((E14*$D$4)/100)/F14</f>
        <v>10.7410576208178</v>
      </c>
      <c r="H14" s="44" t="n">
        <v>7</v>
      </c>
      <c r="I14" s="27" t="n">
        <f aca="false">H14*F14*100</f>
        <v>7532</v>
      </c>
      <c r="J14" s="45" t="n">
        <f aca="false">I14/$E$4</f>
        <v>0.0901863116049619</v>
      </c>
      <c r="K14" s="46" t="n">
        <v>11.85</v>
      </c>
      <c r="L14" s="29" t="n">
        <f aca="false">IFERROR((K14/F14-1)*J14,0)</f>
        <v>0.00913597394511231</v>
      </c>
      <c r="M14" s="30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1" t="n">
        <v>8</v>
      </c>
      <c r="D15" s="32" t="s">
        <v>37</v>
      </c>
      <c r="E15" s="24" t="n">
        <v>0.1</v>
      </c>
      <c r="F15" s="25" t="n">
        <v>12.89</v>
      </c>
      <c r="G15" s="26" t="n">
        <f aca="false">((E15*$D$4)/100)/F15</f>
        <v>8.96615826221877</v>
      </c>
      <c r="H15" s="44" t="n">
        <v>5</v>
      </c>
      <c r="I15" s="27" t="n">
        <f aca="false">H15*F15*100</f>
        <v>6445</v>
      </c>
      <c r="J15" s="45" t="n">
        <f aca="false">I15/$E$4</f>
        <v>0.0771708415153982</v>
      </c>
      <c r="K15" s="46" t="n">
        <v>12.46</v>
      </c>
      <c r="L15" s="29" t="n">
        <f aca="false">IFERROR((K15/F15-1)*J15,0)</f>
        <v>-0.00257435700943531</v>
      </c>
      <c r="M15" s="30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1" t="n">
        <v>9</v>
      </c>
      <c r="D16" s="32" t="s">
        <v>38</v>
      </c>
      <c r="E16" s="24" t="n">
        <v>0.1</v>
      </c>
      <c r="F16" s="25" t="n">
        <v>22.7</v>
      </c>
      <c r="G16" s="26" t="n">
        <f aca="false">((E16*$D$4)/100)/F16</f>
        <v>5.09135594713656</v>
      </c>
      <c r="H16" s="44" t="n">
        <v>3</v>
      </c>
      <c r="I16" s="27" t="n">
        <f aca="false">H16*F16*100</f>
        <v>6810</v>
      </c>
      <c r="J16" s="45" t="n">
        <f aca="false">I16/$E$4</f>
        <v>0.0815412615546722</v>
      </c>
      <c r="K16" s="46" t="n">
        <v>21.25</v>
      </c>
      <c r="L16" s="29" t="n">
        <f aca="false">IFERROR((K16/F16-1)*J16,0)</f>
        <v>-0.00520858278653192</v>
      </c>
      <c r="M16" s="30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1" t="n">
        <v>10</v>
      </c>
      <c r="D17" s="32" t="s">
        <v>39</v>
      </c>
      <c r="E17" s="24" t="n">
        <v>0.1</v>
      </c>
      <c r="F17" s="25" t="n">
        <v>53.94</v>
      </c>
      <c r="G17" s="26" t="n">
        <f aca="false">((E17*$D$4)/100)/F17</f>
        <v>2.14263589173155</v>
      </c>
      <c r="H17" s="44" t="n">
        <v>1</v>
      </c>
      <c r="I17" s="27" t="n">
        <f aca="false">H17*F17*100</f>
        <v>5394</v>
      </c>
      <c r="J17" s="45" t="n">
        <f aca="false">I17/$E$4</f>
        <v>0.0645864265529958</v>
      </c>
      <c r="K17" s="46" t="n">
        <v>48.76</v>
      </c>
      <c r="L17" s="29" t="n">
        <f aca="false">IFERROR((K17/F17-1)*J17,0)</f>
        <v>-0.00620240432970928</v>
      </c>
      <c r="M17" s="30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27</v>
      </c>
      <c r="D18" s="34"/>
      <c r="E18" s="34"/>
      <c r="F18" s="35" t="n">
        <f aca="false">D4</f>
        <v>115573.78</v>
      </c>
      <c r="G18" s="36"/>
      <c r="H18" s="36"/>
      <c r="I18" s="36"/>
      <c r="J18" s="35"/>
      <c r="K18" s="47" t="n">
        <f aca="false">F4</f>
        <v>120413.78</v>
      </c>
      <c r="L18" s="38" t="n">
        <f aca="false">(K18/F18-1)</f>
        <v>0.0418780107391141</v>
      </c>
      <c r="M18" s="38"/>
      <c r="N18" s="39" t="s">
        <v>28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29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Julho!F4</f>
        <v>120413.78</v>
      </c>
      <c r="E4" s="14" t="n">
        <f aca="false">IF(SUM(I8:I17)&lt;=D4,SUM(I8:I17),"VALOR ACIMA DO DISPONÍVEL")</f>
        <v>83516</v>
      </c>
      <c r="F4" s="15" t="n">
        <f aca="false">(E4*I2)+E4+(D4-E4)</f>
        <v>125253.78</v>
      </c>
      <c r="G4" s="3"/>
      <c r="H4" s="3"/>
      <c r="I4" s="16" t="n">
        <f aca="false">F4/100000-1</f>
        <v>0.2525378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1" t="s">
        <v>16</v>
      </c>
      <c r="M7" s="2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2" t="n">
        <v>1</v>
      </c>
      <c r="D8" s="23" t="s">
        <v>30</v>
      </c>
      <c r="E8" s="24" t="n">
        <v>0.1</v>
      </c>
      <c r="F8" s="25" t="n">
        <v>16.71</v>
      </c>
      <c r="G8" s="26" t="n">
        <f aca="false">((E8*$D$4)/100)/F8</f>
        <v>7.20609096349491</v>
      </c>
      <c r="H8" s="44" t="n">
        <v>6</v>
      </c>
      <c r="I8" s="27" t="n">
        <f aca="false">H8*F8*100</f>
        <v>10026</v>
      </c>
      <c r="J8" s="45" t="n">
        <f aca="false">I8/$E$4</f>
        <v>0.120048852914412</v>
      </c>
      <c r="K8" s="46" t="n">
        <v>15.86</v>
      </c>
      <c r="L8" s="29" t="n">
        <f aca="false">IFERROR((K8/F8-1)*J8,0)</f>
        <v>-0.00610661430145123</v>
      </c>
      <c r="M8" s="30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1" t="n">
        <v>2</v>
      </c>
      <c r="D9" s="32" t="s">
        <v>31</v>
      </c>
      <c r="E9" s="24" t="n">
        <v>0.1</v>
      </c>
      <c r="F9" s="25" t="n">
        <v>35.25</v>
      </c>
      <c r="G9" s="26" t="n">
        <f aca="false">((E9*$D$4)/100)/F9</f>
        <v>3.41599375886525</v>
      </c>
      <c r="H9" s="44" t="n">
        <v>3</v>
      </c>
      <c r="I9" s="27" t="n">
        <f aca="false">H9*F9*100</f>
        <v>10575</v>
      </c>
      <c r="J9" s="45" t="n">
        <f aca="false">I9/$E$4</f>
        <v>0.126622443603621</v>
      </c>
      <c r="K9" s="46" t="n">
        <v>42.95</v>
      </c>
      <c r="L9" s="29" t="n">
        <f aca="false">IFERROR((K9/F9-1)*J9,0)</f>
        <v>0.0276593706595144</v>
      </c>
      <c r="M9" s="30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1" t="n">
        <v>3</v>
      </c>
      <c r="D10" s="32" t="s">
        <v>32</v>
      </c>
      <c r="E10" s="24" t="n">
        <v>0.09</v>
      </c>
      <c r="F10" s="25" t="n">
        <v>9.89</v>
      </c>
      <c r="G10" s="26" t="n">
        <f aca="false">((E10*$D$4)/100)/F10</f>
        <v>10.9577757330637</v>
      </c>
      <c r="H10" s="44" t="n">
        <v>10</v>
      </c>
      <c r="I10" s="27" t="n">
        <f aca="false">H10*F10*100</f>
        <v>9890</v>
      </c>
      <c r="J10" s="45" t="n">
        <f aca="false">I10/$E$4</f>
        <v>0.118420422434025</v>
      </c>
      <c r="K10" s="46" t="n">
        <v>10.19</v>
      </c>
      <c r="L10" s="29" t="n">
        <f aca="false">IFERROR((K10/F10-1)*J10,0)</f>
        <v>0.00359212605967716</v>
      </c>
      <c r="M10" s="30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1" t="n">
        <v>4</v>
      </c>
      <c r="D11" s="32" t="s">
        <v>33</v>
      </c>
      <c r="E11" s="24" t="n">
        <v>0.09</v>
      </c>
      <c r="F11" s="25" t="n">
        <v>43.47</v>
      </c>
      <c r="G11" s="26" t="n">
        <f aca="false">((E11*$D$4)/100)/F11</f>
        <v>2.49303892339544</v>
      </c>
      <c r="H11" s="44" t="n">
        <v>2</v>
      </c>
      <c r="I11" s="27" t="n">
        <f aca="false">H11*F11*100</f>
        <v>8694</v>
      </c>
      <c r="J11" s="45" t="n">
        <f aca="false">I11/$E$4</f>
        <v>0.104099813209445</v>
      </c>
      <c r="K11" s="46" t="n">
        <v>48.33</v>
      </c>
      <c r="L11" s="29" t="n">
        <f aca="false">IFERROR((K11/F11-1)*J11,0)</f>
        <v>0.0116384884333541</v>
      </c>
      <c r="M11" s="30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1" t="n">
        <v>5</v>
      </c>
      <c r="D12" s="32" t="s">
        <v>34</v>
      </c>
      <c r="E12" s="24" t="n">
        <v>0.08</v>
      </c>
      <c r="F12" s="25" t="n">
        <v>29</v>
      </c>
      <c r="G12" s="26" t="n">
        <f aca="false">((E12*$D$4)/100)/F12</f>
        <v>3.32175944827586</v>
      </c>
      <c r="H12" s="44" t="n">
        <v>3</v>
      </c>
      <c r="I12" s="27" t="n">
        <f aca="false">H12*F12*100</f>
        <v>8700</v>
      </c>
      <c r="J12" s="45" t="n">
        <f aca="false">I12/$E$4</f>
        <v>0.104171655730638</v>
      </c>
      <c r="K12" s="46" t="n">
        <v>34.66</v>
      </c>
      <c r="L12" s="29" t="n">
        <f aca="false">IFERROR((K12/F12-1)*J12,0)</f>
        <v>0.0203314334977729</v>
      </c>
      <c r="M12" s="30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1" t="n">
        <v>6</v>
      </c>
      <c r="D13" s="32" t="s">
        <v>35</v>
      </c>
      <c r="E13" s="24" t="n">
        <v>0.09</v>
      </c>
      <c r="F13" s="25" t="n">
        <v>18.9</v>
      </c>
      <c r="G13" s="26" t="n">
        <f aca="false">((E13*$D$4)/100)/F13</f>
        <v>5.73398952380952</v>
      </c>
      <c r="H13" s="44" t="n">
        <v>5</v>
      </c>
      <c r="I13" s="27" t="n">
        <f aca="false">H13*F13*100</f>
        <v>9450</v>
      </c>
      <c r="J13" s="45" t="n">
        <f aca="false">I13/$E$4</f>
        <v>0.113151970879831</v>
      </c>
      <c r="K13" s="46" t="n">
        <v>19.85</v>
      </c>
      <c r="L13" s="29" t="n">
        <f aca="false">IFERROR((K13/F13-1)*J13,0)</f>
        <v>0.00568753292782224</v>
      </c>
      <c r="M13" s="30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32" t="s">
        <v>36</v>
      </c>
      <c r="E14" s="24" t="n">
        <v>0.07</v>
      </c>
      <c r="F14" s="25" t="n">
        <v>10.76</v>
      </c>
      <c r="G14" s="26" t="n">
        <f aca="false">((E14*$D$4)/100)/F14</f>
        <v>7.83361022304833</v>
      </c>
      <c r="H14" s="44" t="n">
        <v>7</v>
      </c>
      <c r="I14" s="27" t="n">
        <f aca="false">H14*F14*100</f>
        <v>7532</v>
      </c>
      <c r="J14" s="45" t="n">
        <f aca="false">I14/$E$4</f>
        <v>0.0901863116049619</v>
      </c>
      <c r="K14" s="46" t="n">
        <v>11.85</v>
      </c>
      <c r="L14" s="29" t="n">
        <f aca="false">IFERROR((K14/F14-1)*J14,0)</f>
        <v>0.00913597394511231</v>
      </c>
      <c r="M14" s="30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1" t="n">
        <v>8</v>
      </c>
      <c r="D15" s="32" t="s">
        <v>37</v>
      </c>
      <c r="E15" s="24" t="n">
        <v>0.07</v>
      </c>
      <c r="F15" s="25" t="n">
        <v>12.89</v>
      </c>
      <c r="G15" s="26" t="n">
        <f aca="false">((E15*$D$4)/100)/F15</f>
        <v>6.5391501939488</v>
      </c>
      <c r="H15" s="44" t="n">
        <v>5</v>
      </c>
      <c r="I15" s="27" t="n">
        <f aca="false">H15*F15*100</f>
        <v>6445</v>
      </c>
      <c r="J15" s="45" t="n">
        <f aca="false">I15/$E$4</f>
        <v>0.0771708415153982</v>
      </c>
      <c r="K15" s="46" t="n">
        <v>12.46</v>
      </c>
      <c r="L15" s="29" t="n">
        <f aca="false">IFERROR((K15/F15-1)*J15,0)</f>
        <v>-0.00257435700943531</v>
      </c>
      <c r="M15" s="30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1" t="n">
        <v>9</v>
      </c>
      <c r="D16" s="32" t="s">
        <v>38</v>
      </c>
      <c r="E16" s="24" t="n">
        <v>0.07</v>
      </c>
      <c r="F16" s="25" t="n">
        <v>22.7</v>
      </c>
      <c r="G16" s="26" t="n">
        <f aca="false">((E16*$D$4)/100)/F16</f>
        <v>3.71320026431718</v>
      </c>
      <c r="H16" s="44" t="n">
        <v>3</v>
      </c>
      <c r="I16" s="27" t="n">
        <f aca="false">H16*F16*100</f>
        <v>6810</v>
      </c>
      <c r="J16" s="45" t="n">
        <f aca="false">I16/$E$4</f>
        <v>0.0815412615546722</v>
      </c>
      <c r="K16" s="46" t="n">
        <v>21.25</v>
      </c>
      <c r="L16" s="29" t="n">
        <f aca="false">IFERROR((K16/F16-1)*J16,0)</f>
        <v>-0.00520858278653192</v>
      </c>
      <c r="M16" s="30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1" t="n">
        <v>10</v>
      </c>
      <c r="D17" s="32" t="s">
        <v>39</v>
      </c>
      <c r="E17" s="24" t="n">
        <v>0.08</v>
      </c>
      <c r="F17" s="25" t="n">
        <v>53.94</v>
      </c>
      <c r="G17" s="26" t="n">
        <f aca="false">((E17*$D$4)/100)/F17</f>
        <v>1.7858921764924</v>
      </c>
      <c r="H17" s="44" t="n">
        <v>1</v>
      </c>
      <c r="I17" s="27" t="n">
        <f aca="false">H17*F17*100</f>
        <v>5394</v>
      </c>
      <c r="J17" s="45" t="n">
        <f aca="false">I17/$E$4</f>
        <v>0.0645864265529958</v>
      </c>
      <c r="K17" s="46" t="n">
        <v>48.76</v>
      </c>
      <c r="L17" s="29" t="n">
        <f aca="false">IFERROR((K17/F17-1)*J17,0)</f>
        <v>-0.00620240432970928</v>
      </c>
      <c r="M17" s="30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27</v>
      </c>
      <c r="D18" s="34"/>
      <c r="E18" s="34"/>
      <c r="F18" s="35" t="n">
        <f aca="false">D4</f>
        <v>120413.78</v>
      </c>
      <c r="G18" s="36"/>
      <c r="H18" s="36"/>
      <c r="I18" s="36"/>
      <c r="J18" s="35"/>
      <c r="K18" s="47" t="n">
        <f aca="false">F4</f>
        <v>125253.78</v>
      </c>
      <c r="L18" s="38" t="n">
        <f aca="false">(K18/F18-1)</f>
        <v>0.0401947351872851</v>
      </c>
      <c r="M18" s="38"/>
      <c r="N18" s="39" t="s">
        <v>28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29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Agosto!F4</f>
        <v>125253.78</v>
      </c>
      <c r="E4" s="14" t="n">
        <f aca="false">IF(SUM(I8:I17)&lt;=D4,SUM(I8:I17),"VALOR ACIMA DO DISPONÍVEL")</f>
        <v>83516</v>
      </c>
      <c r="F4" s="15" t="n">
        <f aca="false">(E4*I2)+E4+(D4-E4)</f>
        <v>130093.78</v>
      </c>
      <c r="G4" s="3"/>
      <c r="H4" s="3"/>
      <c r="I4" s="16" t="n">
        <f aca="false">F4/100000-1</f>
        <v>0.3009378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1" t="s">
        <v>16</v>
      </c>
      <c r="M7" s="2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2" t="n">
        <v>1</v>
      </c>
      <c r="D8" s="23" t="s">
        <v>30</v>
      </c>
      <c r="E8" s="24" t="n">
        <v>0.1</v>
      </c>
      <c r="F8" s="25" t="n">
        <v>16.71</v>
      </c>
      <c r="G8" s="26" t="n">
        <f aca="false">((E8*$D$4)/100)/F8</f>
        <v>7.49573788150808</v>
      </c>
      <c r="H8" s="44" t="n">
        <v>6</v>
      </c>
      <c r="I8" s="27" t="n">
        <f aca="false">H8*F8*100</f>
        <v>10026</v>
      </c>
      <c r="J8" s="45" t="n">
        <f aca="false">I8/$E$4</f>
        <v>0.120048852914412</v>
      </c>
      <c r="K8" s="46" t="n">
        <v>15.86</v>
      </c>
      <c r="L8" s="29" t="n">
        <f aca="false">IFERROR((K8/F8-1)*J8,0)</f>
        <v>-0.00610661430145123</v>
      </c>
      <c r="M8" s="30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1" t="n">
        <v>2</v>
      </c>
      <c r="D9" s="32" t="s">
        <v>31</v>
      </c>
      <c r="E9" s="24" t="n">
        <v>0.1</v>
      </c>
      <c r="F9" s="25" t="n">
        <v>35.25</v>
      </c>
      <c r="G9" s="26" t="n">
        <f aca="false">((E9*$D$4)/100)/F9</f>
        <v>3.55329872340425</v>
      </c>
      <c r="H9" s="44" t="n">
        <v>3</v>
      </c>
      <c r="I9" s="27" t="n">
        <f aca="false">H9*F9*100</f>
        <v>10575</v>
      </c>
      <c r="J9" s="45" t="n">
        <f aca="false">I9/$E$4</f>
        <v>0.126622443603621</v>
      </c>
      <c r="K9" s="46" t="n">
        <v>42.95</v>
      </c>
      <c r="L9" s="29" t="n">
        <f aca="false">IFERROR((K9/F9-1)*J9,0)</f>
        <v>0.0276593706595144</v>
      </c>
      <c r="M9" s="30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1" t="n">
        <v>3</v>
      </c>
      <c r="D10" s="32" t="s">
        <v>32</v>
      </c>
      <c r="E10" s="24" t="n">
        <v>0.09</v>
      </c>
      <c r="F10" s="25" t="n">
        <v>9.89</v>
      </c>
      <c r="G10" s="26" t="n">
        <f aca="false">((E10*$D$4)/100)/F10</f>
        <v>11.3982206268959</v>
      </c>
      <c r="H10" s="44" t="n">
        <v>10</v>
      </c>
      <c r="I10" s="27" t="n">
        <f aca="false">H10*F10*100</f>
        <v>9890</v>
      </c>
      <c r="J10" s="45" t="n">
        <f aca="false">I10/$E$4</f>
        <v>0.118420422434025</v>
      </c>
      <c r="K10" s="46" t="n">
        <v>10.19</v>
      </c>
      <c r="L10" s="29" t="n">
        <f aca="false">IFERROR((K10/F10-1)*J10,0)</f>
        <v>0.00359212605967716</v>
      </c>
      <c r="M10" s="30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1" t="n">
        <v>4</v>
      </c>
      <c r="D11" s="32" t="s">
        <v>33</v>
      </c>
      <c r="E11" s="24" t="n">
        <v>0.09</v>
      </c>
      <c r="F11" s="25" t="n">
        <v>43.47</v>
      </c>
      <c r="G11" s="26" t="n">
        <f aca="false">((E11*$D$4)/100)/F11</f>
        <v>2.59324596273292</v>
      </c>
      <c r="H11" s="44" t="n">
        <v>2</v>
      </c>
      <c r="I11" s="27" t="n">
        <f aca="false">H11*F11*100</f>
        <v>8694</v>
      </c>
      <c r="J11" s="45" t="n">
        <f aca="false">I11/$E$4</f>
        <v>0.104099813209445</v>
      </c>
      <c r="K11" s="46" t="n">
        <v>48.33</v>
      </c>
      <c r="L11" s="29" t="n">
        <f aca="false">IFERROR((K11/F11-1)*J11,0)</f>
        <v>0.0116384884333541</v>
      </c>
      <c r="M11" s="30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1" t="n">
        <v>5</v>
      </c>
      <c r="D12" s="32" t="s">
        <v>34</v>
      </c>
      <c r="E12" s="24" t="n">
        <v>0.08</v>
      </c>
      <c r="F12" s="25" t="n">
        <v>29</v>
      </c>
      <c r="G12" s="26" t="n">
        <f aca="false">((E12*$D$4)/100)/F12</f>
        <v>3.45527668965517</v>
      </c>
      <c r="H12" s="44" t="n">
        <v>3</v>
      </c>
      <c r="I12" s="27" t="n">
        <f aca="false">H12*F12*100</f>
        <v>8700</v>
      </c>
      <c r="J12" s="45" t="n">
        <f aca="false">I12/$E$4</f>
        <v>0.104171655730638</v>
      </c>
      <c r="K12" s="46" t="n">
        <v>34.66</v>
      </c>
      <c r="L12" s="29" t="n">
        <f aca="false">IFERROR((K12/F12-1)*J12,0)</f>
        <v>0.0203314334977729</v>
      </c>
      <c r="M12" s="30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1" t="n">
        <v>6</v>
      </c>
      <c r="D13" s="32" t="s">
        <v>35</v>
      </c>
      <c r="E13" s="24" t="n">
        <v>0.09</v>
      </c>
      <c r="F13" s="25" t="n">
        <v>18.9</v>
      </c>
      <c r="G13" s="26" t="n">
        <f aca="false">((E13*$D$4)/100)/F13</f>
        <v>5.96446571428571</v>
      </c>
      <c r="H13" s="44" t="n">
        <v>5</v>
      </c>
      <c r="I13" s="27" t="n">
        <f aca="false">H13*F13*100</f>
        <v>9450</v>
      </c>
      <c r="J13" s="45" t="n">
        <f aca="false">I13/$E$4</f>
        <v>0.113151970879831</v>
      </c>
      <c r="K13" s="46" t="n">
        <v>19.85</v>
      </c>
      <c r="L13" s="29" t="n">
        <f aca="false">IFERROR((K13/F13-1)*J13,0)</f>
        <v>0.00568753292782224</v>
      </c>
      <c r="M13" s="30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32" t="s">
        <v>36</v>
      </c>
      <c r="E14" s="24" t="n">
        <v>0.07</v>
      </c>
      <c r="F14" s="25" t="n">
        <v>10.76</v>
      </c>
      <c r="G14" s="26" t="n">
        <f aca="false">((E14*$D$4)/100)/F14</f>
        <v>8.14848011152417</v>
      </c>
      <c r="H14" s="44" t="n">
        <v>7</v>
      </c>
      <c r="I14" s="27" t="n">
        <f aca="false">H14*F14*100</f>
        <v>7532</v>
      </c>
      <c r="J14" s="45" t="n">
        <f aca="false">I14/$E$4</f>
        <v>0.0901863116049619</v>
      </c>
      <c r="K14" s="46" t="n">
        <v>11.85</v>
      </c>
      <c r="L14" s="29" t="n">
        <f aca="false">IFERROR((K14/F14-1)*J14,0)</f>
        <v>0.00913597394511231</v>
      </c>
      <c r="M14" s="30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1" t="n">
        <v>8</v>
      </c>
      <c r="D15" s="32" t="s">
        <v>37</v>
      </c>
      <c r="E15" s="24" t="n">
        <v>0.07</v>
      </c>
      <c r="F15" s="25" t="n">
        <v>12.89</v>
      </c>
      <c r="G15" s="26" t="n">
        <f aca="false">((E15*$D$4)/100)/F15</f>
        <v>6.80198960434445</v>
      </c>
      <c r="H15" s="44" t="n">
        <v>5</v>
      </c>
      <c r="I15" s="27" t="n">
        <f aca="false">H15*F15*100</f>
        <v>6445</v>
      </c>
      <c r="J15" s="45" t="n">
        <f aca="false">I15/$E$4</f>
        <v>0.0771708415153982</v>
      </c>
      <c r="K15" s="46" t="n">
        <v>12.46</v>
      </c>
      <c r="L15" s="29" t="n">
        <f aca="false">IFERROR((K15/F15-1)*J15,0)</f>
        <v>-0.00257435700943531</v>
      </c>
      <c r="M15" s="30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1" t="n">
        <v>9</v>
      </c>
      <c r="D16" s="32" t="s">
        <v>38</v>
      </c>
      <c r="E16" s="24" t="n">
        <v>0.07</v>
      </c>
      <c r="F16" s="25" t="n">
        <v>22.7</v>
      </c>
      <c r="G16" s="26" t="n">
        <f aca="false">((E16*$D$4)/100)/F16</f>
        <v>3.86245136563877</v>
      </c>
      <c r="H16" s="44" t="n">
        <v>3</v>
      </c>
      <c r="I16" s="27" t="n">
        <f aca="false">H16*F16*100</f>
        <v>6810</v>
      </c>
      <c r="J16" s="45" t="n">
        <f aca="false">I16/$E$4</f>
        <v>0.0815412615546722</v>
      </c>
      <c r="K16" s="46" t="n">
        <v>21.25</v>
      </c>
      <c r="L16" s="29" t="n">
        <f aca="false">IFERROR((K16/F16-1)*J16,0)</f>
        <v>-0.00520858278653192</v>
      </c>
      <c r="M16" s="30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1" t="n">
        <v>10</v>
      </c>
      <c r="D17" s="32" t="s">
        <v>39</v>
      </c>
      <c r="E17" s="24" t="n">
        <v>0.08</v>
      </c>
      <c r="F17" s="25" t="n">
        <v>53.94</v>
      </c>
      <c r="G17" s="26" t="n">
        <f aca="false">((E17*$D$4)/100)/F17</f>
        <v>1.85767563959955</v>
      </c>
      <c r="H17" s="44" t="n">
        <v>1</v>
      </c>
      <c r="I17" s="27" t="n">
        <f aca="false">H17*F17*100</f>
        <v>5394</v>
      </c>
      <c r="J17" s="45" t="n">
        <f aca="false">I17/$E$4</f>
        <v>0.0645864265529958</v>
      </c>
      <c r="K17" s="46" t="n">
        <v>48.76</v>
      </c>
      <c r="L17" s="29" t="n">
        <f aca="false">IFERROR((K17/F17-1)*J17,0)</f>
        <v>-0.00620240432970928</v>
      </c>
      <c r="M17" s="30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27</v>
      </c>
      <c r="D18" s="34"/>
      <c r="E18" s="34"/>
      <c r="F18" s="35" t="n">
        <f aca="false">D4</f>
        <v>125253.78</v>
      </c>
      <c r="G18" s="36"/>
      <c r="H18" s="36"/>
      <c r="I18" s="36"/>
      <c r="J18" s="35"/>
      <c r="K18" s="47" t="n">
        <f aca="false">F4</f>
        <v>130093.78</v>
      </c>
      <c r="L18" s="38" t="n">
        <f aca="false">(K18/F18-1)</f>
        <v>0.0386415483828113</v>
      </c>
      <c r="M18" s="38"/>
      <c r="N18" s="39" t="s">
        <v>28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29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Setembro!F4</f>
        <v>130093.78</v>
      </c>
      <c r="E4" s="14" t="n">
        <f aca="false">IF(SUM(I8:I17)&lt;=D4,SUM(I8:I17),"VALOR ACIMA DO DISPONÍVEL")</f>
        <v>83516</v>
      </c>
      <c r="F4" s="15" t="n">
        <f aca="false">(E4*I2)+E4+(D4-E4)</f>
        <v>134933.78</v>
      </c>
      <c r="G4" s="3"/>
      <c r="H4" s="3"/>
      <c r="I4" s="16" t="n">
        <f aca="false">F4/100000-1</f>
        <v>0.3493378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1" t="s">
        <v>16</v>
      </c>
      <c r="M7" s="2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2" t="n">
        <v>1</v>
      </c>
      <c r="D8" s="23" t="s">
        <v>30</v>
      </c>
      <c r="E8" s="24" t="n">
        <v>0.1</v>
      </c>
      <c r="F8" s="25" t="n">
        <v>16.71</v>
      </c>
      <c r="G8" s="26" t="n">
        <f aca="false">((E8*$D$4)/100)/F8</f>
        <v>7.78538479952124</v>
      </c>
      <c r="H8" s="44" t="n">
        <v>6</v>
      </c>
      <c r="I8" s="27" t="n">
        <f aca="false">H8*F8*100</f>
        <v>10026</v>
      </c>
      <c r="J8" s="45" t="n">
        <f aca="false">I8/$E$4</f>
        <v>0.120048852914412</v>
      </c>
      <c r="K8" s="46" t="n">
        <v>15.86</v>
      </c>
      <c r="L8" s="29" t="n">
        <f aca="false">IFERROR((K8/F8-1)*J8,0)</f>
        <v>-0.00610661430145123</v>
      </c>
      <c r="M8" s="30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1" t="n">
        <v>2</v>
      </c>
      <c r="D9" s="32" t="s">
        <v>31</v>
      </c>
      <c r="E9" s="24" t="n">
        <v>0.1</v>
      </c>
      <c r="F9" s="25" t="n">
        <v>35.25</v>
      </c>
      <c r="G9" s="26" t="n">
        <f aca="false">((E9*$D$4)/100)/F9</f>
        <v>3.69060368794326</v>
      </c>
      <c r="H9" s="44" t="n">
        <v>3</v>
      </c>
      <c r="I9" s="27" t="n">
        <f aca="false">H9*F9*100</f>
        <v>10575</v>
      </c>
      <c r="J9" s="45" t="n">
        <f aca="false">I9/$E$4</f>
        <v>0.126622443603621</v>
      </c>
      <c r="K9" s="46" t="n">
        <v>42.95</v>
      </c>
      <c r="L9" s="29" t="n">
        <f aca="false">IFERROR((K9/F9-1)*J9,0)</f>
        <v>0.0276593706595144</v>
      </c>
      <c r="M9" s="30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1" t="n">
        <v>3</v>
      </c>
      <c r="D10" s="32" t="s">
        <v>32</v>
      </c>
      <c r="E10" s="24" t="n">
        <v>0.09</v>
      </c>
      <c r="F10" s="25" t="n">
        <v>9.89</v>
      </c>
      <c r="G10" s="26" t="n">
        <f aca="false">((E10*$D$4)/100)/F10</f>
        <v>11.838665520728</v>
      </c>
      <c r="H10" s="44" t="n">
        <v>10</v>
      </c>
      <c r="I10" s="27" t="n">
        <f aca="false">H10*F10*100</f>
        <v>9890</v>
      </c>
      <c r="J10" s="45" t="n">
        <f aca="false">I10/$E$4</f>
        <v>0.118420422434025</v>
      </c>
      <c r="K10" s="46" t="n">
        <v>10.19</v>
      </c>
      <c r="L10" s="29" t="n">
        <f aca="false">IFERROR((K10/F10-1)*J10,0)</f>
        <v>0.00359212605967716</v>
      </c>
      <c r="M10" s="30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1" t="n">
        <v>4</v>
      </c>
      <c r="D11" s="32" t="s">
        <v>33</v>
      </c>
      <c r="E11" s="24" t="n">
        <v>0.09</v>
      </c>
      <c r="F11" s="25" t="n">
        <v>43.47</v>
      </c>
      <c r="G11" s="26" t="n">
        <f aca="false">((E11*$D$4)/100)/F11</f>
        <v>2.69345300207039</v>
      </c>
      <c r="H11" s="44" t="n">
        <v>2</v>
      </c>
      <c r="I11" s="27" t="n">
        <f aca="false">H11*F11*100</f>
        <v>8694</v>
      </c>
      <c r="J11" s="45" t="n">
        <f aca="false">I11/$E$4</f>
        <v>0.104099813209445</v>
      </c>
      <c r="K11" s="46" t="n">
        <v>48.33</v>
      </c>
      <c r="L11" s="29" t="n">
        <f aca="false">IFERROR((K11/F11-1)*J11,0)</f>
        <v>0.0116384884333541</v>
      </c>
      <c r="M11" s="30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1" t="n">
        <v>5</v>
      </c>
      <c r="D12" s="32" t="s">
        <v>34</v>
      </c>
      <c r="E12" s="24" t="n">
        <v>0.08</v>
      </c>
      <c r="F12" s="25" t="n">
        <v>29</v>
      </c>
      <c r="G12" s="26" t="n">
        <f aca="false">((E12*$D$4)/100)/F12</f>
        <v>3.58879393103448</v>
      </c>
      <c r="H12" s="44" t="n">
        <v>3</v>
      </c>
      <c r="I12" s="27" t="n">
        <f aca="false">H12*F12*100</f>
        <v>8700</v>
      </c>
      <c r="J12" s="45" t="n">
        <f aca="false">I12/$E$4</f>
        <v>0.104171655730638</v>
      </c>
      <c r="K12" s="46" t="n">
        <v>34.66</v>
      </c>
      <c r="L12" s="29" t="n">
        <f aca="false">IFERROR((K12/F12-1)*J12,0)</f>
        <v>0.0203314334977729</v>
      </c>
      <c r="M12" s="30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1" t="n">
        <v>6</v>
      </c>
      <c r="D13" s="32" t="s">
        <v>35</v>
      </c>
      <c r="E13" s="24" t="n">
        <v>0.09</v>
      </c>
      <c r="F13" s="25" t="n">
        <v>18.9</v>
      </c>
      <c r="G13" s="26" t="n">
        <f aca="false">((E13*$D$4)/100)/F13</f>
        <v>6.1949419047619</v>
      </c>
      <c r="H13" s="44" t="n">
        <v>5</v>
      </c>
      <c r="I13" s="27" t="n">
        <f aca="false">H13*F13*100</f>
        <v>9450</v>
      </c>
      <c r="J13" s="45" t="n">
        <f aca="false">I13/$E$4</f>
        <v>0.113151970879831</v>
      </c>
      <c r="K13" s="46" t="n">
        <v>19.85</v>
      </c>
      <c r="L13" s="29" t="n">
        <f aca="false">IFERROR((K13/F13-1)*J13,0)</f>
        <v>0.00568753292782224</v>
      </c>
      <c r="M13" s="30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32" t="s">
        <v>36</v>
      </c>
      <c r="E14" s="24" t="n">
        <v>0.07</v>
      </c>
      <c r="F14" s="25" t="n">
        <v>10.76</v>
      </c>
      <c r="G14" s="26" t="n">
        <f aca="false">((E14*$D$4)/100)/F14</f>
        <v>8.46335</v>
      </c>
      <c r="H14" s="44" t="n">
        <v>7</v>
      </c>
      <c r="I14" s="27" t="n">
        <f aca="false">H14*F14*100</f>
        <v>7532</v>
      </c>
      <c r="J14" s="45" t="n">
        <f aca="false">I14/$E$4</f>
        <v>0.0901863116049619</v>
      </c>
      <c r="K14" s="46" t="n">
        <v>11.85</v>
      </c>
      <c r="L14" s="29" t="n">
        <f aca="false">IFERROR((K14/F14-1)*J14,0)</f>
        <v>0.00913597394511231</v>
      </c>
      <c r="M14" s="30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1" t="n">
        <v>8</v>
      </c>
      <c r="D15" s="32" t="s">
        <v>37</v>
      </c>
      <c r="E15" s="24" t="n">
        <v>0.07</v>
      </c>
      <c r="F15" s="25" t="n">
        <v>12.89</v>
      </c>
      <c r="G15" s="26" t="n">
        <f aca="false">((E15*$D$4)/100)/F15</f>
        <v>7.06482901474011</v>
      </c>
      <c r="H15" s="44" t="n">
        <v>5</v>
      </c>
      <c r="I15" s="27" t="n">
        <f aca="false">H15*F15*100</f>
        <v>6445</v>
      </c>
      <c r="J15" s="45" t="n">
        <f aca="false">I15/$E$4</f>
        <v>0.0771708415153982</v>
      </c>
      <c r="K15" s="46" t="n">
        <v>12.46</v>
      </c>
      <c r="L15" s="29" t="n">
        <f aca="false">IFERROR((K15/F15-1)*J15,0)</f>
        <v>-0.00257435700943531</v>
      </c>
      <c r="M15" s="30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1" t="n">
        <v>9</v>
      </c>
      <c r="D16" s="32" t="s">
        <v>38</v>
      </c>
      <c r="E16" s="24" t="n">
        <v>0.07</v>
      </c>
      <c r="F16" s="25" t="n">
        <v>22.7</v>
      </c>
      <c r="G16" s="26" t="n">
        <f aca="false">((E16*$D$4)/100)/F16</f>
        <v>4.01170246696035</v>
      </c>
      <c r="H16" s="44" t="n">
        <v>3</v>
      </c>
      <c r="I16" s="27" t="n">
        <f aca="false">H16*F16*100</f>
        <v>6810</v>
      </c>
      <c r="J16" s="45" t="n">
        <f aca="false">I16/$E$4</f>
        <v>0.0815412615546722</v>
      </c>
      <c r="K16" s="46" t="n">
        <v>21.25</v>
      </c>
      <c r="L16" s="29" t="n">
        <f aca="false">IFERROR((K16/F16-1)*J16,0)</f>
        <v>-0.00520858278653192</v>
      </c>
      <c r="M16" s="30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1" t="n">
        <v>10</v>
      </c>
      <c r="D17" s="32" t="s">
        <v>39</v>
      </c>
      <c r="E17" s="24" t="n">
        <v>0.08</v>
      </c>
      <c r="F17" s="25" t="n">
        <v>53.94</v>
      </c>
      <c r="G17" s="26" t="n">
        <f aca="false">((E17*$D$4)/100)/F17</f>
        <v>1.92945910270671</v>
      </c>
      <c r="H17" s="44" t="n">
        <v>1</v>
      </c>
      <c r="I17" s="27" t="n">
        <f aca="false">H17*F17*100</f>
        <v>5394</v>
      </c>
      <c r="J17" s="45" t="n">
        <f aca="false">I17/$E$4</f>
        <v>0.0645864265529958</v>
      </c>
      <c r="K17" s="46" t="n">
        <v>48.76</v>
      </c>
      <c r="L17" s="29" t="n">
        <f aca="false">IFERROR((K17/F17-1)*J17,0)</f>
        <v>-0.00620240432970928</v>
      </c>
      <c r="M17" s="30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27</v>
      </c>
      <c r="D18" s="34"/>
      <c r="E18" s="34"/>
      <c r="F18" s="35" t="n">
        <f aca="false">D4</f>
        <v>130093.78</v>
      </c>
      <c r="G18" s="36"/>
      <c r="H18" s="36"/>
      <c r="I18" s="36"/>
      <c r="J18" s="35"/>
      <c r="K18" s="47" t="n">
        <f aca="false">F4</f>
        <v>134933.78</v>
      </c>
      <c r="L18" s="38" t="n">
        <f aca="false">(K18/F18-1)</f>
        <v>0.037203930887395</v>
      </c>
      <c r="M18" s="38"/>
      <c r="N18" s="39" t="s">
        <v>28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29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Outubro!F4</f>
        <v>134933.78</v>
      </c>
      <c r="E4" s="14" t="n">
        <f aca="false">IF(SUM(I8:I17)&lt;=D4,SUM(I8:I17),"VALOR ACIMA DO DISPONÍVEL")</f>
        <v>83516</v>
      </c>
      <c r="F4" s="15" t="n">
        <f aca="false">(E4*I2)+E4+(D4-E4)</f>
        <v>139773.78</v>
      </c>
      <c r="G4" s="3"/>
      <c r="H4" s="3"/>
      <c r="I4" s="16" t="n">
        <f aca="false">F4/100000-1</f>
        <v>0.3977378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1" t="s">
        <v>16</v>
      </c>
      <c r="M7" s="2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2" t="n">
        <v>1</v>
      </c>
      <c r="D8" s="23" t="s">
        <v>30</v>
      </c>
      <c r="E8" s="24" t="n">
        <v>0.1</v>
      </c>
      <c r="F8" s="25" t="n">
        <v>16.71</v>
      </c>
      <c r="G8" s="26" t="n">
        <f aca="false">((E8*$D$4)/100)/F8</f>
        <v>8.07503171753441</v>
      </c>
      <c r="H8" s="44" t="n">
        <v>6</v>
      </c>
      <c r="I8" s="27" t="n">
        <f aca="false">H8*F8*100</f>
        <v>10026</v>
      </c>
      <c r="J8" s="45" t="n">
        <f aca="false">I8/$E$4</f>
        <v>0.120048852914412</v>
      </c>
      <c r="K8" s="46" t="n">
        <v>15.86</v>
      </c>
      <c r="L8" s="29" t="n">
        <f aca="false">IFERROR((K8/F8-1)*J8,0)</f>
        <v>-0.00610661430145123</v>
      </c>
      <c r="M8" s="30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1" t="n">
        <v>2</v>
      </c>
      <c r="D9" s="32" t="s">
        <v>31</v>
      </c>
      <c r="E9" s="24" t="n">
        <v>0.1</v>
      </c>
      <c r="F9" s="25" t="n">
        <v>35.25</v>
      </c>
      <c r="G9" s="26" t="n">
        <f aca="false">((E9*$D$4)/100)/F9</f>
        <v>3.82790865248227</v>
      </c>
      <c r="H9" s="44" t="n">
        <v>3</v>
      </c>
      <c r="I9" s="27" t="n">
        <f aca="false">H9*F9*100</f>
        <v>10575</v>
      </c>
      <c r="J9" s="45" t="n">
        <f aca="false">I9/$E$4</f>
        <v>0.126622443603621</v>
      </c>
      <c r="K9" s="46" t="n">
        <v>42.95</v>
      </c>
      <c r="L9" s="29" t="n">
        <f aca="false">IFERROR((K9/F9-1)*J9,0)</f>
        <v>0.0276593706595144</v>
      </c>
      <c r="M9" s="30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1" t="n">
        <v>3</v>
      </c>
      <c r="D10" s="32" t="s">
        <v>32</v>
      </c>
      <c r="E10" s="24" t="n">
        <v>0.1</v>
      </c>
      <c r="F10" s="25" t="n">
        <v>9.89</v>
      </c>
      <c r="G10" s="26" t="n">
        <f aca="false">((E10*$D$4)/100)/F10</f>
        <v>13.643456016178</v>
      </c>
      <c r="H10" s="44" t="n">
        <v>10</v>
      </c>
      <c r="I10" s="27" t="n">
        <f aca="false">H10*F10*100</f>
        <v>9890</v>
      </c>
      <c r="J10" s="45" t="n">
        <f aca="false">I10/$E$4</f>
        <v>0.118420422434025</v>
      </c>
      <c r="K10" s="46" t="n">
        <v>10.19</v>
      </c>
      <c r="L10" s="29" t="n">
        <f aca="false">IFERROR((K10/F10-1)*J10,0)</f>
        <v>0.00359212605967716</v>
      </c>
      <c r="M10" s="30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1" t="n">
        <v>4</v>
      </c>
      <c r="D11" s="32" t="s">
        <v>33</v>
      </c>
      <c r="E11" s="24" t="n">
        <v>0.1</v>
      </c>
      <c r="F11" s="25" t="n">
        <v>43.47</v>
      </c>
      <c r="G11" s="26" t="n">
        <f aca="false">((E11*$D$4)/100)/F11</f>
        <v>3.10406671267541</v>
      </c>
      <c r="H11" s="44" t="n">
        <v>2</v>
      </c>
      <c r="I11" s="27" t="n">
        <f aca="false">H11*F11*100</f>
        <v>8694</v>
      </c>
      <c r="J11" s="45" t="n">
        <f aca="false">I11/$E$4</f>
        <v>0.104099813209445</v>
      </c>
      <c r="K11" s="46" t="n">
        <v>48.33</v>
      </c>
      <c r="L11" s="29" t="n">
        <f aca="false">IFERROR((K11/F11-1)*J11,0)</f>
        <v>0.0116384884333541</v>
      </c>
      <c r="M11" s="30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1" t="n">
        <v>5</v>
      </c>
      <c r="D12" s="32" t="s">
        <v>34</v>
      </c>
      <c r="E12" s="24" t="n">
        <v>0.1</v>
      </c>
      <c r="F12" s="25" t="n">
        <v>29</v>
      </c>
      <c r="G12" s="26" t="n">
        <f aca="false">((E12*$D$4)/100)/F12</f>
        <v>4.65288896551724</v>
      </c>
      <c r="H12" s="44" t="n">
        <v>3</v>
      </c>
      <c r="I12" s="27" t="n">
        <f aca="false">H12*F12*100</f>
        <v>8700</v>
      </c>
      <c r="J12" s="45" t="n">
        <f aca="false">I12/$E$4</f>
        <v>0.104171655730638</v>
      </c>
      <c r="K12" s="46" t="n">
        <v>34.66</v>
      </c>
      <c r="L12" s="29" t="n">
        <f aca="false">IFERROR((K12/F12-1)*J12,0)</f>
        <v>0.0203314334977729</v>
      </c>
      <c r="M12" s="30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1" t="n">
        <v>6</v>
      </c>
      <c r="D13" s="32" t="s">
        <v>35</v>
      </c>
      <c r="E13" s="24" t="n">
        <v>0.1</v>
      </c>
      <c r="F13" s="25" t="n">
        <v>18.9</v>
      </c>
      <c r="G13" s="26" t="n">
        <f aca="false">((E13*$D$4)/100)/F13</f>
        <v>7.13935343915344</v>
      </c>
      <c r="H13" s="44" t="n">
        <v>5</v>
      </c>
      <c r="I13" s="27" t="n">
        <f aca="false">H13*F13*100</f>
        <v>9450</v>
      </c>
      <c r="J13" s="45" t="n">
        <f aca="false">I13/$E$4</f>
        <v>0.113151970879831</v>
      </c>
      <c r="K13" s="46" t="n">
        <v>19.85</v>
      </c>
      <c r="L13" s="29" t="n">
        <f aca="false">IFERROR((K13/F13-1)*J13,0)</f>
        <v>0.00568753292782224</v>
      </c>
      <c r="M13" s="30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32" t="s">
        <v>36</v>
      </c>
      <c r="E14" s="24" t="n">
        <v>0.1</v>
      </c>
      <c r="F14" s="25" t="n">
        <v>10.76</v>
      </c>
      <c r="G14" s="26" t="n">
        <f aca="false">((E14*$D$4)/100)/F14</f>
        <v>12.540314126394</v>
      </c>
      <c r="H14" s="44" t="n">
        <v>7</v>
      </c>
      <c r="I14" s="27" t="n">
        <f aca="false">H14*F14*100</f>
        <v>7532</v>
      </c>
      <c r="J14" s="45" t="n">
        <f aca="false">I14/$E$4</f>
        <v>0.0901863116049619</v>
      </c>
      <c r="K14" s="46" t="n">
        <v>11.85</v>
      </c>
      <c r="L14" s="29" t="n">
        <f aca="false">IFERROR((K14/F14-1)*J14,0)</f>
        <v>0.00913597394511231</v>
      </c>
      <c r="M14" s="30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1" t="n">
        <v>8</v>
      </c>
      <c r="D15" s="32" t="s">
        <v>37</v>
      </c>
      <c r="E15" s="24" t="n">
        <v>0.1</v>
      </c>
      <c r="F15" s="25" t="n">
        <v>12.89</v>
      </c>
      <c r="G15" s="26" t="n">
        <f aca="false">((E15*$D$4)/100)/F15</f>
        <v>10.4680977501939</v>
      </c>
      <c r="H15" s="44" t="n">
        <v>5</v>
      </c>
      <c r="I15" s="27" t="n">
        <f aca="false">H15*F15*100</f>
        <v>6445</v>
      </c>
      <c r="J15" s="45" t="n">
        <f aca="false">I15/$E$4</f>
        <v>0.0771708415153982</v>
      </c>
      <c r="K15" s="46" t="n">
        <v>12.46</v>
      </c>
      <c r="L15" s="29" t="n">
        <f aca="false">IFERROR((K15/F15-1)*J15,0)</f>
        <v>-0.00257435700943531</v>
      </c>
      <c r="M15" s="30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1" t="n">
        <v>9</v>
      </c>
      <c r="D16" s="32" t="s">
        <v>38</v>
      </c>
      <c r="E16" s="24" t="n">
        <v>0.1</v>
      </c>
      <c r="F16" s="25" t="n">
        <v>22.7</v>
      </c>
      <c r="G16" s="26" t="n">
        <f aca="false">((E16*$D$4)/100)/F16</f>
        <v>5.94421938325991</v>
      </c>
      <c r="H16" s="44" t="n">
        <v>3</v>
      </c>
      <c r="I16" s="27" t="n">
        <f aca="false">H16*F16*100</f>
        <v>6810</v>
      </c>
      <c r="J16" s="45" t="n">
        <f aca="false">I16/$E$4</f>
        <v>0.0815412615546722</v>
      </c>
      <c r="K16" s="46" t="n">
        <v>21.25</v>
      </c>
      <c r="L16" s="29" t="n">
        <f aca="false">IFERROR((K16/F16-1)*J16,0)</f>
        <v>-0.00520858278653192</v>
      </c>
      <c r="M16" s="30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1" t="n">
        <v>10</v>
      </c>
      <c r="D17" s="32" t="s">
        <v>39</v>
      </c>
      <c r="E17" s="24" t="n">
        <v>0.1</v>
      </c>
      <c r="F17" s="25" t="n">
        <v>53.94</v>
      </c>
      <c r="G17" s="26" t="n">
        <f aca="false">((E17*$D$4)/100)/F17</f>
        <v>2.50155320726733</v>
      </c>
      <c r="H17" s="44" t="n">
        <v>1</v>
      </c>
      <c r="I17" s="27" t="n">
        <f aca="false">H17*F17*100</f>
        <v>5394</v>
      </c>
      <c r="J17" s="45" t="n">
        <f aca="false">I17/$E$4</f>
        <v>0.0645864265529958</v>
      </c>
      <c r="K17" s="46" t="n">
        <v>48.76</v>
      </c>
      <c r="L17" s="29" t="n">
        <f aca="false">IFERROR((K17/F17-1)*J17,0)</f>
        <v>-0.00620240432970928</v>
      </c>
      <c r="M17" s="30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27</v>
      </c>
      <c r="D18" s="34"/>
      <c r="E18" s="34"/>
      <c r="F18" s="35" t="n">
        <f aca="false">D4</f>
        <v>134933.78</v>
      </c>
      <c r="G18" s="36"/>
      <c r="H18" s="36"/>
      <c r="I18" s="36"/>
      <c r="J18" s="35"/>
      <c r="K18" s="47" t="n">
        <f aca="false">F4</f>
        <v>139773.78</v>
      </c>
      <c r="L18" s="38" t="n">
        <f aca="false">(K18/F18-1)</f>
        <v>0.0358694464795992</v>
      </c>
      <c r="M18" s="38"/>
      <c r="N18" s="39" t="s">
        <v>28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29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0.0415199377521799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Novembro!F4</f>
        <v>139773.78</v>
      </c>
      <c r="E4" s="14" t="n">
        <f aca="false">IF(SUM(I8:I17)&lt;=D4,SUM(I8:I17),"VALOR ACIMA DO DISPONÍVEL")</f>
        <v>124663</v>
      </c>
      <c r="F4" s="15" t="n">
        <f aca="false">(E4*I2)+E4+(D4-E4)</f>
        <v>144949.78</v>
      </c>
      <c r="G4" s="3"/>
      <c r="H4" s="3"/>
      <c r="I4" s="16" t="n">
        <f aca="false">F4/100000-1</f>
        <v>0.4494978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1" t="s">
        <v>16</v>
      </c>
      <c r="M7" s="2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2" t="n">
        <v>1</v>
      </c>
      <c r="D8" s="23" t="s">
        <v>30</v>
      </c>
      <c r="E8" s="24" t="n">
        <v>0.1</v>
      </c>
      <c r="F8" s="25" t="n">
        <v>16.71</v>
      </c>
      <c r="G8" s="26" t="n">
        <f aca="false">((E8*$D$4)/100)/F8</f>
        <v>8.36467863554757</v>
      </c>
      <c r="H8" s="44" t="n">
        <v>6</v>
      </c>
      <c r="I8" s="27" t="n">
        <f aca="false">H8*F8*100</f>
        <v>10026</v>
      </c>
      <c r="J8" s="45" t="n">
        <f aca="false">I8/$E$4</f>
        <v>0.0804248253290872</v>
      </c>
      <c r="K8" s="46" t="n">
        <v>15.86</v>
      </c>
      <c r="L8" s="29" t="n">
        <f aca="false">IFERROR((K8/F8-1)*J8,0)</f>
        <v>-0.00409102941530367</v>
      </c>
      <c r="M8" s="30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1" t="n">
        <v>2</v>
      </c>
      <c r="D9" s="32" t="s">
        <v>31</v>
      </c>
      <c r="E9" s="24" t="n">
        <v>0.1</v>
      </c>
      <c r="F9" s="25" t="n">
        <v>35.25</v>
      </c>
      <c r="G9" s="26" t="n">
        <f aca="false">((E9*$D$4)/100)/F9</f>
        <v>3.96521361702128</v>
      </c>
      <c r="H9" s="44" t="n">
        <v>3</v>
      </c>
      <c r="I9" s="27" t="n">
        <f aca="false">H9*F9*100</f>
        <v>10575</v>
      </c>
      <c r="J9" s="45" t="n">
        <f aca="false">I9/$E$4</f>
        <v>0.0848286981702671</v>
      </c>
      <c r="K9" s="46" t="n">
        <v>42.95</v>
      </c>
      <c r="L9" s="29" t="n">
        <f aca="false">IFERROR((K9/F9-1)*J9,0)</f>
        <v>0.0185299567634342</v>
      </c>
      <c r="M9" s="30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1" t="n">
        <v>3</v>
      </c>
      <c r="D10" s="32" t="s">
        <v>32</v>
      </c>
      <c r="E10" s="24" t="n">
        <v>0.1</v>
      </c>
      <c r="F10" s="25" t="n">
        <v>9.89</v>
      </c>
      <c r="G10" s="26" t="n">
        <f aca="false">((E10*$D$4)/100)/F10</f>
        <v>14.132839231547</v>
      </c>
      <c r="H10" s="44" t="n">
        <v>13</v>
      </c>
      <c r="I10" s="27" t="n">
        <f aca="false">H10*F10*100</f>
        <v>12857</v>
      </c>
      <c r="J10" s="45" t="n">
        <f aca="false">I10/$E$4</f>
        <v>0.103134049397175</v>
      </c>
      <c r="K10" s="46" t="n">
        <v>10.19</v>
      </c>
      <c r="L10" s="29" t="n">
        <f aca="false">IFERROR((K10/F10-1)*J10,0)</f>
        <v>0.0031284342587616</v>
      </c>
      <c r="M10" s="30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1" t="n">
        <v>4</v>
      </c>
      <c r="D11" s="32" t="s">
        <v>33</v>
      </c>
      <c r="E11" s="24" t="n">
        <v>0.1</v>
      </c>
      <c r="F11" s="25" t="n">
        <v>43.47</v>
      </c>
      <c r="G11" s="26" t="n">
        <f aca="false">((E11*$D$4)/100)/F11</f>
        <v>3.21540786749482</v>
      </c>
      <c r="H11" s="44" t="n">
        <v>3</v>
      </c>
      <c r="I11" s="27" t="n">
        <f aca="false">H11*F11*100</f>
        <v>13041</v>
      </c>
      <c r="J11" s="45" t="n">
        <f aca="false">I11/$E$4</f>
        <v>0.104610028637206</v>
      </c>
      <c r="K11" s="46" t="n">
        <v>48.33</v>
      </c>
      <c r="L11" s="29" t="n">
        <f aca="false">IFERROR((K11/F11-1)*J11,0)</f>
        <v>0.0116955311519858</v>
      </c>
      <c r="M11" s="30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1" t="n">
        <v>5</v>
      </c>
      <c r="D12" s="32" t="s">
        <v>34</v>
      </c>
      <c r="E12" s="24" t="n">
        <v>0.1</v>
      </c>
      <c r="F12" s="25" t="n">
        <v>29</v>
      </c>
      <c r="G12" s="26" t="n">
        <f aca="false">((E12*$D$4)/100)/F12</f>
        <v>4.81978551724138</v>
      </c>
      <c r="H12" s="44" t="n">
        <v>4</v>
      </c>
      <c r="I12" s="27" t="n">
        <f aca="false">H12*F12*100</f>
        <v>11600</v>
      </c>
      <c r="J12" s="45" t="n">
        <f aca="false">I12/$E$4</f>
        <v>0.0930508651323969</v>
      </c>
      <c r="K12" s="46" t="n">
        <v>34.66</v>
      </c>
      <c r="L12" s="29" t="n">
        <f aca="false">IFERROR((K12/F12-1)*J12,0)</f>
        <v>0.0181609619534264</v>
      </c>
      <c r="M12" s="30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1" t="n">
        <v>6</v>
      </c>
      <c r="D13" s="32" t="s">
        <v>35</v>
      </c>
      <c r="E13" s="24" t="n">
        <v>0.1</v>
      </c>
      <c r="F13" s="25" t="n">
        <v>18.9</v>
      </c>
      <c r="G13" s="26" t="n">
        <f aca="false">((E13*$D$4)/100)/F13</f>
        <v>7.39543809523809</v>
      </c>
      <c r="H13" s="44" t="n">
        <v>7</v>
      </c>
      <c r="I13" s="27" t="n">
        <f aca="false">H13*F13*100</f>
        <v>13230</v>
      </c>
      <c r="J13" s="45" t="n">
        <f aca="false">I13/$E$4</f>
        <v>0.10612611600876</v>
      </c>
      <c r="K13" s="46" t="n">
        <v>19.85</v>
      </c>
      <c r="L13" s="29" t="n">
        <f aca="false">IFERROR((K13/F13-1)*J13,0)</f>
        <v>0.00533438149250381</v>
      </c>
      <c r="M13" s="30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32" t="s">
        <v>36</v>
      </c>
      <c r="E14" s="24" t="n">
        <v>0.1</v>
      </c>
      <c r="F14" s="25" t="n">
        <v>10.76</v>
      </c>
      <c r="G14" s="26" t="n">
        <f aca="false">((E14*$D$4)/100)/F14</f>
        <v>12.9901282527881</v>
      </c>
      <c r="H14" s="44" t="n">
        <v>12</v>
      </c>
      <c r="I14" s="27" t="n">
        <f aca="false">H14*F14*100</f>
        <v>12912</v>
      </c>
      <c r="J14" s="45" t="n">
        <f aca="false">I14/$E$4</f>
        <v>0.103575238843923</v>
      </c>
      <c r="K14" s="46" t="n">
        <v>11.85</v>
      </c>
      <c r="L14" s="29" t="n">
        <f aca="false">IFERROR((K14/F14-1)*J14,0)</f>
        <v>0.0104922872063082</v>
      </c>
      <c r="M14" s="30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1" t="n">
        <v>8</v>
      </c>
      <c r="D15" s="32" t="s">
        <v>37</v>
      </c>
      <c r="E15" s="24" t="n">
        <v>0.1</v>
      </c>
      <c r="F15" s="25" t="n">
        <v>12.89</v>
      </c>
      <c r="G15" s="26" t="n">
        <f aca="false">((E15*$D$4)/100)/F15</f>
        <v>10.8435826221877</v>
      </c>
      <c r="H15" s="44" t="n">
        <v>10</v>
      </c>
      <c r="I15" s="27" t="n">
        <f aca="false">H15*F15*100</f>
        <v>12890</v>
      </c>
      <c r="J15" s="45" t="n">
        <f aca="false">I15/$E$4</f>
        <v>0.103398763065224</v>
      </c>
      <c r="K15" s="46" t="n">
        <v>12.46</v>
      </c>
      <c r="L15" s="29" t="n">
        <f aca="false">IFERROR((K15/F15-1)*J15,0)</f>
        <v>-0.0034492993109423</v>
      </c>
      <c r="M15" s="30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1" t="n">
        <v>9</v>
      </c>
      <c r="D16" s="32" t="s">
        <v>38</v>
      </c>
      <c r="E16" s="24" t="n">
        <v>0.1</v>
      </c>
      <c r="F16" s="25" t="n">
        <v>22.7</v>
      </c>
      <c r="G16" s="26" t="n">
        <f aca="false">((E16*$D$4)/100)/F16</f>
        <v>6.15743524229075</v>
      </c>
      <c r="H16" s="44" t="n">
        <v>5</v>
      </c>
      <c r="I16" s="27" t="n">
        <f aca="false">H16*F16*100</f>
        <v>11350</v>
      </c>
      <c r="J16" s="45" t="n">
        <f aca="false">I16/$E$4</f>
        <v>0.0910454585562677</v>
      </c>
      <c r="K16" s="46" t="n">
        <v>21.25</v>
      </c>
      <c r="L16" s="29" t="n">
        <f aca="false">IFERROR((K16/F16-1)*J16,0)</f>
        <v>-0.0058156790707748</v>
      </c>
      <c r="M16" s="30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1" t="n">
        <v>10</v>
      </c>
      <c r="D17" s="32" t="s">
        <v>39</v>
      </c>
      <c r="E17" s="24" t="n">
        <v>0.1</v>
      </c>
      <c r="F17" s="25" t="n">
        <v>53.94</v>
      </c>
      <c r="G17" s="26" t="n">
        <f aca="false">((E17*$D$4)/100)/F17</f>
        <v>2.59128253615128</v>
      </c>
      <c r="H17" s="44" t="n">
        <v>3</v>
      </c>
      <c r="I17" s="27" t="n">
        <f aca="false">H17*F17*100</f>
        <v>16182</v>
      </c>
      <c r="J17" s="45" t="n">
        <f aca="false">I17/$E$4</f>
        <v>0.129805956859694</v>
      </c>
      <c r="K17" s="46" t="n">
        <v>48.76</v>
      </c>
      <c r="L17" s="29" t="n">
        <f aca="false">IFERROR((K17/F17-1)*J17,0)</f>
        <v>-0.0124656072772194</v>
      </c>
      <c r="M17" s="30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27</v>
      </c>
      <c r="D18" s="34"/>
      <c r="E18" s="34"/>
      <c r="F18" s="35" t="n">
        <f aca="false">D4</f>
        <v>139773.78</v>
      </c>
      <c r="G18" s="36"/>
      <c r="H18" s="36"/>
      <c r="I18" s="36"/>
      <c r="J18" s="35"/>
      <c r="K18" s="47" t="n">
        <f aca="false">F4</f>
        <v>144949.78</v>
      </c>
      <c r="L18" s="38" t="n">
        <f aca="false">(K18/F18-1)</f>
        <v>0.0370312658067915</v>
      </c>
      <c r="M18" s="38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29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2020-05-29T23:52:56Z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