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 activeTab="2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44525"/>
  <extLst>
    <ext uri="GoogleSheetsCustomDataVersion1">
      <go:sheetsCustomData xmlns:go="http://customooxmlschemas.google.com/" r:id="" roundtripDataSignature="AMtx7mhXlfgov02Mo/YQgbsYuzfCUvCXgA=="/>
    </ext>
  </extLst>
</workbook>
</file>

<file path=xl/calcChain.xml><?xml version="1.0" encoding="utf-8"?>
<calcChain xmlns="http://schemas.openxmlformats.org/spreadsheetml/2006/main">
  <c r="L19" i="8" l="1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3"/>
  <c r="L19" i="2"/>
  <c r="I17" i="2"/>
  <c r="I16" i="2"/>
  <c r="I15" i="2"/>
  <c r="I14" i="2"/>
  <c r="I13" i="2"/>
  <c r="I12" i="2"/>
  <c r="I11" i="2"/>
  <c r="I10" i="2"/>
  <c r="I9" i="2"/>
  <c r="I8" i="2"/>
  <c r="L19" i="1"/>
  <c r="I17" i="1"/>
  <c r="I16" i="1"/>
  <c r="I15" i="1"/>
  <c r="I14" i="1"/>
  <c r="G14" i="1"/>
  <c r="I13" i="1"/>
  <c r="G13" i="1"/>
  <c r="I12" i="1"/>
  <c r="G12" i="1"/>
  <c r="I11" i="1"/>
  <c r="G11" i="1"/>
  <c r="I10" i="1"/>
  <c r="E4" i="1" s="1"/>
  <c r="G10" i="1"/>
  <c r="I9" i="1"/>
  <c r="G9" i="1"/>
  <c r="I8" i="1"/>
  <c r="G8" i="1"/>
  <c r="K9" i="1"/>
  <c r="K13" i="1"/>
  <c r="F11" i="3"/>
  <c r="K11" i="1"/>
  <c r="F9" i="3"/>
  <c r="K14" i="1"/>
  <c r="F14" i="3"/>
  <c r="F8" i="3"/>
  <c r="K10" i="1"/>
  <c r="F10" i="3"/>
  <c r="K8" i="1"/>
  <c r="F13" i="3"/>
  <c r="L14" i="1" l="1"/>
  <c r="M14" i="1" s="1"/>
  <c r="L11" i="1"/>
  <c r="M11" i="1" s="1"/>
  <c r="J13" i="1"/>
  <c r="L13" i="1" s="1"/>
  <c r="M13" i="1" s="1"/>
  <c r="J14" i="1"/>
  <c r="J15" i="1"/>
  <c r="L15" i="1" s="1"/>
  <c r="M15" i="1" s="1"/>
  <c r="J17" i="1"/>
  <c r="L17" i="1" s="1"/>
  <c r="M17" i="1" s="1"/>
  <c r="J16" i="1"/>
  <c r="L16" i="1" s="1"/>
  <c r="M16" i="1" s="1"/>
  <c r="J10" i="1"/>
  <c r="L10" i="1" s="1"/>
  <c r="M10" i="1" s="1"/>
  <c r="J9" i="1"/>
  <c r="L9" i="1" s="1"/>
  <c r="M9" i="1" s="1"/>
  <c r="J8" i="1"/>
  <c r="L8" i="1" s="1"/>
  <c r="J12" i="1"/>
  <c r="L12" i="1" s="1"/>
  <c r="M12" i="1" s="1"/>
  <c r="J11" i="1"/>
  <c r="I2" i="1" l="1"/>
  <c r="F4" i="1" s="1"/>
  <c r="M8" i="1"/>
  <c r="D4" i="2" l="1"/>
  <c r="K18" i="1"/>
  <c r="L18" i="1" s="1"/>
  <c r="I4" i="1"/>
  <c r="G12" i="2" l="1"/>
  <c r="F18" i="2"/>
  <c r="G10" i="2"/>
  <c r="G13" i="2"/>
  <c r="G16" i="2"/>
  <c r="G8" i="2"/>
  <c r="G15" i="2"/>
  <c r="G17" i="2"/>
  <c r="G9" i="2"/>
  <c r="G14" i="2"/>
  <c r="E4" i="2"/>
  <c r="G11" i="2"/>
  <c r="J17" i="2" l="1"/>
  <c r="L17" i="2" s="1"/>
  <c r="M17" i="2" s="1"/>
  <c r="J15" i="2"/>
  <c r="L15" i="2" s="1"/>
  <c r="M15" i="2" s="1"/>
  <c r="J13" i="2"/>
  <c r="L13" i="2" s="1"/>
  <c r="M13" i="2" s="1"/>
  <c r="J8" i="2"/>
  <c r="L8" i="2" s="1"/>
  <c r="J16" i="2"/>
  <c r="L16" i="2" s="1"/>
  <c r="M16" i="2" s="1"/>
  <c r="J11" i="2"/>
  <c r="L11" i="2" s="1"/>
  <c r="M11" i="2" s="1"/>
  <c r="J12" i="2"/>
  <c r="L12" i="2" s="1"/>
  <c r="M12" i="2" s="1"/>
  <c r="J14" i="2"/>
  <c r="L14" i="2" s="1"/>
  <c r="M14" i="2" s="1"/>
  <c r="J9" i="2"/>
  <c r="L9" i="2" s="1"/>
  <c r="M9" i="2" s="1"/>
  <c r="J10" i="2"/>
  <c r="L10" i="2" s="1"/>
  <c r="M10" i="2" s="1"/>
  <c r="M8" i="2" l="1"/>
  <c r="I2" i="2"/>
  <c r="F4" i="2" s="1"/>
  <c r="K18" i="2" l="1"/>
  <c r="L18" i="2" s="1"/>
  <c r="I4" i="2"/>
  <c r="D4" i="3"/>
  <c r="G8" i="3" l="1"/>
  <c r="H8" i="3" s="1"/>
  <c r="I8" i="3" s="1"/>
  <c r="G10" i="3"/>
  <c r="H10" i="3" s="1"/>
  <c r="I10" i="3" s="1"/>
  <c r="G11" i="3"/>
  <c r="H11" i="3" s="1"/>
  <c r="I11" i="3" s="1"/>
  <c r="G12" i="3"/>
  <c r="H12" i="3" s="1"/>
  <c r="I12" i="3" s="1"/>
  <c r="G9" i="3"/>
  <c r="H9" i="3" s="1"/>
  <c r="I9" i="3" s="1"/>
  <c r="G13" i="3"/>
  <c r="H13" i="3" s="1"/>
  <c r="I13" i="3" s="1"/>
  <c r="G16" i="3"/>
  <c r="H16" i="3" s="1"/>
  <c r="I16" i="3" s="1"/>
  <c r="G14" i="3"/>
  <c r="H14" i="3" s="1"/>
  <c r="I14" i="3" s="1"/>
  <c r="G15" i="3"/>
  <c r="H15" i="3" s="1"/>
  <c r="I15" i="3" s="1"/>
  <c r="G17" i="3"/>
  <c r="H17" i="3" s="1"/>
  <c r="I17" i="3" s="1"/>
  <c r="F18" i="3"/>
  <c r="E4" i="3" l="1"/>
  <c r="J14" i="3" s="1"/>
  <c r="L14" i="3" s="1"/>
  <c r="M14" i="3" s="1"/>
  <c r="J9" i="3" l="1"/>
  <c r="L9" i="3" s="1"/>
  <c r="M9" i="3" s="1"/>
  <c r="J8" i="3"/>
  <c r="L8" i="3" s="1"/>
  <c r="M8" i="3" s="1"/>
  <c r="J13" i="3"/>
  <c r="L13" i="3" s="1"/>
  <c r="M13" i="3" s="1"/>
  <c r="J15" i="3"/>
  <c r="L15" i="3" s="1"/>
  <c r="M15" i="3" s="1"/>
  <c r="J12" i="3"/>
  <c r="L12" i="3" s="1"/>
  <c r="M12" i="3" s="1"/>
  <c r="J11" i="3"/>
  <c r="L11" i="3" s="1"/>
  <c r="M11" i="3" s="1"/>
  <c r="J10" i="3"/>
  <c r="L10" i="3" s="1"/>
  <c r="M10" i="3" s="1"/>
  <c r="J16" i="3"/>
  <c r="L16" i="3" s="1"/>
  <c r="M16" i="3" s="1"/>
  <c r="J17" i="3"/>
  <c r="L17" i="3" s="1"/>
  <c r="M17" i="3" s="1"/>
  <c r="L2" i="3" l="1"/>
  <c r="F4" i="3" s="1"/>
  <c r="K18" i="3" s="1"/>
  <c r="L18" i="3" s="1"/>
  <c r="L4" i="3" l="1"/>
  <c r="D4" i="4"/>
  <c r="G17" i="4" s="1"/>
  <c r="G11" i="4" l="1"/>
  <c r="G10" i="4"/>
  <c r="G14" i="4"/>
  <c r="G12" i="4"/>
  <c r="G16" i="4"/>
  <c r="E4" i="4"/>
  <c r="J15" i="4" s="1"/>
  <c r="L15" i="4" s="1"/>
  <c r="M15" i="4" s="1"/>
  <c r="F18" i="4"/>
  <c r="G15" i="4"/>
  <c r="G13" i="4"/>
  <c r="G9" i="4"/>
  <c r="G8" i="4"/>
  <c r="J11" i="4" l="1"/>
  <c r="L11" i="4" s="1"/>
  <c r="M11" i="4" s="1"/>
  <c r="J12" i="4"/>
  <c r="L12" i="4" s="1"/>
  <c r="M12" i="4" s="1"/>
  <c r="J13" i="4"/>
  <c r="L13" i="4" s="1"/>
  <c r="M13" i="4" s="1"/>
  <c r="J9" i="4"/>
  <c r="L9" i="4" s="1"/>
  <c r="M9" i="4" s="1"/>
  <c r="J10" i="4"/>
  <c r="L10" i="4" s="1"/>
  <c r="M10" i="4" s="1"/>
  <c r="J14" i="4"/>
  <c r="L14" i="4" s="1"/>
  <c r="M14" i="4" s="1"/>
  <c r="J17" i="4"/>
  <c r="L17" i="4" s="1"/>
  <c r="M17" i="4" s="1"/>
  <c r="J16" i="4"/>
  <c r="L16" i="4" s="1"/>
  <c r="M16" i="4" s="1"/>
  <c r="J8" i="4"/>
  <c r="L8" i="4" s="1"/>
  <c r="M8" i="4" s="1"/>
  <c r="I2" i="4" l="1"/>
  <c r="F4" i="4" s="1"/>
  <c r="D4" i="5" s="1"/>
  <c r="I4" i="4" l="1"/>
  <c r="K18" i="4"/>
  <c r="L18" i="4" s="1"/>
  <c r="G15" i="5"/>
  <c r="F18" i="5"/>
  <c r="G10" i="5"/>
  <c r="G13" i="5"/>
  <c r="G16" i="5"/>
  <c r="G8" i="5"/>
  <c r="G14" i="5"/>
  <c r="G11" i="5"/>
  <c r="G12" i="5"/>
  <c r="E4" i="5"/>
  <c r="G17" i="5"/>
  <c r="G9" i="5"/>
  <c r="J16" i="5" l="1"/>
  <c r="L16" i="5" s="1"/>
  <c r="M16" i="5" s="1"/>
  <c r="J8" i="5"/>
  <c r="L8" i="5" s="1"/>
  <c r="J10" i="5"/>
  <c r="L10" i="5" s="1"/>
  <c r="M10" i="5" s="1"/>
  <c r="J9" i="5"/>
  <c r="L9" i="5" s="1"/>
  <c r="M9" i="5" s="1"/>
  <c r="J11" i="5"/>
  <c r="L11" i="5" s="1"/>
  <c r="M11" i="5" s="1"/>
  <c r="J17" i="5"/>
  <c r="L17" i="5" s="1"/>
  <c r="M17" i="5" s="1"/>
  <c r="J14" i="5"/>
  <c r="L14" i="5" s="1"/>
  <c r="M14" i="5" s="1"/>
  <c r="J15" i="5"/>
  <c r="L15" i="5" s="1"/>
  <c r="M15" i="5" s="1"/>
  <c r="J13" i="5"/>
  <c r="L13" i="5" s="1"/>
  <c r="M13" i="5" s="1"/>
  <c r="J12" i="5"/>
  <c r="L12" i="5" s="1"/>
  <c r="M12" i="5" s="1"/>
  <c r="I2" i="5" l="1"/>
  <c r="F4" i="5" s="1"/>
  <c r="M8" i="5"/>
  <c r="K18" i="5" l="1"/>
  <c r="L18" i="5" s="1"/>
  <c r="D4" i="6"/>
  <c r="I4" i="5"/>
  <c r="G16" i="6" l="1"/>
  <c r="G8" i="6"/>
  <c r="G11" i="6"/>
  <c r="G14" i="6"/>
  <c r="G17" i="6"/>
  <c r="G9" i="6"/>
  <c r="E4" i="6"/>
  <c r="G15" i="6"/>
  <c r="G12" i="6"/>
  <c r="G13" i="6"/>
  <c r="F18" i="6"/>
  <c r="G10" i="6"/>
  <c r="J17" i="6" l="1"/>
  <c r="L17" i="6" s="1"/>
  <c r="M17" i="6" s="1"/>
  <c r="J9" i="6"/>
  <c r="L9" i="6" s="1"/>
  <c r="M9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5" i="6"/>
  <c r="L15" i="6" s="1"/>
  <c r="M15" i="6" s="1"/>
  <c r="J8" i="6"/>
  <c r="L8" i="6" s="1"/>
  <c r="J16" i="6"/>
  <c r="L16" i="6" s="1"/>
  <c r="M16" i="6" s="1"/>
  <c r="J14" i="6"/>
  <c r="L14" i="6" s="1"/>
  <c r="M14" i="6" s="1"/>
  <c r="I2" i="6" l="1"/>
  <c r="F4" i="6" s="1"/>
  <c r="M8" i="6"/>
  <c r="D4" i="7" l="1"/>
  <c r="I4" i="6"/>
  <c r="K18" i="6"/>
  <c r="L18" i="6" s="1"/>
  <c r="G8" i="7" l="1"/>
  <c r="G17" i="7"/>
  <c r="G9" i="7"/>
  <c r="E4" i="7"/>
  <c r="G12" i="7"/>
  <c r="G15" i="7"/>
  <c r="F18" i="7"/>
  <c r="G10" i="7"/>
  <c r="G16" i="7"/>
  <c r="G13" i="7"/>
  <c r="G14" i="7"/>
  <c r="G11" i="7"/>
  <c r="J10" i="7" l="1"/>
  <c r="L10" i="7" s="1"/>
  <c r="M10" i="7" s="1"/>
  <c r="J17" i="7"/>
  <c r="L17" i="7" s="1"/>
  <c r="M17" i="7" s="1"/>
  <c r="J9" i="7"/>
  <c r="L9" i="7" s="1"/>
  <c r="M9" i="7" s="1"/>
  <c r="J12" i="7"/>
  <c r="L12" i="7" s="1"/>
  <c r="M12" i="7" s="1"/>
  <c r="J8" i="7"/>
  <c r="L8" i="7" s="1"/>
  <c r="J16" i="7"/>
  <c r="L16" i="7" s="1"/>
  <c r="M16" i="7" s="1"/>
  <c r="J15" i="7"/>
  <c r="L15" i="7" s="1"/>
  <c r="M15" i="7" s="1"/>
  <c r="J14" i="7"/>
  <c r="L14" i="7" s="1"/>
  <c r="M14" i="7" s="1"/>
  <c r="J13" i="7"/>
  <c r="L13" i="7" s="1"/>
  <c r="M13" i="7" s="1"/>
  <c r="J11" i="7"/>
  <c r="L11" i="7" s="1"/>
  <c r="M11" i="7" s="1"/>
  <c r="M8" i="7" l="1"/>
  <c r="I2" i="7"/>
  <c r="F4" i="7" s="1"/>
  <c r="K18" i="7" l="1"/>
  <c r="L18" i="7" s="1"/>
  <c r="I4" i="7"/>
  <c r="D4" i="8"/>
  <c r="G15" i="8" l="1"/>
  <c r="F18" i="8"/>
  <c r="G10" i="8"/>
  <c r="G13" i="8"/>
  <c r="G16" i="8"/>
  <c r="G8" i="8"/>
  <c r="G11" i="8"/>
  <c r="G17" i="8"/>
  <c r="G9" i="8"/>
  <c r="E4" i="8"/>
  <c r="G14" i="8"/>
  <c r="G12" i="8"/>
  <c r="J13" i="8" l="1"/>
  <c r="L13" i="8" s="1"/>
  <c r="M13" i="8" s="1"/>
  <c r="J11" i="8"/>
  <c r="L11" i="8" s="1"/>
  <c r="M11" i="8" s="1"/>
  <c r="J10" i="8"/>
  <c r="L10" i="8" s="1"/>
  <c r="M10" i="8" s="1"/>
  <c r="J17" i="8"/>
  <c r="L17" i="8" s="1"/>
  <c r="M17" i="8" s="1"/>
  <c r="J16" i="8"/>
  <c r="L16" i="8" s="1"/>
  <c r="M16" i="8" s="1"/>
  <c r="J14" i="8"/>
  <c r="L14" i="8" s="1"/>
  <c r="M14" i="8" s="1"/>
  <c r="J12" i="8"/>
  <c r="L12" i="8" s="1"/>
  <c r="M12" i="8" s="1"/>
  <c r="J15" i="8"/>
  <c r="L15" i="8" s="1"/>
  <c r="M15" i="8" s="1"/>
  <c r="J8" i="8"/>
  <c r="L8" i="8" s="1"/>
  <c r="J9" i="8"/>
  <c r="L9" i="8" s="1"/>
  <c r="M9" i="8" s="1"/>
  <c r="I2" i="8" l="1"/>
  <c r="F4" i="8" s="1"/>
  <c r="M8" i="8"/>
  <c r="K18" i="8" l="1"/>
  <c r="L18" i="8" s="1"/>
  <c r="I4" i="8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ID#AAAAGdsIQ-Y
tc={B55C2367-528D-4841-BB23-C4066130E4D0}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ID#AAAAGdsIRAE
tc={16BBAD93-6F81-4B63-B7F8-B3EDE63739A7}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ID#AAAAGdsIRAM
tc={587B0042-734E-4D5A-89CA-26F70A0C34ED}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ID#AAAAGdsIQ8g
tc={509F176C-E747-444B-B622-6D5BC47982A7}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ID#AAAAGdsIQ9I
tc={71A6F7B1-09F9-4675-BF05-E30B4492E21B}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ID#AAAAGdsIRAU
tc={181D55B0-6909-4319-AA6A-982016F7CD70}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ID#AAAAGdsIQ74
tc={C9AA2DF0-78A2-4909-8ABE-26446F791401}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ID#AAAAGdsIQ-4
tc={88DD79DF-B6BB-43F6-A8FA-CFB206597B3F}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ID#AAAAGdsIQ_k
tc={749CF765-772F-4A49-86DF-6CD58BEC07AE}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ID#AAAAGdsIQ_c
tc={07356645-3094-4733-BF9D-DA662AAC262A}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FJmgyWi+dacVfBEQdJkszBfO4w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ID#AAAAGdsIQ_o
tc={688FEA80-25FE-4B75-801E-3CA19B3D65FC}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ID#AAAAGdsIQ_0
tc={CEEFC563-CA86-4D43-8A28-44C59565EF4E}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ID#AAAAGdsIRAQ
tc={67270B89-2037-4C96-98AE-5AC1319F80E0}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ID#AAAAGdsIRAg
tc={A67FB370-0C52-49A8-A768-D7E315EF6814}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ID#AAAAGdsIQ8s
tc={3539FD91-F263-4EEF-A963-3C45A456AB66}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ID#AAAAGdsIQ-c
tc={911F194A-5361-48A6-BB68-1ADA0719DA33}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ID#AAAAGdsIQ70
tc={8A368ABE-FCEC-42C2-ABA5-0C33242F0033}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ID#AAAAGdsIQ_Q
tc={40CE3917-303A-4788-A324-9259519F025E}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ID#AAAAGdsIQ8Q
tc={61D265A0-D3CE-448D-8970-3F6F8B2C2890}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ID#AAAAGdsIQ9s
tc={9B3A2961-CCBE-4C8B-9D39-B4D400A339C0}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hwpzyGgwMjJHKmI2XjtC85LJSFA=="/>
    </ext>
  </extLst>
</comments>
</file>

<file path=xl/comments3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ID#AAAAGdsIQ_I
tc={D3C70F70-EF06-4993-8D58-DA19E78162EF}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ID#AAAAGdsIQ-I
tc={482EA452-15E1-4C06-9E5B-1E2B1E779CD8}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ID#AAAAGdsIQ8Y
tc={9A534764-84B7-4D11-ACAE-E5B0C927D501}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ID#AAAAGdsIQ_4
tc={1042266D-BD10-4E7A-A27E-E54248919544}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ID#AAAAGdsIQ9w
tc={6AB3508A-F023-47E0-8758-9E254731109F}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ID#AAAAGdsIQ_M
tc={E467A9D0-3AC5-48AA-AB4B-0596D221D80B}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ID#AAAAGdsIQ_s
tc={F12B247E-BCA5-477C-B996-9CCAB97EBC73}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ID#AAAAGdsIQ_U
tc={8BD41DE3-2870-4F87-8E2D-1ADC8683C45E}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ID#AAAAGdsIQ98
tc={2B760078-2817-46A2-84E7-B32BDF66B513}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ID#AAAAGdsIQ_w
tc={A19E2F08-15C5-4CCF-9AE6-B026D0393041}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eZYvOkps6i1q1dyn3KCusT0H4LA=="/>
    </ext>
  </extLst>
</comments>
</file>

<file path=xl/comments4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ID#AAAAGdsIRAA
tc={607E85AC-9A32-429A-8573-60CAA2E2CBE1}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ID#AAAAGdsIRAY
tc={B581FA51-5EBA-4EF3-8253-BC5F13F97ACB}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ID#AAAAGdsIRAk
tc={1D50B807-28CB-43F3-B1A8-D846F0D413B9}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ID#AAAAGdsIQ7o
tc={97E5CDF9-55D6-498D-81F0-2259C41ABB07}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ID#AAAAGdsIQ-o
tc={654B4EFE-0B9A-43F7-914D-757CF1F3E8C9}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ID#AAAAGdsIQ8I
tc={AD8998AF-BD4D-4740-8218-D5E48EA496FB}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ID#AAAAGdsIQ8U
tc={A206ADB7-07A0-447C-B4E8-C4759AA390F9}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ID#AAAAGdsIQ-g
tc={745D8065-1CCB-4A4A-8DA3-9C0464129F3C}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ID#AAAAGdsIQ9g
tc={0D9DA082-B953-4C29-8054-D9D1AB2A5627}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ID#AAAAGdsIQ-Q
tc={7A93F0BE-01CD-45D5-AD9B-AFF63BCD89AF}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2+UlM+M86uPaPkeRc4f/L8HNAxQ=="/>
    </ext>
  </extLst>
</comments>
</file>

<file path=xl/comments5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ID#AAAAGdsIQ9k
tc={1E98A9A8-8A31-4E85-A1E4-8D2B0D046D33}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ID#AAAAGdsIQ9o
tc={635F5587-80CB-4175-82EB-8696C6EB688A}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ID#AAAAGdsIQ9A
tc={2F5A09F0-B440-4069-A8B9-8C72BF0DD6C4}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ID#AAAAGdsIQ_A
tc={38FC7AD3-3124-4A5E-BDE8-58C6037BC265}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ID#AAAAGdsIQ90
tc={731A9A4C-0552-4189-9240-15D17773F725}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ID#AAAAGdsIQ8w
tc={A5087398-BF86-4E43-8F71-48466C1D45B9}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ID#AAAAGdsIQ8o
tc={D90697C3-E758-437E-B73C-4FF449A2E749}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ID#AAAAGdsIQ78
tc={7BFADBC6-9362-469E-8D5C-202A68C2FE77}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ID#AAAAGdsIQ9U
tc={8DE47843-3F50-4C53-84E8-E181295C736A}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ID#AAAAGdsIQ_Y
tc={D4C375FA-6293-45BD-833F-7360BA536125}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F2ZHzINahSAgaMjlwXc6Dd+ptmA=="/>
    </ext>
  </extLst>
</comments>
</file>

<file path=xl/comments6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ID#AAAAGdsIQ-0
tc={67964B61-810C-4DF8-91B9-EDB3014B5FE5}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ID#AAAAGdsIQ8A
tc={C0C54AC5-B3BD-4CAE-A8E0-0DAA5C3199C0}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ID#AAAAGdsIQ9E
tc={1BBFF5F6-B6EA-4BE6-A0FB-3C74693184DC}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ID#AAAAGdsIQ94
tc={AA5F370C-5DB6-4664-BFF2-2631DD80AF21}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ID#AAAAGdsIQ-U
tc={421E120E-2047-4EB4-9508-9F38F8186301}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ID#AAAAGdsIRAc
tc={4AAA708A-8571-4DFC-A79E-3756C2F92E2B}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ID#AAAAGdsIQ-M
tc={BC8B0F31-23E3-4FDA-A976-62F7687EBFAE}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ID#AAAAGdsIQ-s
tc={16BEA4CA-31A5-4087-8E14-71966A7E5387}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ID#AAAAGdsIQ_E
tc={C14A0E4E-BBB4-4492-9C97-EE12FDD28DA8}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ID#AAAAGdsIQ_g
tc={FEF8E825-B3A9-4C57-9CA5-C61A739C92A8}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bZOnsZBDObHIj1DPtG5nX/i6cHQ=="/>
    </ext>
  </extLst>
</comments>
</file>

<file path=xl/comments7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ID#AAAAGdsIQ-k
tc={A0C285BA-F422-4DD9-9B84-EB210939840E}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ID#AAAAGdsIQ8c
tc={40E5B91B-B676-455F-9368-D0A1AC144889}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ID#AAAAGdsIQ84
tc={B2A3DBD5-0D5C-42F5-9263-DB1694B43BC1}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ID#AAAAGdsIQ9M
tc={4166CF13-92FA-4D1D-B5BD-0739D160D423}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ID#AAAAGdsIQ9Y
tc={7893E8D5-DE99-4C03-AE57-0DD7A8B8D782}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ID#AAAAGdsIQ88
tc={66B7981D-AD7C-43E2-BC9C-A617DEC2C203}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ID#AAAAGdsIQ-A
tc={00A22400-096C-466C-A7E7-B4FBAD053C23}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ID#AAAAGdsIQ_8
tc={A422C7BC-6ED1-4B5C-813A-9C0FDF863B37}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ID#AAAAGdsIQ80
tc={4052D1C2-B057-4DFE-AC2F-480A005CDCAB}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ID#AAAAGdsIQ9c
tc={F8C20322-B2AB-4522-BF40-B2ACA39B5C31}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3fELsM+1dU0X2prCt68bRJlkuNw=="/>
    </ext>
  </extLst>
</comments>
</file>

<file path=xl/comments8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000000"/>
            <rFont val="Calibri"/>
          </rPr>
          <t>======
ID#AAAAGdsIQ-E
tc={E83EB81F-37DE-4374-934A-DB95FAA4247E}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</rPr>
          <t>======
ID#AAAAGdsIQ8k
tc={16EC303E-53C4-4F53-99A3-0F155DE169CF}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</rPr>
          <t>======
ID#AAAAGdsIRAI
tc={A782504A-B6F7-498C-B6FA-F9529EE00516}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</rPr>
          <t>======
ID#AAAAGdsIQ9Q
tc={B7F0E5A7-B09A-480D-8E54-2447CB993BB1}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</rPr>
          <t>======
ID#AAAAGdsIQ7w
tc={5EA5737E-F53A-4530-BB43-1AAB510DEECE}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</rPr>
          <t>======
ID#AAAAGdsIQ-8
tc={1D77E804-465B-4171-9176-39CB82D428CB}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</rPr>
          <t>======
ID#AAAAGdsIQ-w
tc={DEC0A3F1-5812-4030-ABD7-59988F89926F}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</rPr>
          <t>======
ID#AAAAGdsIQ8M
tc={D6DAED45-4578-4201-93C8-19F06DA3B647}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>
      <text>
        <r>
          <rPr>
            <sz val="11"/>
            <color rgb="FF000000"/>
            <rFont val="Calibri"/>
          </rPr>
          <t>======
ID#AAAAGdsIQ7s
tc={ED257713-68C3-4210-BCF1-B68356BB7592}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>
      <text>
        <r>
          <rPr>
            <sz val="11"/>
            <color rgb="FF000000"/>
            <rFont val="Calibri"/>
          </rPr>
          <t>======
ID#AAAAGdsIQ8E
tc={BB1F67A7-0656-4DEE-A61F-B9F0AD903AB7}    (2020-05-02 20:08:48)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rsMf7BPlPKgSqBvGFdXMlZULMmw=="/>
    </ext>
  </extLst>
</comments>
</file>

<file path=xl/sharedStrings.xml><?xml version="1.0" encoding="utf-8"?>
<sst xmlns="http://schemas.openxmlformats.org/spreadsheetml/2006/main" count="241" uniqueCount="36">
  <si>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</si>
  <si>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</si>
  <si>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</si>
  <si>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</si>
  <si>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</si>
  <si>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</si>
  <si>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</si>
  <si>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</si>
  <si>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</si>
  <si>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</si>
  <si>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</si>
  <si>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</si>
  <si>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</si>
  <si>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</si>
  <si>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</si>
  <si>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</si>
  <si>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</si>
  <si>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VALE3</t>
  </si>
  <si>
    <t>CIEL3</t>
  </si>
  <si>
    <t>PETR3</t>
  </si>
  <si>
    <t>BBAS3</t>
  </si>
  <si>
    <t>TAEE3</t>
  </si>
  <si>
    <t>ITUB4</t>
  </si>
  <si>
    <t>POMO3</t>
  </si>
  <si>
    <t>CARTEIRA</t>
  </si>
  <si>
    <t xml:space="preserve">      -&gt; Rentabilidade mensal da carteira</t>
  </si>
  <si>
    <t>IBOVESPA</t>
  </si>
  <si>
    <t>CSNA3</t>
  </si>
  <si>
    <t>ELET3</t>
  </si>
  <si>
    <t>EGIE3</t>
  </si>
  <si>
    <t>yduq3</t>
  </si>
  <si>
    <t>ENBR3</t>
  </si>
  <si>
    <t>ECOR3</t>
  </si>
  <si>
    <t>ITSA4</t>
  </si>
  <si>
    <t>SANB4</t>
  </si>
  <si>
    <t>Julho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</si>
</sst>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 wrapText="1"/>
    </xf>
    <xf numFmtId="164" fontId="0" fillId="3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6" fontId="0" fillId="3" borderId="11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9" fontId="0" fillId="3" borderId="12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5" borderId="14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6" fontId="1" fillId="5" borderId="16" xfId="0" applyNumberFormat="1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0" fontId="1" fillId="5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>
      <selection activeCell="K8" sqref="K8:K14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5.9594002116576679E-2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v>100000</v>
      </c>
      <c r="E4" s="12">
        <f>IF(SUM(I8:I17)&lt;=D4,SUM(I8:I17),"VALOR ACIMA DO DISPONÍVEL")</f>
        <v>72759</v>
      </c>
      <c r="F4" s="13">
        <f ca="1">(E4*I2)+E4+(D4-E4)</f>
        <v>104336</v>
      </c>
      <c r="G4" s="3"/>
      <c r="H4" s="3"/>
      <c r="I4" s="14">
        <f ca="1">F4/D4-1</f>
        <v>4.3360000000000065E-2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17</v>
      </c>
      <c r="E8" s="19">
        <v>0.1</v>
      </c>
      <c r="F8" s="20">
        <v>44.86</v>
      </c>
      <c r="G8" s="21">
        <f t="shared" ref="G8:G14" si="0">((E8*$D$4)/100)/F8</f>
        <v>2.2291573785109229</v>
      </c>
      <c r="H8" s="22">
        <v>2</v>
      </c>
      <c r="I8" s="23">
        <f t="shared" ref="I8:I17" si="1">H8*F8*100</f>
        <v>8972</v>
      </c>
      <c r="J8" s="24">
        <f t="shared" ref="J8:J17" si="2">I8/$E$4</f>
        <v>0.12331120548660647</v>
      </c>
      <c r="K8" s="25">
        <f ca="1">IFERROR(__xludf.DUMMYFUNCTION("GOOGLEFINANCE(D8)"),53)</f>
        <v>53</v>
      </c>
      <c r="L8" s="26">
        <f t="shared" ref="L8:L17" ca="1" si="3">IFERROR((K8/F8-1)*J8,0)</f>
        <v>2.2375238802072612E-2</v>
      </c>
      <c r="M8" s="27">
        <f t="shared" ref="M8:M17" ca="1" si="4">IFERROR(L8/J8,0)</f>
        <v>0.18145341061078923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18</v>
      </c>
      <c r="E9" s="19">
        <v>0.2</v>
      </c>
      <c r="F9" s="20">
        <v>4.0599999999999996</v>
      </c>
      <c r="G9" s="21">
        <f t="shared" si="0"/>
        <v>49.26108374384237</v>
      </c>
      <c r="H9" s="22">
        <v>49</v>
      </c>
      <c r="I9" s="23">
        <f t="shared" si="1"/>
        <v>19893.999999999996</v>
      </c>
      <c r="J9" s="24">
        <f t="shared" si="2"/>
        <v>0.27342321912065859</v>
      </c>
      <c r="K9" s="25">
        <f ca="1">IFERROR(__xludf.DUMMYFUNCTION("GOOGLEFINANCE(D9)"),4.09)</f>
        <v>4.09</v>
      </c>
      <c r="L9" s="26">
        <f t="shared" ca="1" si="3"/>
        <v>2.0203686141921015E-3</v>
      </c>
      <c r="M9" s="27">
        <f t="shared" ca="1" si="4"/>
        <v>7.3891625615765122E-3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19</v>
      </c>
      <c r="E10" s="19">
        <v>0.1</v>
      </c>
      <c r="F10" s="20">
        <v>18.649999999999999</v>
      </c>
      <c r="G10" s="21">
        <f t="shared" si="0"/>
        <v>5.3619302949061662</v>
      </c>
      <c r="H10" s="22">
        <v>5</v>
      </c>
      <c r="I10" s="23">
        <f t="shared" si="1"/>
        <v>9325</v>
      </c>
      <c r="J10" s="24">
        <f t="shared" si="2"/>
        <v>0.12816283896150304</v>
      </c>
      <c r="K10" s="25">
        <f ca="1">IFERROR(__xludf.DUMMYFUNCTION("GOOGLEFINANCE(D10)"),20.84)</f>
        <v>20.84</v>
      </c>
      <c r="L10" s="26">
        <f t="shared" ca="1" si="3"/>
        <v>1.5049684575104109E-2</v>
      </c>
      <c r="M10" s="27">
        <f t="shared" ca="1" si="4"/>
        <v>0.11742627345844503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20</v>
      </c>
      <c r="E11" s="19">
        <v>0.1</v>
      </c>
      <c r="F11" s="20">
        <v>28.5</v>
      </c>
      <c r="G11" s="21">
        <f t="shared" si="0"/>
        <v>3.5087719298245612</v>
      </c>
      <c r="H11" s="22">
        <v>3</v>
      </c>
      <c r="I11" s="23">
        <f t="shared" si="1"/>
        <v>8550</v>
      </c>
      <c r="J11" s="24">
        <f t="shared" si="2"/>
        <v>0.11751123572341567</v>
      </c>
      <c r="K11" s="25">
        <f ca="1">IFERROR(__xludf.DUMMYFUNCTION("GOOGLEFINANCE(D11)"),30.84)</f>
        <v>30.84</v>
      </c>
      <c r="L11" s="26">
        <f t="shared" ca="1" si="3"/>
        <v>9.6482909330804379E-3</v>
      </c>
      <c r="M11" s="27">
        <f t="shared" ca="1" si="4"/>
        <v>8.2105263157894681E-2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21</v>
      </c>
      <c r="E12" s="19">
        <v>0.15</v>
      </c>
      <c r="F12" s="20">
        <v>9.14</v>
      </c>
      <c r="G12" s="21">
        <f t="shared" si="0"/>
        <v>16.411378555798684</v>
      </c>
      <c r="H12" s="22">
        <v>16</v>
      </c>
      <c r="I12" s="23">
        <f t="shared" si="1"/>
        <v>14624</v>
      </c>
      <c r="J12" s="24">
        <f t="shared" si="2"/>
        <v>0.2009923171016644</v>
      </c>
      <c r="K12" s="30">
        <v>9.5500000000000007</v>
      </c>
      <c r="L12" s="26">
        <f t="shared" si="3"/>
        <v>9.0160667408842876E-3</v>
      </c>
      <c r="M12" s="27">
        <f t="shared" si="4"/>
        <v>4.48577680525164E-2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22</v>
      </c>
      <c r="E13" s="19">
        <v>0.1</v>
      </c>
      <c r="F13" s="20">
        <v>22.77</v>
      </c>
      <c r="G13" s="21">
        <f t="shared" si="0"/>
        <v>4.391743522178305</v>
      </c>
      <c r="H13" s="22">
        <v>4</v>
      </c>
      <c r="I13" s="23">
        <f t="shared" si="1"/>
        <v>9108</v>
      </c>
      <c r="J13" s="24">
        <f t="shared" si="2"/>
        <v>0.12518039005483858</v>
      </c>
      <c r="K13" s="25">
        <f ca="1">IFERROR(__xludf.DUMMYFUNCTION("GOOGLEFINANCE(D13)"),23.04)</f>
        <v>23.04</v>
      </c>
      <c r="L13" s="26">
        <f t="shared" ca="1" si="3"/>
        <v>1.4843524512431366E-3</v>
      </c>
      <c r="M13" s="27">
        <f t="shared" ca="1" si="4"/>
        <v>1.1857707509881354E-2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31" t="s">
        <v>23</v>
      </c>
      <c r="E14" s="32">
        <v>0.1</v>
      </c>
      <c r="F14" s="20">
        <v>2.54</v>
      </c>
      <c r="G14" s="21">
        <f t="shared" si="0"/>
        <v>39.370078740157481</v>
      </c>
      <c r="H14" s="22">
        <v>9</v>
      </c>
      <c r="I14" s="23">
        <f t="shared" si="1"/>
        <v>2286</v>
      </c>
      <c r="J14" s="24">
        <f t="shared" si="2"/>
        <v>3.1418793551313239E-2</v>
      </c>
      <c r="K14" s="25">
        <f ca="1">IFERROR(__xludf.DUMMYFUNCTION("GOOGLEFINANCE(D14)"),2.54)</f>
        <v>2.54</v>
      </c>
      <c r="L14" s="26">
        <f t="shared" ca="1" si="3"/>
        <v>0</v>
      </c>
      <c r="M14" s="27">
        <f t="shared" ca="1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/>
      <c r="E15" s="19"/>
      <c r="F15" s="33"/>
      <c r="G15" s="21"/>
      <c r="H15" s="22"/>
      <c r="I15" s="23">
        <f t="shared" si="1"/>
        <v>0</v>
      </c>
      <c r="J15" s="24">
        <f t="shared" si="2"/>
        <v>0</v>
      </c>
      <c r="K15" s="25"/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/>
      <c r="E16" s="19"/>
      <c r="F16" s="33"/>
      <c r="G16" s="21"/>
      <c r="H16" s="22"/>
      <c r="I16" s="23">
        <f t="shared" si="1"/>
        <v>0</v>
      </c>
      <c r="J16" s="24">
        <f t="shared" si="2"/>
        <v>0</v>
      </c>
      <c r="K16" s="25"/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/>
      <c r="E17" s="19"/>
      <c r="F17" s="33"/>
      <c r="G17" s="21"/>
      <c r="H17" s="22"/>
      <c r="I17" s="23">
        <f t="shared" si="1"/>
        <v>0</v>
      </c>
      <c r="J17" s="24">
        <f t="shared" si="2"/>
        <v>0</v>
      </c>
      <c r="K17" s="25"/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v>100000</v>
      </c>
      <c r="G18" s="35"/>
      <c r="H18" s="35"/>
      <c r="I18" s="35"/>
      <c r="J18" s="34"/>
      <c r="K18" s="36">
        <f ca="1">F4</f>
        <v>104336</v>
      </c>
      <c r="L18" s="47">
        <f t="shared" ref="L18:L19" ca="1" si="5">(K18/F18-1)</f>
        <v>4.3360000000000065E-2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4.5304795371482534E-2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Maio!F4</f>
        <v>104336</v>
      </c>
      <c r="E4" s="12">
        <f ca="1">IF(SUM(I8:I17)&lt;=D4,SUM(I8:I17),"VALOR ACIMA DO DISPONÍVEL")</f>
        <v>102868.36</v>
      </c>
      <c r="F4" s="13">
        <f ca="1">(E4*I2)+E4+(D4-E4)</f>
        <v>108996.43</v>
      </c>
      <c r="G4" s="3"/>
      <c r="H4" s="3"/>
      <c r="I4" s="14">
        <f ca="1">F4/100000-1</f>
        <v>8.9964299999999886E-2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6.2439257929383603</v>
      </c>
      <c r="H8" s="22">
        <v>6.27</v>
      </c>
      <c r="I8" s="23">
        <f t="shared" ref="I8:I17" si="1">H8*F8*100</f>
        <v>10477.17</v>
      </c>
      <c r="J8" s="24">
        <f t="shared" ref="J8:J17" ca="1" si="2">I8/$E$4</f>
        <v>0.10185026766247658</v>
      </c>
      <c r="K8" s="25">
        <v>15.86</v>
      </c>
      <c r="L8" s="26">
        <f t="shared" ref="L8:L17" ca="1" si="3">IFERROR((K8/F8-1)*J8,0)</f>
        <v>-5.1808933281331671E-3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2.9598865248226951</v>
      </c>
      <c r="H9" s="22">
        <v>2.97</v>
      </c>
      <c r="I9" s="23">
        <f t="shared" si="1"/>
        <v>10469.250000000002</v>
      </c>
      <c r="J9" s="24">
        <f t="shared" ca="1" si="2"/>
        <v>0.10177327605883871</v>
      </c>
      <c r="K9" s="25">
        <v>42.95</v>
      </c>
      <c r="L9" s="26">
        <f t="shared" ca="1" si="3"/>
        <v>2.2231325550441373E-2</v>
      </c>
      <c r="M9" s="27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0.1</v>
      </c>
      <c r="F10" s="33">
        <v>9.89</v>
      </c>
      <c r="G10" s="21">
        <f t="shared" ca="1" si="0"/>
        <v>10.549646107178967</v>
      </c>
      <c r="H10" s="22">
        <v>10.6</v>
      </c>
      <c r="I10" s="23">
        <f t="shared" si="1"/>
        <v>10483.4</v>
      </c>
      <c r="J10" s="24">
        <f t="shared" ca="1" si="2"/>
        <v>0.10191083050220689</v>
      </c>
      <c r="K10" s="25">
        <v>10.19</v>
      </c>
      <c r="L10" s="26">
        <f t="shared" ca="1" si="3"/>
        <v>3.091329540006254E-3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0.1</v>
      </c>
      <c r="F11" s="33">
        <v>43.47</v>
      </c>
      <c r="G11" s="21">
        <f t="shared" ca="1" si="0"/>
        <v>2.4001840349666437</v>
      </c>
      <c r="H11" s="22">
        <v>2.41</v>
      </c>
      <c r="I11" s="23">
        <f t="shared" si="1"/>
        <v>10476.27</v>
      </c>
      <c r="J11" s="24">
        <f t="shared" ca="1" si="2"/>
        <v>0.10184151861660865</v>
      </c>
      <c r="K11" s="25">
        <v>48.33</v>
      </c>
      <c r="L11" s="26">
        <f t="shared" ca="1" si="3"/>
        <v>1.1386008292540096E-2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0.1</v>
      </c>
      <c r="F12" s="33">
        <v>29</v>
      </c>
      <c r="G12" s="21">
        <f t="shared" ca="1" si="0"/>
        <v>3.597793103448276</v>
      </c>
      <c r="H12" s="22">
        <v>3.62</v>
      </c>
      <c r="I12" s="23">
        <f t="shared" si="1"/>
        <v>10498</v>
      </c>
      <c r="J12" s="24">
        <f t="shared" ca="1" si="2"/>
        <v>0.10205275946850907</v>
      </c>
      <c r="K12" s="25">
        <v>34.659999999999997</v>
      </c>
      <c r="L12" s="26">
        <f t="shared" ca="1" si="3"/>
        <v>1.9917883399715886E-2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0.1</v>
      </c>
      <c r="F13" s="33">
        <v>18.899999999999999</v>
      </c>
      <c r="G13" s="21">
        <f t="shared" ca="1" si="0"/>
        <v>5.5204232804232811</v>
      </c>
      <c r="H13" s="22">
        <v>5.55</v>
      </c>
      <c r="I13" s="23">
        <f t="shared" si="1"/>
        <v>10489.499999999998</v>
      </c>
      <c r="J13" s="24">
        <f t="shared" ca="1" si="2"/>
        <v>0.10197012959086738</v>
      </c>
      <c r="K13" s="25">
        <v>19.850000000000001</v>
      </c>
      <c r="L13" s="26">
        <f t="shared" ca="1" si="3"/>
        <v>5.1254827043028771E-3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0.1</v>
      </c>
      <c r="F14" s="33">
        <v>10.76</v>
      </c>
      <c r="G14" s="21">
        <f t="shared" ca="1" si="0"/>
        <v>9.6966542750929374</v>
      </c>
      <c r="H14" s="22">
        <v>7.94</v>
      </c>
      <c r="I14" s="23">
        <f t="shared" si="1"/>
        <v>8543.44</v>
      </c>
      <c r="J14" s="24">
        <f t="shared" ca="1" si="2"/>
        <v>8.3052164922236535E-2</v>
      </c>
      <c r="K14" s="25">
        <v>11.85</v>
      </c>
      <c r="L14" s="26">
        <f t="shared" ca="1" si="3"/>
        <v>8.4132769298548137E-3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0.1</v>
      </c>
      <c r="F15" s="33">
        <v>12.89</v>
      </c>
      <c r="G15" s="21">
        <f t="shared" ca="1" si="0"/>
        <v>8.0943366951124904</v>
      </c>
      <c r="H15" s="22">
        <v>8.1300000000000008</v>
      </c>
      <c r="I15" s="23">
        <f t="shared" si="1"/>
        <v>10479.570000000002</v>
      </c>
      <c r="J15" s="24">
        <f t="shared" ca="1" si="2"/>
        <v>0.10187359845145778</v>
      </c>
      <c r="K15" s="25">
        <v>12.46</v>
      </c>
      <c r="L15" s="26">
        <f t="shared" ca="1" si="3"/>
        <v>-3.3984210499710468E-3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0.1</v>
      </c>
      <c r="F16" s="33">
        <v>22.7</v>
      </c>
      <c r="G16" s="21">
        <f t="shared" ca="1" si="0"/>
        <v>4.5962995594713654</v>
      </c>
      <c r="H16" s="22">
        <v>4.62</v>
      </c>
      <c r="I16" s="23">
        <f t="shared" si="1"/>
        <v>10487.4</v>
      </c>
      <c r="J16" s="24">
        <f t="shared" ca="1" si="2"/>
        <v>0.10194971515050887</v>
      </c>
      <c r="K16" s="25">
        <v>21.25</v>
      </c>
      <c r="L16" s="26">
        <f t="shared" ca="1" si="3"/>
        <v>-6.5122064743717055E-3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0.1</v>
      </c>
      <c r="F17" s="33">
        <v>53.94</v>
      </c>
      <c r="G17" s="21">
        <f t="shared" ca="1" si="0"/>
        <v>1.9342973674453097</v>
      </c>
      <c r="H17" s="22">
        <v>1.94</v>
      </c>
      <c r="I17" s="23">
        <f t="shared" si="1"/>
        <v>10464.359999999999</v>
      </c>
      <c r="J17" s="24">
        <f t="shared" ca="1" si="2"/>
        <v>0.10172573957628953</v>
      </c>
      <c r="K17" s="25">
        <v>48.76</v>
      </c>
      <c r="L17" s="26">
        <f t="shared" ca="1" si="3"/>
        <v>-9.7689901929028534E-3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104336</v>
      </c>
      <c r="G18" s="35"/>
      <c r="H18" s="35"/>
      <c r="I18" s="35"/>
      <c r="J18" s="34"/>
      <c r="K18" s="36">
        <f ca="1">F4</f>
        <v>108996.43</v>
      </c>
      <c r="L18" s="47">
        <f t="shared" ref="L18:L19" ca="1" si="5">(K18/F18-1)</f>
        <v>4.4667516485201508E-2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tabSelected="1" workbookViewId="0">
      <selection activeCell="E12" sqref="E12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9.44140625" customWidth="1"/>
    <col min="7" max="7" width="6.6640625" hidden="1" customWidth="1"/>
    <col min="8" max="8" width="10.33203125" hidden="1" customWidth="1"/>
    <col min="9" max="9" width="14.5546875" hidden="1" customWidth="1"/>
    <col min="10" max="10" width="17.44140625" hidden="1" customWidth="1"/>
    <col min="11" max="11" width="15" customWidth="1"/>
    <col min="12" max="12" width="11.3320312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L2" s="4">
        <f ca="1">SUM(L8:L17)</f>
        <v>6.8112031135703285E-2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3"/>
      <c r="D4" s="11">
        <f ca="1">Junho!F4</f>
        <v>108996.43</v>
      </c>
      <c r="E4" s="12">
        <f ca="1">IF(SUM(I8:I17)&lt;=D4,SUM(I8:I17),"VALOR ACIMA DO DISPONÍVEL")</f>
        <v>103546.60849999999</v>
      </c>
      <c r="F4" s="13">
        <f ca="1">(E4*L2)+E4+(D4-E4)</f>
        <v>116049.19982214847</v>
      </c>
      <c r="G4" s="3"/>
      <c r="H4" s="3"/>
      <c r="L4" s="14">
        <f ca="1">F4/100000-1</f>
        <v>0.16049199822148474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35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17</v>
      </c>
      <c r="E8" s="32">
        <v>0.1</v>
      </c>
      <c r="F8" s="30">
        <f ca="1">IFERROR(__xludf.DUMMYFUNCTION("GOOGLEFINANCE(D8)"),53)</f>
        <v>53</v>
      </c>
      <c r="G8" s="21">
        <f ca="1">IFERROR(((E8*$D$4)/100)/F8,0)</f>
        <v>2.0565364150943397</v>
      </c>
      <c r="H8" s="22">
        <f ca="1">G8</f>
        <v>2.0565364150943397</v>
      </c>
      <c r="I8" s="23">
        <f t="shared" ref="I8:I17" ca="1" si="0">H8*F8*100</f>
        <v>10899.643</v>
      </c>
      <c r="J8" s="24">
        <f t="shared" ref="J8:J17" ca="1" si="1">I8/$E$4</f>
        <v>0.10526315789473685</v>
      </c>
      <c r="K8" s="25">
        <v>55.92</v>
      </c>
      <c r="L8" s="26">
        <f t="shared" ref="L8:L17" ca="1" si="2">IFERROR((K8/F8-1)*J8,0)</f>
        <v>5.7994041708043734E-3</v>
      </c>
      <c r="M8" s="27">
        <f t="shared" ref="M8:M17" ca="1" si="3">IFERROR(L8/J8,0)</f>
        <v>5.5094339622641542E-2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31" t="s">
        <v>18</v>
      </c>
      <c r="E9" s="32">
        <v>0.2</v>
      </c>
      <c r="F9" s="30">
        <f ca="1">IFERROR(__xludf.DUMMYFUNCTION("GOOGLEFINANCE(D9)"),4.09)</f>
        <v>4.09</v>
      </c>
      <c r="G9" s="21">
        <f t="shared" ref="G9:G17" ca="1" si="4">IFERROR(((E9*$D$4)/100)/F9,0)</f>
        <v>53.298987775061129</v>
      </c>
      <c r="H9" s="22">
        <f t="shared" ref="H9:H17" ca="1" si="5">G9</f>
        <v>53.298987775061129</v>
      </c>
      <c r="I9" s="23">
        <f t="shared" ca="1" si="0"/>
        <v>21799.286</v>
      </c>
      <c r="J9" s="24">
        <f t="shared" ca="1" si="1"/>
        <v>0.2105263157894737</v>
      </c>
      <c r="K9" s="25">
        <v>4.62</v>
      </c>
      <c r="L9" s="26">
        <f t="shared" ca="1" si="2"/>
        <v>2.7280916226997812E-2</v>
      </c>
      <c r="M9" s="27">
        <f t="shared" ca="1" si="3"/>
        <v>0.1295843520782396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31" t="s">
        <v>19</v>
      </c>
      <c r="E10" s="32">
        <v>0.1</v>
      </c>
      <c r="F10" s="30">
        <f ca="1">IFERROR(__xludf.DUMMYFUNCTION("GOOGLEFINANCE(D10)"),20.84)</f>
        <v>20.84</v>
      </c>
      <c r="G10" s="21">
        <f t="shared" ca="1" si="4"/>
        <v>5.2301549904030713</v>
      </c>
      <c r="H10" s="22">
        <f t="shared" ca="1" si="5"/>
        <v>5.2301549904030713</v>
      </c>
      <c r="I10" s="23">
        <f t="shared" ca="1" si="0"/>
        <v>10899.643</v>
      </c>
      <c r="J10" s="24">
        <f t="shared" ca="1" si="1"/>
        <v>0.10526315789473685</v>
      </c>
      <c r="K10" s="25">
        <v>22.34</v>
      </c>
      <c r="L10" s="26">
        <f t="shared" ca="1" si="2"/>
        <v>7.5765228810991134E-3</v>
      </c>
      <c r="M10" s="27">
        <f t="shared" ca="1" si="3"/>
        <v>7.1976967370441569E-2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31" t="s">
        <v>20</v>
      </c>
      <c r="E11" s="32">
        <v>0.2</v>
      </c>
      <c r="F11" s="30">
        <f ca="1">IFERROR(__xludf.DUMMYFUNCTION("GOOGLEFINANCE(D11)"),30.84)</f>
        <v>30.84</v>
      </c>
      <c r="G11" s="21">
        <f t="shared" ca="1" si="4"/>
        <v>7.0685103761348902</v>
      </c>
      <c r="H11" s="22">
        <f t="shared" ca="1" si="5"/>
        <v>7.0685103761348902</v>
      </c>
      <c r="I11" s="23">
        <f t="shared" ca="1" si="0"/>
        <v>21799.286</v>
      </c>
      <c r="J11" s="24">
        <f t="shared" ca="1" si="1"/>
        <v>0.2105263157894737</v>
      </c>
      <c r="K11" s="25">
        <v>32.15</v>
      </c>
      <c r="L11" s="26">
        <f t="shared" ca="1" si="2"/>
        <v>8.9425899378796879E-3</v>
      </c>
      <c r="M11" s="27">
        <f t="shared" ca="1" si="3"/>
        <v>4.2477302204928513E-2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31" t="s">
        <v>21</v>
      </c>
      <c r="E12" s="32">
        <v>0.15</v>
      </c>
      <c r="F12" s="30">
        <v>9.5500000000000007</v>
      </c>
      <c r="G12" s="21">
        <f t="shared" ca="1" si="4"/>
        <v>17.119858115183245</v>
      </c>
      <c r="H12" s="22">
        <f t="shared" ca="1" si="5"/>
        <v>17.119858115183245</v>
      </c>
      <c r="I12" s="23">
        <f t="shared" ca="1" si="0"/>
        <v>16349.464499999998</v>
      </c>
      <c r="J12" s="24">
        <f t="shared" ca="1" si="1"/>
        <v>0.15789473684210525</v>
      </c>
      <c r="K12" s="25">
        <v>9.43</v>
      </c>
      <c r="L12" s="26">
        <f t="shared" ca="1" si="2"/>
        <v>-1.9840176357123263E-3</v>
      </c>
      <c r="M12" s="27">
        <f t="shared" ca="1" si="3"/>
        <v>-1.2565445026178068E-2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31" t="s">
        <v>22</v>
      </c>
      <c r="E13" s="32">
        <v>0.1</v>
      </c>
      <c r="F13" s="30">
        <f ca="1">IFERROR(__xludf.DUMMYFUNCTION("GOOGLEFINANCE(D13)"),23.04)</f>
        <v>23.04</v>
      </c>
      <c r="G13" s="21">
        <f t="shared" ca="1" si="4"/>
        <v>4.7307478298611114</v>
      </c>
      <c r="H13" s="22">
        <f t="shared" ca="1" si="5"/>
        <v>4.7307478298611114</v>
      </c>
      <c r="I13" s="23">
        <f t="shared" ca="1" si="0"/>
        <v>10899.643</v>
      </c>
      <c r="J13" s="24">
        <f t="shared" ca="1" si="1"/>
        <v>0.10526315789473685</v>
      </c>
      <c r="K13" s="25">
        <v>25.44</v>
      </c>
      <c r="L13" s="26">
        <f t="shared" ca="1" si="2"/>
        <v>1.0964912280701762E-2</v>
      </c>
      <c r="M13" s="27">
        <f t="shared" ca="1" si="3"/>
        <v>0.10416666666666674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31" t="s">
        <v>23</v>
      </c>
      <c r="E14" s="32">
        <v>0.1</v>
      </c>
      <c r="F14" s="30">
        <f ca="1">IFERROR(__xludf.DUMMYFUNCTION("GOOGLEFINANCE(D14)"),2.54)</f>
        <v>2.54</v>
      </c>
      <c r="G14" s="21">
        <f t="shared" ca="1" si="4"/>
        <v>42.91198031496063</v>
      </c>
      <c r="H14" s="22">
        <f t="shared" ca="1" si="5"/>
        <v>42.91198031496063</v>
      </c>
      <c r="I14" s="23">
        <f t="shared" ca="1" si="0"/>
        <v>10899.643</v>
      </c>
      <c r="J14" s="24">
        <f t="shared" ca="1" si="1"/>
        <v>0.10526315789473685</v>
      </c>
      <c r="K14" s="25">
        <v>2.77</v>
      </c>
      <c r="L14" s="26">
        <f t="shared" ca="1" si="2"/>
        <v>9.5317032739328702E-3</v>
      </c>
      <c r="M14" s="27">
        <f t="shared" ca="1" si="3"/>
        <v>9.0551181102362266E-2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/>
      <c r="E15" s="19"/>
      <c r="F15" s="33"/>
      <c r="G15" s="21">
        <f t="shared" ca="1" si="4"/>
        <v>0</v>
      </c>
      <c r="H15" s="22">
        <f t="shared" ca="1" si="5"/>
        <v>0</v>
      </c>
      <c r="I15" s="23">
        <f t="shared" ca="1" si="0"/>
        <v>0</v>
      </c>
      <c r="J15" s="24">
        <f t="shared" ca="1" si="1"/>
        <v>0</v>
      </c>
      <c r="K15" s="25"/>
      <c r="L15" s="26">
        <f t="shared" ca="1" si="2"/>
        <v>0</v>
      </c>
      <c r="M15" s="27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/>
      <c r="E16" s="19"/>
      <c r="F16" s="33"/>
      <c r="G16" s="21">
        <f t="shared" ca="1" si="4"/>
        <v>0</v>
      </c>
      <c r="H16" s="22">
        <f t="shared" ca="1" si="5"/>
        <v>0</v>
      </c>
      <c r="I16" s="23">
        <f t="shared" ca="1" si="0"/>
        <v>0</v>
      </c>
      <c r="J16" s="24">
        <f t="shared" ca="1" si="1"/>
        <v>0</v>
      </c>
      <c r="K16" s="25"/>
      <c r="L16" s="26">
        <f t="shared" ca="1" si="2"/>
        <v>0</v>
      </c>
      <c r="M16" s="27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/>
      <c r="E17" s="19"/>
      <c r="F17" s="33"/>
      <c r="G17" s="21">
        <f t="shared" ca="1" si="4"/>
        <v>0</v>
      </c>
      <c r="H17" s="22">
        <f t="shared" ca="1" si="5"/>
        <v>0</v>
      </c>
      <c r="I17" s="23">
        <f t="shared" ca="1" si="0"/>
        <v>0</v>
      </c>
      <c r="J17" s="24">
        <f t="shared" ca="1" si="1"/>
        <v>0</v>
      </c>
      <c r="K17" s="25"/>
      <c r="L17" s="26">
        <f t="shared" ca="1" si="2"/>
        <v>0</v>
      </c>
      <c r="M17" s="27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108996.43</v>
      </c>
      <c r="G18" s="35"/>
      <c r="H18" s="35"/>
      <c r="I18" s="35"/>
      <c r="J18" s="34"/>
      <c r="K18" s="36">
        <f ca="1">F4</f>
        <v>116049.19982214847</v>
      </c>
      <c r="L18" s="47">
        <f t="shared" ref="L18:L19" ca="1" si="6">(K18/F18-1)</f>
        <v>6.4706429578918145E-2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6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Julho!F4</f>
        <v>116049.19982214847</v>
      </c>
      <c r="E4" s="12">
        <f ca="1">IF(SUM(I8:I17)&lt;=D4,SUM(I8:I17),"VALOR ACIMA DO DISPONÍVEL")</f>
        <v>83516</v>
      </c>
      <c r="F4" s="13">
        <f ca="1">(E4*I2)+E4+(D4-E4)</f>
        <v>120889.19982214847</v>
      </c>
      <c r="G4" s="3"/>
      <c r="H4" s="3"/>
      <c r="I4" s="14">
        <f ca="1">F4/100000-1</f>
        <v>0.20889199822148474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6.9448952616486217</v>
      </c>
      <c r="H8" s="22">
        <v>6</v>
      </c>
      <c r="I8" s="23">
        <f t="shared" ref="I8:I17" si="1">H8*F8*100</f>
        <v>10026</v>
      </c>
      <c r="J8" s="24">
        <f t="shared" ref="J8:J17" ca="1" si="2">I8/$E$4</f>
        <v>0.12004885291441161</v>
      </c>
      <c r="K8" s="25">
        <v>15.86</v>
      </c>
      <c r="L8" s="26">
        <f t="shared" ref="L8:L17" ca="1" si="3">IFERROR((K8/F8-1)*J8,0)</f>
        <v>-6.1066143014512284E-3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3.2921758814793893</v>
      </c>
      <c r="H9" s="22">
        <v>3</v>
      </c>
      <c r="I9" s="23">
        <f t="shared" si="1"/>
        <v>10575</v>
      </c>
      <c r="J9" s="24">
        <f t="shared" ca="1" si="2"/>
        <v>0.12662244360362088</v>
      </c>
      <c r="K9" s="25">
        <v>42.95</v>
      </c>
      <c r="L9" s="26">
        <f t="shared" ca="1" si="3"/>
        <v>2.7659370659514359E-2</v>
      </c>
      <c r="M9" s="27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0.09</v>
      </c>
      <c r="F10" s="33">
        <v>9.89</v>
      </c>
      <c r="G10" s="21">
        <f t="shared" ca="1" si="0"/>
        <v>10.560594523754663</v>
      </c>
      <c r="H10" s="22">
        <v>10</v>
      </c>
      <c r="I10" s="23">
        <f t="shared" si="1"/>
        <v>9890</v>
      </c>
      <c r="J10" s="24">
        <f t="shared" ca="1" si="2"/>
        <v>0.11842042243402462</v>
      </c>
      <c r="K10" s="25">
        <v>10.19</v>
      </c>
      <c r="L10" s="26">
        <f t="shared" ca="1" si="3"/>
        <v>3.5921260596771618E-3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0.09</v>
      </c>
      <c r="F11" s="33">
        <v>43.47</v>
      </c>
      <c r="G11" s="21">
        <f t="shared" ca="1" si="0"/>
        <v>2.4026749445579396</v>
      </c>
      <c r="H11" s="22">
        <v>2</v>
      </c>
      <c r="I11" s="23">
        <f t="shared" si="1"/>
        <v>8694</v>
      </c>
      <c r="J11" s="24">
        <f t="shared" ca="1" si="2"/>
        <v>0.10409981320944489</v>
      </c>
      <c r="K11" s="25">
        <v>48.33</v>
      </c>
      <c r="L11" s="26">
        <f t="shared" ca="1" si="3"/>
        <v>1.1638488433354086E-2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0.08</v>
      </c>
      <c r="F12" s="33">
        <v>29</v>
      </c>
      <c r="G12" s="21">
        <f t="shared" ca="1" si="0"/>
        <v>3.2013572364730614</v>
      </c>
      <c r="H12" s="22">
        <v>3</v>
      </c>
      <c r="I12" s="23">
        <f t="shared" si="1"/>
        <v>8700</v>
      </c>
      <c r="J12" s="24">
        <f t="shared" ca="1" si="2"/>
        <v>0.10417165573063844</v>
      </c>
      <c r="K12" s="25">
        <v>34.659999999999997</v>
      </c>
      <c r="L12" s="26">
        <f t="shared" ca="1" si="3"/>
        <v>2.0331433497772861E-2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0.09</v>
      </c>
      <c r="F13" s="33">
        <v>18.899999999999999</v>
      </c>
      <c r="G13" s="21">
        <f t="shared" ca="1" si="0"/>
        <v>5.5261523724832609</v>
      </c>
      <c r="H13" s="22">
        <v>5</v>
      </c>
      <c r="I13" s="23">
        <f t="shared" si="1"/>
        <v>9450</v>
      </c>
      <c r="J13" s="24">
        <f t="shared" ca="1" si="2"/>
        <v>0.11315197087983141</v>
      </c>
      <c r="K13" s="25">
        <v>19.850000000000001</v>
      </c>
      <c r="L13" s="26">
        <f t="shared" ca="1" si="3"/>
        <v>5.6875329278222352E-3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7.0000000000000007E-2</v>
      </c>
      <c r="F14" s="33">
        <v>10.76</v>
      </c>
      <c r="G14" s="21">
        <f t="shared" ca="1" si="0"/>
        <v>7.5496691334111468</v>
      </c>
      <c r="H14" s="22">
        <v>7</v>
      </c>
      <c r="I14" s="23">
        <f t="shared" si="1"/>
        <v>7531.9999999999991</v>
      </c>
      <c r="J14" s="24">
        <f t="shared" ca="1" si="2"/>
        <v>9.0186311604961919E-2</v>
      </c>
      <c r="K14" s="25">
        <v>11.85</v>
      </c>
      <c r="L14" s="26">
        <f t="shared" ca="1" si="3"/>
        <v>9.13597394511231E-3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7.0000000000000007E-2</v>
      </c>
      <c r="F15" s="33">
        <v>12.89</v>
      </c>
      <c r="G15" s="21">
        <f t="shared" ca="1" si="0"/>
        <v>6.3021287723432069</v>
      </c>
      <c r="H15" s="22">
        <v>5</v>
      </c>
      <c r="I15" s="23">
        <f t="shared" si="1"/>
        <v>6445</v>
      </c>
      <c r="J15" s="24">
        <f t="shared" ca="1" si="2"/>
        <v>7.7170841515398242E-2</v>
      </c>
      <c r="K15" s="25">
        <v>12.46</v>
      </c>
      <c r="L15" s="26">
        <f t="shared" ca="1" si="3"/>
        <v>-2.5743570094353147E-3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7.0000000000000007E-2</v>
      </c>
      <c r="F16" s="33">
        <v>22.7</v>
      </c>
      <c r="G16" s="21">
        <f t="shared" ca="1" si="0"/>
        <v>3.5786096861455481</v>
      </c>
      <c r="H16" s="22">
        <v>3</v>
      </c>
      <c r="I16" s="23">
        <f t="shared" si="1"/>
        <v>6809.9999999999991</v>
      </c>
      <c r="J16" s="24">
        <f t="shared" ca="1" si="2"/>
        <v>8.1541261554672145E-2</v>
      </c>
      <c r="K16" s="25">
        <v>21.25</v>
      </c>
      <c r="L16" s="26">
        <f t="shared" ca="1" si="3"/>
        <v>-5.2085827865319166E-3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0.08</v>
      </c>
      <c r="F17" s="33">
        <v>53.94</v>
      </c>
      <c r="G17" s="21">
        <f t="shared" ca="1" si="0"/>
        <v>1.7211598045554093</v>
      </c>
      <c r="H17" s="22">
        <v>1</v>
      </c>
      <c r="I17" s="23">
        <f t="shared" si="1"/>
        <v>5394</v>
      </c>
      <c r="J17" s="24">
        <f t="shared" ca="1" si="2"/>
        <v>6.4586426552995832E-2</v>
      </c>
      <c r="K17" s="25">
        <v>48.76</v>
      </c>
      <c r="L17" s="26">
        <f t="shared" ca="1" si="3"/>
        <v>-6.2024043297092789E-3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116049.19982214847</v>
      </c>
      <c r="G18" s="35"/>
      <c r="H18" s="35"/>
      <c r="I18" s="35"/>
      <c r="J18" s="34"/>
      <c r="K18" s="36">
        <f ca="1">F4</f>
        <v>120889.19982214847</v>
      </c>
      <c r="L18" s="47">
        <f t="shared" ref="L18:L19" ca="1" si="5">(K18/F18-1)</f>
        <v>4.1706448708113131E-2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Agosto!F4</f>
        <v>120889.19982214847</v>
      </c>
      <c r="E4" s="12">
        <f ca="1">IF(SUM(I8:I17)&lt;=D4,SUM(I8:I17),"VALOR ACIMA DO DISPONÍVEL")</f>
        <v>83516</v>
      </c>
      <c r="F4" s="13">
        <f ca="1">(E4*I2)+E4+(D4-E4)</f>
        <v>125729.19982214847</v>
      </c>
      <c r="G4" s="3"/>
      <c r="H4" s="3"/>
      <c r="I4" s="14">
        <f ca="1">F4/100000-1</f>
        <v>0.25729199822148474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7.234542179661787</v>
      </c>
      <c r="H8" s="22">
        <v>6</v>
      </c>
      <c r="I8" s="23">
        <f t="shared" ref="I8:I17" si="1">H8*F8*100</f>
        <v>10026</v>
      </c>
      <c r="J8" s="24">
        <f t="shared" ref="J8:J17" ca="1" si="2">I8/$E$4</f>
        <v>0.12004885291441161</v>
      </c>
      <c r="K8" s="25">
        <v>15.86</v>
      </c>
      <c r="L8" s="26">
        <f t="shared" ref="L8:L17" ca="1" si="3">IFERROR((K8/F8-1)*J8,0)</f>
        <v>-6.1066143014512284E-3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3.4294808460183961</v>
      </c>
      <c r="H9" s="22">
        <v>3</v>
      </c>
      <c r="I9" s="23">
        <f t="shared" si="1"/>
        <v>10575</v>
      </c>
      <c r="J9" s="24">
        <f t="shared" ca="1" si="2"/>
        <v>0.12662244360362088</v>
      </c>
      <c r="K9" s="25">
        <v>42.95</v>
      </c>
      <c r="L9" s="26">
        <f t="shared" ca="1" si="3"/>
        <v>2.7659370659514359E-2</v>
      </c>
      <c r="M9" s="27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0.09</v>
      </c>
      <c r="F10" s="33">
        <v>9.89</v>
      </c>
      <c r="G10" s="21">
        <f t="shared" ca="1" si="0"/>
        <v>11.001039417586815</v>
      </c>
      <c r="H10" s="22">
        <v>10</v>
      </c>
      <c r="I10" s="23">
        <f t="shared" si="1"/>
        <v>9890</v>
      </c>
      <c r="J10" s="24">
        <f t="shared" ca="1" si="2"/>
        <v>0.11842042243402462</v>
      </c>
      <c r="K10" s="25">
        <v>10.19</v>
      </c>
      <c r="L10" s="26">
        <f t="shared" ca="1" si="3"/>
        <v>3.5921260596771618E-3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0.09</v>
      </c>
      <c r="F11" s="33">
        <v>43.47</v>
      </c>
      <c r="G11" s="21">
        <f t="shared" ca="1" si="0"/>
        <v>2.5028819838954131</v>
      </c>
      <c r="H11" s="22">
        <v>2</v>
      </c>
      <c r="I11" s="23">
        <f t="shared" si="1"/>
        <v>8694</v>
      </c>
      <c r="J11" s="24">
        <f t="shared" ca="1" si="2"/>
        <v>0.10409981320944489</v>
      </c>
      <c r="K11" s="25">
        <v>48.33</v>
      </c>
      <c r="L11" s="26">
        <f t="shared" ca="1" si="3"/>
        <v>1.1638488433354086E-2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0.08</v>
      </c>
      <c r="F12" s="33">
        <v>29</v>
      </c>
      <c r="G12" s="21">
        <f t="shared" ca="1" si="0"/>
        <v>3.3348744778523716</v>
      </c>
      <c r="H12" s="22">
        <v>3</v>
      </c>
      <c r="I12" s="23">
        <f t="shared" si="1"/>
        <v>8700</v>
      </c>
      <c r="J12" s="24">
        <f t="shared" ca="1" si="2"/>
        <v>0.10417165573063844</v>
      </c>
      <c r="K12" s="25">
        <v>34.659999999999997</v>
      </c>
      <c r="L12" s="26">
        <f t="shared" ca="1" si="3"/>
        <v>2.0331433497772861E-2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0.09</v>
      </c>
      <c r="F13" s="33">
        <v>18.899999999999999</v>
      </c>
      <c r="G13" s="21">
        <f t="shared" ca="1" si="0"/>
        <v>5.7566285629594507</v>
      </c>
      <c r="H13" s="22">
        <v>5</v>
      </c>
      <c r="I13" s="23">
        <f t="shared" si="1"/>
        <v>9450</v>
      </c>
      <c r="J13" s="24">
        <f t="shared" ca="1" si="2"/>
        <v>0.11315197087983141</v>
      </c>
      <c r="K13" s="25">
        <v>19.850000000000001</v>
      </c>
      <c r="L13" s="26">
        <f t="shared" ca="1" si="3"/>
        <v>5.6875329278222352E-3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7.0000000000000007E-2</v>
      </c>
      <c r="F14" s="33">
        <v>10.76</v>
      </c>
      <c r="G14" s="21">
        <f t="shared" ca="1" si="0"/>
        <v>7.8645390218869826</v>
      </c>
      <c r="H14" s="22">
        <v>7</v>
      </c>
      <c r="I14" s="23">
        <f t="shared" si="1"/>
        <v>7531.9999999999991</v>
      </c>
      <c r="J14" s="24">
        <f t="shared" ca="1" si="2"/>
        <v>9.0186311604961919E-2</v>
      </c>
      <c r="K14" s="25">
        <v>11.85</v>
      </c>
      <c r="L14" s="26">
        <f t="shared" ca="1" si="3"/>
        <v>9.13597394511231E-3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7.0000000000000007E-2</v>
      </c>
      <c r="F15" s="33">
        <v>12.89</v>
      </c>
      <c r="G15" s="21">
        <f t="shared" ca="1" si="0"/>
        <v>6.5649681827388617</v>
      </c>
      <c r="H15" s="22">
        <v>5</v>
      </c>
      <c r="I15" s="23">
        <f t="shared" si="1"/>
        <v>6445</v>
      </c>
      <c r="J15" s="24">
        <f t="shared" ca="1" si="2"/>
        <v>7.7170841515398242E-2</v>
      </c>
      <c r="K15" s="25">
        <v>12.46</v>
      </c>
      <c r="L15" s="26">
        <f t="shared" ca="1" si="3"/>
        <v>-2.5743570094353147E-3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7.0000000000000007E-2</v>
      </c>
      <c r="F16" s="33">
        <v>22.7</v>
      </c>
      <c r="G16" s="21">
        <f t="shared" ca="1" si="0"/>
        <v>3.7278607874671335</v>
      </c>
      <c r="H16" s="22">
        <v>3</v>
      </c>
      <c r="I16" s="23">
        <f t="shared" si="1"/>
        <v>6809.9999999999991</v>
      </c>
      <c r="J16" s="24">
        <f t="shared" ca="1" si="2"/>
        <v>8.1541261554672145E-2</v>
      </c>
      <c r="K16" s="25">
        <v>21.25</v>
      </c>
      <c r="L16" s="26">
        <f t="shared" ca="1" si="3"/>
        <v>-5.2085827865319166E-3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0.08</v>
      </c>
      <c r="F17" s="33">
        <v>53.94</v>
      </c>
      <c r="G17" s="21">
        <f t="shared" ca="1" si="0"/>
        <v>1.7929432676625654</v>
      </c>
      <c r="H17" s="22">
        <v>1</v>
      </c>
      <c r="I17" s="23">
        <f t="shared" si="1"/>
        <v>5394</v>
      </c>
      <c r="J17" s="24">
        <f t="shared" ca="1" si="2"/>
        <v>6.4586426552995832E-2</v>
      </c>
      <c r="K17" s="25">
        <v>48.76</v>
      </c>
      <c r="L17" s="26">
        <f t="shared" ca="1" si="3"/>
        <v>-6.2024043297092789E-3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120889.19982214847</v>
      </c>
      <c r="G18" s="35"/>
      <c r="H18" s="35"/>
      <c r="I18" s="35"/>
      <c r="J18" s="34"/>
      <c r="K18" s="36">
        <f ca="1">F4</f>
        <v>125729.19982214847</v>
      </c>
      <c r="L18" s="47">
        <f t="shared" ref="L18:L19" ca="1" si="5">(K18/F18-1)</f>
        <v>4.0036661729257794E-2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Setembro!F4</f>
        <v>125729.19982214847</v>
      </c>
      <c r="E4" s="12">
        <f ca="1">IF(SUM(I8:I17)&lt;=D4,SUM(I8:I17),"VALOR ACIMA DO DISPONÍVEL")</f>
        <v>83516</v>
      </c>
      <c r="F4" s="13">
        <f ca="1">(E4*I2)+E4+(D4-E4)</f>
        <v>130569.19982214847</v>
      </c>
      <c r="G4" s="3"/>
      <c r="H4" s="3"/>
      <c r="I4" s="14">
        <f ca="1">F4/100000-1</f>
        <v>0.30569199822148474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7.5241890976749533</v>
      </c>
      <c r="H8" s="22">
        <v>6</v>
      </c>
      <c r="I8" s="23">
        <f t="shared" ref="I8:I17" si="1">H8*F8*100</f>
        <v>10026</v>
      </c>
      <c r="J8" s="24">
        <f t="shared" ref="J8:J17" ca="1" si="2">I8/$E$4</f>
        <v>0.12004885291441161</v>
      </c>
      <c r="K8" s="25">
        <v>15.86</v>
      </c>
      <c r="L8" s="26">
        <f t="shared" ref="L8:L17" ca="1" si="3">IFERROR((K8/F8-1)*J8,0)</f>
        <v>-6.1066143014512284E-3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3.5667858105574033</v>
      </c>
      <c r="H9" s="22">
        <v>3</v>
      </c>
      <c r="I9" s="23">
        <f t="shared" si="1"/>
        <v>10575</v>
      </c>
      <c r="J9" s="24">
        <f t="shared" ca="1" si="2"/>
        <v>0.12662244360362088</v>
      </c>
      <c r="K9" s="25">
        <v>42.95</v>
      </c>
      <c r="L9" s="26">
        <f t="shared" ca="1" si="3"/>
        <v>2.7659370659514359E-2</v>
      </c>
      <c r="M9" s="27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0.09</v>
      </c>
      <c r="F10" s="33">
        <v>9.89</v>
      </c>
      <c r="G10" s="21">
        <f t="shared" ca="1" si="0"/>
        <v>11.44148431141897</v>
      </c>
      <c r="H10" s="22">
        <v>10</v>
      </c>
      <c r="I10" s="23">
        <f t="shared" si="1"/>
        <v>9890</v>
      </c>
      <c r="J10" s="24">
        <f t="shared" ca="1" si="2"/>
        <v>0.11842042243402462</v>
      </c>
      <c r="K10" s="25">
        <v>10.19</v>
      </c>
      <c r="L10" s="26">
        <f t="shared" ca="1" si="3"/>
        <v>3.5921260596771618E-3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0.09</v>
      </c>
      <c r="F11" s="33">
        <v>43.47</v>
      </c>
      <c r="G11" s="21">
        <f t="shared" ca="1" si="0"/>
        <v>2.6030890232328874</v>
      </c>
      <c r="H11" s="22">
        <v>2</v>
      </c>
      <c r="I11" s="23">
        <f t="shared" si="1"/>
        <v>8694</v>
      </c>
      <c r="J11" s="24">
        <f t="shared" ca="1" si="2"/>
        <v>0.10409981320944489</v>
      </c>
      <c r="K11" s="25">
        <v>48.33</v>
      </c>
      <c r="L11" s="26">
        <f t="shared" ca="1" si="3"/>
        <v>1.1638488433354086E-2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0.08</v>
      </c>
      <c r="F12" s="33">
        <v>29</v>
      </c>
      <c r="G12" s="21">
        <f t="shared" ca="1" si="0"/>
        <v>3.4683917192316818</v>
      </c>
      <c r="H12" s="22">
        <v>3</v>
      </c>
      <c r="I12" s="23">
        <f t="shared" si="1"/>
        <v>8700</v>
      </c>
      <c r="J12" s="24">
        <f t="shared" ca="1" si="2"/>
        <v>0.10417165573063844</v>
      </c>
      <c r="K12" s="25">
        <v>34.659999999999997</v>
      </c>
      <c r="L12" s="26">
        <f t="shared" ca="1" si="3"/>
        <v>2.0331433497772861E-2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0.09</v>
      </c>
      <c r="F13" s="33">
        <v>18.899999999999999</v>
      </c>
      <c r="G13" s="21">
        <f t="shared" ca="1" si="0"/>
        <v>5.9871047534356414</v>
      </c>
      <c r="H13" s="22">
        <v>5</v>
      </c>
      <c r="I13" s="23">
        <f t="shared" si="1"/>
        <v>9450</v>
      </c>
      <c r="J13" s="24">
        <f t="shared" ca="1" si="2"/>
        <v>0.11315197087983141</v>
      </c>
      <c r="K13" s="25">
        <v>19.850000000000001</v>
      </c>
      <c r="L13" s="26">
        <f t="shared" ca="1" si="3"/>
        <v>5.6875329278222352E-3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7.0000000000000007E-2</v>
      </c>
      <c r="F14" s="33">
        <v>10.76</v>
      </c>
      <c r="G14" s="21">
        <f t="shared" ca="1" si="0"/>
        <v>8.1794089103628203</v>
      </c>
      <c r="H14" s="22">
        <v>7</v>
      </c>
      <c r="I14" s="23">
        <f t="shared" si="1"/>
        <v>7531.9999999999991</v>
      </c>
      <c r="J14" s="24">
        <f t="shared" ca="1" si="2"/>
        <v>9.0186311604961919E-2</v>
      </c>
      <c r="K14" s="25">
        <v>11.85</v>
      </c>
      <c r="L14" s="26">
        <f t="shared" ca="1" si="3"/>
        <v>9.13597394511231E-3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7.0000000000000007E-2</v>
      </c>
      <c r="F15" s="33">
        <v>12.89</v>
      </c>
      <c r="G15" s="21">
        <f t="shared" ca="1" si="0"/>
        <v>6.8278075931345183</v>
      </c>
      <c r="H15" s="22">
        <v>5</v>
      </c>
      <c r="I15" s="23">
        <f t="shared" si="1"/>
        <v>6445</v>
      </c>
      <c r="J15" s="24">
        <f t="shared" ca="1" si="2"/>
        <v>7.7170841515398242E-2</v>
      </c>
      <c r="K15" s="25">
        <v>12.46</v>
      </c>
      <c r="L15" s="26">
        <f t="shared" ca="1" si="3"/>
        <v>-2.5743570094353147E-3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7.0000000000000007E-2</v>
      </c>
      <c r="F16" s="33">
        <v>22.7</v>
      </c>
      <c r="G16" s="21">
        <f t="shared" ca="1" si="0"/>
        <v>3.8771118887887202</v>
      </c>
      <c r="H16" s="22">
        <v>3</v>
      </c>
      <c r="I16" s="23">
        <f t="shared" si="1"/>
        <v>6809.9999999999991</v>
      </c>
      <c r="J16" s="24">
        <f t="shared" ca="1" si="2"/>
        <v>8.1541261554672145E-2</v>
      </c>
      <c r="K16" s="25">
        <v>21.25</v>
      </c>
      <c r="L16" s="26">
        <f t="shared" ca="1" si="3"/>
        <v>-5.2085827865319166E-3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0.08</v>
      </c>
      <c r="F17" s="33">
        <v>53.94</v>
      </c>
      <c r="G17" s="21">
        <f t="shared" ca="1" si="0"/>
        <v>1.8647267307697215</v>
      </c>
      <c r="H17" s="22">
        <v>1</v>
      </c>
      <c r="I17" s="23">
        <f t="shared" si="1"/>
        <v>5394</v>
      </c>
      <c r="J17" s="24">
        <f t="shared" ca="1" si="2"/>
        <v>6.4586426552995832E-2</v>
      </c>
      <c r="K17" s="25">
        <v>48.76</v>
      </c>
      <c r="L17" s="26">
        <f t="shared" ca="1" si="3"/>
        <v>-6.2024043297092789E-3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125729.19982214847</v>
      </c>
      <c r="G18" s="35"/>
      <c r="H18" s="35"/>
      <c r="I18" s="35"/>
      <c r="J18" s="34"/>
      <c r="K18" s="36">
        <f ca="1">F4</f>
        <v>130569.19982214847</v>
      </c>
      <c r="L18" s="47">
        <f t="shared" ref="L18:L19" ca="1" si="5">(K18/F18-1)</f>
        <v>3.8495433096261467E-2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Outubro!F4</f>
        <v>130569.19982214847</v>
      </c>
      <c r="E4" s="12">
        <f ca="1">IF(SUM(I8:I17)&lt;=D4,SUM(I8:I17),"VALOR ACIMA DO DISPONÍVEL")</f>
        <v>83516</v>
      </c>
      <c r="F4" s="13">
        <f ca="1">(E4*I2)+E4+(D4-E4)</f>
        <v>135409.19982214848</v>
      </c>
      <c r="G4" s="3"/>
      <c r="H4" s="3"/>
      <c r="I4" s="14">
        <f ca="1">F4/100000-1</f>
        <v>0.35409199822148474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7.8138360156881195</v>
      </c>
      <c r="H8" s="22">
        <v>6</v>
      </c>
      <c r="I8" s="23">
        <f t="shared" ref="I8:I17" si="1">H8*F8*100</f>
        <v>10026</v>
      </c>
      <c r="J8" s="24">
        <f t="shared" ref="J8:J17" ca="1" si="2">I8/$E$4</f>
        <v>0.12004885291441161</v>
      </c>
      <c r="K8" s="25">
        <v>15.86</v>
      </c>
      <c r="L8" s="26">
        <f t="shared" ref="L8:L17" ca="1" si="3">IFERROR((K8/F8-1)*J8,0)</f>
        <v>-6.1066143014512284E-3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3.7040907750964105</v>
      </c>
      <c r="H9" s="22">
        <v>3</v>
      </c>
      <c r="I9" s="23">
        <f t="shared" si="1"/>
        <v>10575</v>
      </c>
      <c r="J9" s="24">
        <f t="shared" ca="1" si="2"/>
        <v>0.12662244360362088</v>
      </c>
      <c r="K9" s="25">
        <v>42.95</v>
      </c>
      <c r="L9" s="26">
        <f t="shared" ca="1" si="3"/>
        <v>2.7659370659514359E-2</v>
      </c>
      <c r="M9" s="27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0.1</v>
      </c>
      <c r="F10" s="33">
        <v>9.89</v>
      </c>
      <c r="G10" s="21">
        <f t="shared" ca="1" si="0"/>
        <v>13.202143561390139</v>
      </c>
      <c r="H10" s="22">
        <v>10</v>
      </c>
      <c r="I10" s="23">
        <f t="shared" si="1"/>
        <v>9890</v>
      </c>
      <c r="J10" s="24">
        <f t="shared" ca="1" si="2"/>
        <v>0.11842042243402462</v>
      </c>
      <c r="K10" s="25">
        <v>10.19</v>
      </c>
      <c r="L10" s="26">
        <f t="shared" ca="1" si="3"/>
        <v>3.5921260596771618E-3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0.1</v>
      </c>
      <c r="F11" s="33">
        <v>43.47</v>
      </c>
      <c r="G11" s="21">
        <f t="shared" ca="1" si="0"/>
        <v>3.0036622917448468</v>
      </c>
      <c r="H11" s="22">
        <v>2</v>
      </c>
      <c r="I11" s="23">
        <f t="shared" si="1"/>
        <v>8694</v>
      </c>
      <c r="J11" s="24">
        <f t="shared" ca="1" si="2"/>
        <v>0.10409981320944489</v>
      </c>
      <c r="K11" s="25">
        <v>48.33</v>
      </c>
      <c r="L11" s="26">
        <f t="shared" ca="1" si="3"/>
        <v>1.1638488433354086E-2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0.1</v>
      </c>
      <c r="F12" s="33">
        <v>29</v>
      </c>
      <c r="G12" s="21">
        <f t="shared" ca="1" si="0"/>
        <v>4.5023862007637403</v>
      </c>
      <c r="H12" s="22">
        <v>3</v>
      </c>
      <c r="I12" s="23">
        <f t="shared" si="1"/>
        <v>8700</v>
      </c>
      <c r="J12" s="24">
        <f t="shared" ca="1" si="2"/>
        <v>0.10417165573063844</v>
      </c>
      <c r="K12" s="25">
        <v>34.659999999999997</v>
      </c>
      <c r="L12" s="26">
        <f t="shared" ca="1" si="3"/>
        <v>2.0331433497772861E-2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0.1</v>
      </c>
      <c r="F13" s="33">
        <v>18.899999999999999</v>
      </c>
      <c r="G13" s="21">
        <f t="shared" ca="1" si="0"/>
        <v>6.908423271013147</v>
      </c>
      <c r="H13" s="22">
        <v>5</v>
      </c>
      <c r="I13" s="23">
        <f t="shared" si="1"/>
        <v>9450</v>
      </c>
      <c r="J13" s="24">
        <f t="shared" ca="1" si="2"/>
        <v>0.11315197087983141</v>
      </c>
      <c r="K13" s="25">
        <v>19.850000000000001</v>
      </c>
      <c r="L13" s="26">
        <f t="shared" ca="1" si="3"/>
        <v>5.6875329278222352E-3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0.1</v>
      </c>
      <c r="F14" s="33">
        <v>10.76</v>
      </c>
      <c r="G14" s="21">
        <f t="shared" ca="1" si="0"/>
        <v>12.134683998340936</v>
      </c>
      <c r="H14" s="22">
        <v>7</v>
      </c>
      <c r="I14" s="23">
        <f t="shared" si="1"/>
        <v>7531.9999999999991</v>
      </c>
      <c r="J14" s="24">
        <f t="shared" ca="1" si="2"/>
        <v>9.0186311604961919E-2</v>
      </c>
      <c r="K14" s="25">
        <v>11.85</v>
      </c>
      <c r="L14" s="26">
        <f t="shared" ca="1" si="3"/>
        <v>9.13597394511231E-3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0.1</v>
      </c>
      <c r="F15" s="33">
        <v>12.89</v>
      </c>
      <c r="G15" s="21">
        <f t="shared" ca="1" si="0"/>
        <v>10.129495719328819</v>
      </c>
      <c r="H15" s="22">
        <v>5</v>
      </c>
      <c r="I15" s="23">
        <f t="shared" si="1"/>
        <v>6445</v>
      </c>
      <c r="J15" s="24">
        <f t="shared" ca="1" si="2"/>
        <v>7.7170841515398242E-2</v>
      </c>
      <c r="K15" s="25">
        <v>12.46</v>
      </c>
      <c r="L15" s="26">
        <f t="shared" ca="1" si="3"/>
        <v>-2.5743570094353147E-3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0.1</v>
      </c>
      <c r="F16" s="33">
        <v>22.7</v>
      </c>
      <c r="G16" s="21">
        <f t="shared" ca="1" si="0"/>
        <v>5.7519471287290083</v>
      </c>
      <c r="H16" s="22">
        <v>3</v>
      </c>
      <c r="I16" s="23">
        <f t="shared" si="1"/>
        <v>6809.9999999999991</v>
      </c>
      <c r="J16" s="24">
        <f t="shared" ca="1" si="2"/>
        <v>8.1541261554672145E-2</v>
      </c>
      <c r="K16" s="25">
        <v>21.25</v>
      </c>
      <c r="L16" s="26">
        <f t="shared" ca="1" si="3"/>
        <v>-5.2085827865319166E-3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0.1</v>
      </c>
      <c r="F17" s="33">
        <v>53.94</v>
      </c>
      <c r="G17" s="21">
        <f t="shared" ca="1" si="0"/>
        <v>2.4206377423460972</v>
      </c>
      <c r="H17" s="22">
        <v>1</v>
      </c>
      <c r="I17" s="23">
        <f t="shared" si="1"/>
        <v>5394</v>
      </c>
      <c r="J17" s="24">
        <f t="shared" ca="1" si="2"/>
        <v>6.4586426552995832E-2</v>
      </c>
      <c r="K17" s="25">
        <v>48.76</v>
      </c>
      <c r="L17" s="26">
        <f t="shared" ca="1" si="3"/>
        <v>-6.2024043297092789E-3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130569.19982214847</v>
      </c>
      <c r="G18" s="35"/>
      <c r="H18" s="35"/>
      <c r="I18" s="35"/>
      <c r="J18" s="34"/>
      <c r="K18" s="36">
        <f ca="1">F4</f>
        <v>135409.19982214848</v>
      </c>
      <c r="L18" s="47">
        <f t="shared" ref="L18:L19" ca="1" si="5">(K18/F18-1)</f>
        <v>3.7068466426942281E-2</v>
      </c>
      <c r="M18" s="46"/>
      <c r="N18" s="37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3"/>
      <c r="D2" s="48" t="s">
        <v>0</v>
      </c>
      <c r="E2" s="45"/>
      <c r="F2" s="46"/>
      <c r="G2" s="3"/>
      <c r="H2" s="3"/>
      <c r="I2" s="4">
        <f ca="1">SUM(L8:L17)</f>
        <v>4.1519937752179853E-2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Novembro!F4</f>
        <v>135409.19982214848</v>
      </c>
      <c r="E4" s="12">
        <f ca="1">IF(SUM(I8:I17)&lt;=D4,SUM(I8:I17),"VALOR ACIMA DO DISPONÍVEL")</f>
        <v>124663</v>
      </c>
      <c r="F4" s="13">
        <f ca="1">(E4*I2)+E4+(D4-E4)</f>
        <v>140585.19982214848</v>
      </c>
      <c r="G4" s="3"/>
      <c r="H4" s="3"/>
      <c r="I4" s="14">
        <f ca="1">F4/100000-1</f>
        <v>0.40585199822148477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49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48" t="s">
        <v>8</v>
      </c>
      <c r="D7" s="46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4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17">
        <v>1</v>
      </c>
      <c r="D8" s="18" t="s">
        <v>27</v>
      </c>
      <c r="E8" s="19">
        <v>0.1</v>
      </c>
      <c r="F8" s="33">
        <v>16.71</v>
      </c>
      <c r="G8" s="21">
        <f t="shared" ref="G8:G17" ca="1" si="0">((E8*$D$4)/100)/F8</f>
        <v>8.1034829337012848</v>
      </c>
      <c r="H8" s="22">
        <v>6</v>
      </c>
      <c r="I8" s="23">
        <f t="shared" ref="I8:I17" si="1">H8*F8*100</f>
        <v>10026</v>
      </c>
      <c r="J8" s="24">
        <f t="shared" ref="J8:J17" ca="1" si="2">I8/$E$4</f>
        <v>8.0424825329087221E-2</v>
      </c>
      <c r="K8" s="25">
        <v>15.86</v>
      </c>
      <c r="L8" s="26">
        <f t="shared" ref="L8:L17" ca="1" si="3">IFERROR((K8/F8-1)*J8,0)</f>
        <v>-4.0910294153036651E-3</v>
      </c>
      <c r="M8" s="27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28">
        <v>2</v>
      </c>
      <c r="D9" s="29" t="s">
        <v>28</v>
      </c>
      <c r="E9" s="19">
        <v>0.1</v>
      </c>
      <c r="F9" s="33">
        <v>35.25</v>
      </c>
      <c r="G9" s="21">
        <f t="shared" ca="1" si="0"/>
        <v>3.8413957396354177</v>
      </c>
      <c r="H9" s="22">
        <v>3</v>
      </c>
      <c r="I9" s="23">
        <f t="shared" si="1"/>
        <v>10575</v>
      </c>
      <c r="J9" s="24">
        <f t="shared" ca="1" si="2"/>
        <v>8.4828698170267045E-2</v>
      </c>
      <c r="K9" s="25">
        <v>42.95</v>
      </c>
      <c r="L9" s="26">
        <f t="shared" ca="1" si="3"/>
        <v>1.8529956763434229E-2</v>
      </c>
      <c r="M9" s="27">
        <f t="shared" ca="1" si="4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28">
        <v>3</v>
      </c>
      <c r="D10" s="29" t="s">
        <v>21</v>
      </c>
      <c r="E10" s="19">
        <v>0.1</v>
      </c>
      <c r="F10" s="33">
        <v>9.89</v>
      </c>
      <c r="G10" s="21">
        <f t="shared" ca="1" si="0"/>
        <v>13.691526776759199</v>
      </c>
      <c r="H10" s="22">
        <v>13</v>
      </c>
      <c r="I10" s="23">
        <f t="shared" si="1"/>
        <v>12857</v>
      </c>
      <c r="J10" s="24">
        <f t="shared" ca="1" si="2"/>
        <v>0.10313404939717478</v>
      </c>
      <c r="K10" s="25">
        <v>10.19</v>
      </c>
      <c r="L10" s="26">
        <f t="shared" ca="1" si="3"/>
        <v>3.1284342587615992E-3</v>
      </c>
      <c r="M10" s="27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28">
        <v>4</v>
      </c>
      <c r="D11" s="29" t="s">
        <v>29</v>
      </c>
      <c r="E11" s="19">
        <v>0.1</v>
      </c>
      <c r="F11" s="33">
        <v>43.47</v>
      </c>
      <c r="G11" s="21">
        <f t="shared" ca="1" si="0"/>
        <v>3.1150034465642622</v>
      </c>
      <c r="H11" s="22">
        <v>3</v>
      </c>
      <c r="I11" s="23">
        <f t="shared" si="1"/>
        <v>13041</v>
      </c>
      <c r="J11" s="24">
        <f t="shared" ca="1" si="2"/>
        <v>0.10461002863720591</v>
      </c>
      <c r="K11" s="25">
        <v>48.33</v>
      </c>
      <c r="L11" s="26">
        <f t="shared" ca="1" si="3"/>
        <v>1.1695531151985752E-2</v>
      </c>
      <c r="M11" s="27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28">
        <v>5</v>
      </c>
      <c r="D12" s="29" t="s">
        <v>30</v>
      </c>
      <c r="E12" s="19">
        <v>0.1</v>
      </c>
      <c r="F12" s="33">
        <v>29</v>
      </c>
      <c r="G12" s="21">
        <f t="shared" ca="1" si="0"/>
        <v>4.6692827524878791</v>
      </c>
      <c r="H12" s="22">
        <v>4</v>
      </c>
      <c r="I12" s="23">
        <f t="shared" si="1"/>
        <v>11600</v>
      </c>
      <c r="J12" s="24">
        <f t="shared" ca="1" si="2"/>
        <v>9.3050865132396937E-2</v>
      </c>
      <c r="K12" s="25">
        <v>34.659999999999997</v>
      </c>
      <c r="L12" s="26">
        <f t="shared" ca="1" si="3"/>
        <v>1.8160961953426417E-2</v>
      </c>
      <c r="M12" s="27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28">
        <v>6</v>
      </c>
      <c r="D13" s="29" t="s">
        <v>31</v>
      </c>
      <c r="E13" s="19">
        <v>0.1</v>
      </c>
      <c r="F13" s="33">
        <v>18.899999999999999</v>
      </c>
      <c r="G13" s="21">
        <f t="shared" ca="1" si="0"/>
        <v>7.1645079270978034</v>
      </c>
      <c r="H13" s="22">
        <v>7</v>
      </c>
      <c r="I13" s="23">
        <f t="shared" si="1"/>
        <v>13229.999999999998</v>
      </c>
      <c r="J13" s="24">
        <f t="shared" ca="1" si="2"/>
        <v>0.1061261160087596</v>
      </c>
      <c r="K13" s="25">
        <v>19.850000000000001</v>
      </c>
      <c r="L13" s="26">
        <f t="shared" ca="1" si="3"/>
        <v>5.3343814925038095E-3</v>
      </c>
      <c r="M13" s="27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28">
        <v>7</v>
      </c>
      <c r="D14" s="29" t="s">
        <v>32</v>
      </c>
      <c r="E14" s="19">
        <v>0.1</v>
      </c>
      <c r="F14" s="33">
        <v>10.76</v>
      </c>
      <c r="G14" s="21">
        <f t="shared" ca="1" si="0"/>
        <v>12.584498124734989</v>
      </c>
      <c r="H14" s="22">
        <v>12</v>
      </c>
      <c r="I14" s="23">
        <f t="shared" si="1"/>
        <v>12912</v>
      </c>
      <c r="J14" s="24">
        <f t="shared" ca="1" si="2"/>
        <v>0.10357523884392322</v>
      </c>
      <c r="K14" s="25">
        <v>11.85</v>
      </c>
      <c r="L14" s="26">
        <f t="shared" ca="1" si="3"/>
        <v>1.0492287206308204E-2</v>
      </c>
      <c r="M14" s="27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28">
        <v>8</v>
      </c>
      <c r="D15" s="29" t="s">
        <v>33</v>
      </c>
      <c r="E15" s="19">
        <v>0.1</v>
      </c>
      <c r="F15" s="33">
        <v>12.89</v>
      </c>
      <c r="G15" s="21">
        <f t="shared" ca="1" si="0"/>
        <v>10.504980591322612</v>
      </c>
      <c r="H15" s="22">
        <v>10</v>
      </c>
      <c r="I15" s="23">
        <f t="shared" si="1"/>
        <v>12890</v>
      </c>
      <c r="J15" s="24">
        <f t="shared" ca="1" si="2"/>
        <v>0.10339876306522384</v>
      </c>
      <c r="K15" s="25">
        <v>12.46</v>
      </c>
      <c r="L15" s="26">
        <f t="shared" ca="1" si="3"/>
        <v>-3.4492993109422965E-3</v>
      </c>
      <c r="M15" s="27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28">
        <v>9</v>
      </c>
      <c r="D16" s="29" t="s">
        <v>34</v>
      </c>
      <c r="E16" s="19">
        <v>0.1</v>
      </c>
      <c r="F16" s="33">
        <v>22.7</v>
      </c>
      <c r="G16" s="21">
        <f t="shared" ca="1" si="0"/>
        <v>5.9651629877598449</v>
      </c>
      <c r="H16" s="22">
        <v>5</v>
      </c>
      <c r="I16" s="23">
        <f t="shared" si="1"/>
        <v>11350</v>
      </c>
      <c r="J16" s="24">
        <f t="shared" ca="1" si="2"/>
        <v>9.1045458556267694E-2</v>
      </c>
      <c r="K16" s="25">
        <v>21.25</v>
      </c>
      <c r="L16" s="26">
        <f t="shared" ca="1" si="3"/>
        <v>-5.8156790707748034E-3</v>
      </c>
      <c r="M16" s="27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28">
        <v>10</v>
      </c>
      <c r="D17" s="29" t="s">
        <v>20</v>
      </c>
      <c r="E17" s="19">
        <v>0.1</v>
      </c>
      <c r="F17" s="33">
        <v>53.94</v>
      </c>
      <c r="G17" s="21">
        <f t="shared" ca="1" si="0"/>
        <v>2.5103670712300423</v>
      </c>
      <c r="H17" s="22">
        <v>3</v>
      </c>
      <c r="I17" s="23">
        <f t="shared" si="1"/>
        <v>16182</v>
      </c>
      <c r="J17" s="24">
        <f t="shared" ca="1" si="2"/>
        <v>0.12980595685969373</v>
      </c>
      <c r="K17" s="25">
        <v>48.76</v>
      </c>
      <c r="L17" s="26">
        <f t="shared" ca="1" si="3"/>
        <v>-1.2465607277219386E-2</v>
      </c>
      <c r="M17" s="27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44" t="s">
        <v>24</v>
      </c>
      <c r="D18" s="45"/>
      <c r="E18" s="46"/>
      <c r="F18" s="34">
        <f ca="1">D4</f>
        <v>135409.19982214848</v>
      </c>
      <c r="G18" s="35"/>
      <c r="H18" s="35"/>
      <c r="I18" s="35"/>
      <c r="J18" s="34"/>
      <c r="K18" s="36">
        <f ca="1">F4</f>
        <v>140585.19982214848</v>
      </c>
      <c r="L18" s="47">
        <f t="shared" ref="L18:L19" ca="1" si="5">(K18/F18-1)</f>
        <v>3.8224876941879593E-2</v>
      </c>
      <c r="M18" s="4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4" t="s">
        <v>26</v>
      </c>
      <c r="D19" s="45"/>
      <c r="E19" s="46"/>
      <c r="F19" s="38">
        <v>100967.2</v>
      </c>
      <c r="G19" s="39"/>
      <c r="H19" s="39"/>
      <c r="I19" s="39"/>
      <c r="J19" s="40"/>
      <c r="K19" s="41">
        <v>102673.28</v>
      </c>
      <c r="L19" s="47">
        <f t="shared" si="5"/>
        <v>1.6897368650413247E-2</v>
      </c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3"/>
    </row>
    <row r="221" spans="1:25" ht="15.75" customHeight="1">
      <c r="C221" s="43"/>
    </row>
    <row r="222" spans="1:25" ht="15.75" customHeight="1">
      <c r="C222" s="43"/>
    </row>
    <row r="223" spans="1:25" ht="15.75" customHeight="1">
      <c r="C223" s="43"/>
    </row>
    <row r="224" spans="1:25" ht="15.75" customHeight="1">
      <c r="C224" s="43"/>
    </row>
    <row r="225" spans="3:3" ht="15.75" customHeight="1">
      <c r="C225" s="43"/>
    </row>
    <row r="226" spans="3:3" ht="15.75" customHeight="1">
      <c r="C226" s="43"/>
    </row>
    <row r="227" spans="3:3" ht="15.75" customHeight="1">
      <c r="C227" s="43"/>
    </row>
    <row r="228" spans="3:3" ht="15.75" customHeight="1">
      <c r="C228" s="43"/>
    </row>
    <row r="229" spans="3:3" ht="15.75" customHeight="1">
      <c r="C229" s="43"/>
    </row>
    <row r="230" spans="3:3" ht="15.75" customHeight="1">
      <c r="C230" s="43"/>
    </row>
    <row r="231" spans="3:3" ht="15.75" customHeight="1">
      <c r="C231" s="43"/>
    </row>
    <row r="232" spans="3:3" ht="15.75" customHeight="1">
      <c r="C232" s="43"/>
    </row>
    <row r="233" spans="3:3" ht="15.75" customHeight="1">
      <c r="C233" s="43"/>
    </row>
    <row r="234" spans="3:3" ht="15.75" customHeight="1">
      <c r="C234" s="43"/>
    </row>
    <row r="235" spans="3:3" ht="15.75" customHeight="1">
      <c r="C235" s="43"/>
    </row>
    <row r="236" spans="3:3" ht="15.75" customHeight="1">
      <c r="C236" s="43"/>
    </row>
    <row r="237" spans="3:3" ht="15.75" customHeight="1">
      <c r="C237" s="43"/>
    </row>
    <row r="238" spans="3:3" ht="15.75" customHeight="1">
      <c r="C238" s="43"/>
    </row>
    <row r="239" spans="3:3" ht="15.75" customHeight="1">
      <c r="C239" s="43"/>
    </row>
    <row r="240" spans="3:3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  <row r="999" spans="3:3" ht="15.75" customHeight="1">
      <c r="C999" s="43"/>
    </row>
    <row r="1000" spans="3:3" ht="15.75" customHeight="1">
      <c r="C1000" s="43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modified xsi:type="dcterms:W3CDTF">2020-07-04T19:57:56Z</dcterms:modified>
</cp:coreProperties>
</file>