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abriel Just\Desktop\"/>
    </mc:Choice>
  </mc:AlternateContent>
  <xr:revisionPtr revIDLastSave="0" documentId="8_{CB0AAA74-F1B9-424A-A769-D961163E378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3" i="7"/>
  <c r="I12" i="7"/>
  <c r="I11" i="7"/>
  <c r="I10" i="7"/>
  <c r="I9" i="7"/>
  <c r="I8" i="7"/>
  <c r="L15" i="6"/>
  <c r="I13" i="6"/>
  <c r="I12" i="6"/>
  <c r="I11" i="6"/>
  <c r="I10" i="6"/>
  <c r="I9" i="6"/>
  <c r="I8" i="6"/>
  <c r="I8" i="1"/>
  <c r="L15" i="1"/>
  <c r="I13" i="1"/>
  <c r="G13" i="1"/>
  <c r="I12" i="1"/>
  <c r="G12" i="1"/>
  <c r="I11" i="1"/>
  <c r="G11" i="1"/>
  <c r="I10" i="1"/>
  <c r="G10" i="1"/>
  <c r="I9" i="1"/>
  <c r="G9" i="1"/>
  <c r="G8" i="1"/>
  <c r="E4" i="1" l="1"/>
  <c r="J10" i="1" l="1"/>
  <c r="J9" i="1"/>
  <c r="L9" i="1" s="1"/>
  <c r="M9" i="1" s="1"/>
  <c r="J11" i="1"/>
  <c r="J12" i="1"/>
  <c r="J13" i="1"/>
  <c r="J8" i="1"/>
  <c r="L11" i="1" l="1"/>
  <c r="M11" i="1" s="1"/>
  <c r="L13" i="1"/>
  <c r="M13" i="1" s="1"/>
  <c r="L8" i="1"/>
  <c r="L10" i="1"/>
  <c r="M10" i="1" s="1"/>
  <c r="L12" i="1"/>
  <c r="M12" i="1" s="1"/>
  <c r="I2" i="1" l="1"/>
  <c r="F4" i="1" s="1"/>
  <c r="M8" i="1"/>
  <c r="I4" i="1" l="1"/>
  <c r="D4" i="6"/>
  <c r="K14" i="1"/>
  <c r="L14" i="1" s="1"/>
  <c r="G10" i="6" l="1"/>
  <c r="F14" i="6"/>
  <c r="G13" i="6"/>
  <c r="G11" i="6"/>
  <c r="G9" i="6"/>
  <c r="G12" i="6"/>
  <c r="G8" i="6"/>
  <c r="E4" i="6"/>
  <c r="J9" i="6" l="1"/>
  <c r="L9" i="6" s="1"/>
  <c r="M9" i="6" s="1"/>
  <c r="J8" i="6"/>
  <c r="L8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M8" i="6" l="1"/>
  <c r="I2" i="6"/>
  <c r="F4" i="6" s="1"/>
  <c r="I4" i="6" l="1"/>
  <c r="D4" i="7"/>
  <c r="K14" i="6"/>
  <c r="L14" i="6" s="1"/>
  <c r="G12" i="7" l="1"/>
  <c r="F18" i="7"/>
  <c r="E4" i="7"/>
  <c r="G11" i="7"/>
  <c r="G8" i="7"/>
  <c r="G10" i="7"/>
  <c r="G9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L17" i="7"/>
  <c r="M17" i="7" s="1"/>
  <c r="J8" i="7"/>
  <c r="L8" i="7" s="1"/>
  <c r="L16" i="7"/>
  <c r="M16" i="7" s="1"/>
  <c r="L14" i="7"/>
  <c r="M14" i="7" s="1"/>
  <c r="L15" i="7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5" authorId="8" shapeId="0" xr:uid="{749CF765-772F-4A49-86DF-6CD58BEC07A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K15" authorId="9" shapeId="0" xr:uid="{07356645-3094-4733-BF9D-DA662AAC262A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5" authorId="8" shapeId="0" xr:uid="{61D265A0-D3CE-448D-8970-3F6F8B2C289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K15" authorId="9" shapeId="0" xr:uid="{9B3A2961-CCBE-4C8B-9D39-B4D400A339C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K19" authorId="9" shapeId="0" xr:uid="{A19E2F08-15C5-4CCF-9AE6-B026D039304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<sst xmlns="http://schemas.openxmlformats.org/spreadsheetml/2006/main" count="235" uniqueCount="39">
  <si>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</si>
  <si>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</si>
  <si>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</si>
  <si>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</si>
  <si>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</si>
  <si>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</si>
  <si>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</si>
  <si>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</si>
  <si>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</si>
  <si>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</si>
  <si>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</si>
  <si>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</si>
  <si>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</si>
  <si>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</si>
  <si>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</si>
  <si>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</si>
  <si>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</si>
  <si>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</si>
  <si>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</si>
  <si>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</si>
  <si>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</si>
  <si>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</si>
  <si>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</si>
  <si>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</si>
  <si>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</si>
  <si>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</si>
  <si>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</si>
  <si>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</si>
  <si>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</si>
  <si>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</si>
  <si>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SLCE3</t>
  </si>
  <si>
    <t>KLBN11</t>
  </si>
  <si>
    <t>HAPV3</t>
  </si>
  <si>
    <t>MRFG3</t>
  </si>
  <si>
    <t>BBDC4</t>
  </si>
  <si>
    <t>Junho de 2020</t>
  </si>
  <si>
    <t>POSI3</t>
  </si>
  <si>
    <t>MRVE3</t>
  </si>
  <si>
    <t>SQIA3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</si>
</sst>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9" fillId="0" borderId="9"/>
    <xf numFmtId="0" fontId="9" fillId="0" borderId="9"/>
    <xf numFmtId="0" fontId="9" fillId="0" borderId="9"/>
  </cellStyleXfs>
  <cellXfs count="68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9" fontId="0" fillId="5" borderId="9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64" fontId="0" fillId="4" borderId="12" xfId="0" applyNumberFormat="1" applyFont="1" applyFill="1" applyBorder="1" applyAlignment="1">
      <alignment horizontal="center" vertical="center"/>
    </xf>
    <xf numFmtId="164" fontId="0" fillId="4" borderId="17" xfId="0" applyNumberFormat="1" applyFont="1" applyFill="1" applyBorder="1" applyAlignment="1">
      <alignment horizontal="center" vertical="center"/>
    </xf>
    <xf numFmtId="166" fontId="0" fillId="4" borderId="13" xfId="1" applyNumberFormat="1" applyFont="1" applyFill="1" applyBorder="1" applyAlignment="1">
      <alignment horizontal="center" vertical="center"/>
    </xf>
    <xf numFmtId="165" fontId="0" fillId="4" borderId="13" xfId="1" applyNumberFormat="1" applyFont="1" applyFill="1" applyBorder="1" applyAlignment="1">
      <alignment horizontal="center" vertical="center"/>
    </xf>
    <xf numFmtId="166" fontId="0" fillId="4" borderId="12" xfId="1" applyNumberFormat="1" applyFont="1" applyFill="1" applyBorder="1" applyAlignment="1">
      <alignment horizontal="center" vertical="center"/>
    </xf>
    <xf numFmtId="165" fontId="0" fillId="4" borderId="12" xfId="1" applyNumberFormat="1" applyFont="1" applyFill="1" applyBorder="1" applyAlignment="1">
      <alignment horizontal="center" vertical="center"/>
    </xf>
    <xf numFmtId="164" fontId="0" fillId="4" borderId="13" xfId="2" applyNumberFormat="1" applyFont="1" applyFill="1" applyBorder="1" applyAlignment="1">
      <alignment horizontal="center" vertical="center"/>
    </xf>
    <xf numFmtId="164" fontId="0" fillId="4" borderId="12" xfId="2" applyNumberFormat="1" applyFont="1" applyFill="1" applyBorder="1" applyAlignment="1">
      <alignment horizontal="center" vertical="center"/>
    </xf>
    <xf numFmtId="164" fontId="0" fillId="4" borderId="17" xfId="2" applyNumberFormat="1" applyFont="1" applyFill="1" applyBorder="1" applyAlignment="1">
      <alignment horizontal="center" vertical="center"/>
    </xf>
    <xf numFmtId="164" fontId="0" fillId="4" borderId="14" xfId="3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A0BCF6A9-12E1-4648-88BD-732411996366}"/>
    <cellStyle name="Normal 3" xfId="2" xr:uid="{48E81F38-F878-4FEE-AEF7-10AF11A2E97C}"/>
    <cellStyle name="Normal 4" xfId="3" xr:uid="{98A157F4-91DC-4F5B-896F-12FC28E499E9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5" dT="2020-04-27T19:42:06.72" personId="{D2815B33-11D7-49E5-97A6-8F244408F7FE}" id="{749CF765-772F-4A49-86DF-6CD58BEC07AE}">
    <text>Pontuação de fechamento do Ibovespa no último dia do mês anterior</text>
  </threadedComment>
  <threadedComment ref="K15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5" dT="2020-04-27T19:42:06.72" personId="{D2815B33-11D7-49E5-97A6-8F244408F7FE}" id="{61D265A0-D3CE-448D-8970-3F6F8B2C2890}">
    <text>Pontuação de fechamento do Ibovespa no último dia do mês anterior</text>
  </threadedComment>
  <threadedComment ref="K15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4"/>
  <sheetViews>
    <sheetView showGridLines="0" workbookViewId="0">
      <selection activeCell="H14" sqref="H14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57" t="s">
        <v>0</v>
      </c>
      <c r="E2" s="58"/>
      <c r="F2" s="59"/>
      <c r="G2" s="13"/>
      <c r="H2" s="13"/>
      <c r="I2" s="42">
        <f>SUM(L8:L13)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IF(SUM(I8:I13)&lt;=D4,SUM(I8:I13),"VALOR ACIMA DO DISPONÍVEL")</f>
        <v>99718.5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4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30</v>
      </c>
      <c r="E8" s="25">
        <v>0.2</v>
      </c>
      <c r="F8" s="26">
        <v>24</v>
      </c>
      <c r="G8" s="27">
        <f t="shared" ref="G8:G13" si="0">((E8*$D$4)/100)/F8</f>
        <v>8.3333333333333339</v>
      </c>
      <c r="H8" s="28">
        <v>8</v>
      </c>
      <c r="I8" s="29">
        <f>H8*F8*100</f>
        <v>19200</v>
      </c>
      <c r="J8" s="43">
        <f t="shared" ref="J8:J13" si="1">I8/$E$4</f>
        <v>0.19254200574617547</v>
      </c>
      <c r="K8" s="46">
        <v>24</v>
      </c>
      <c r="L8" s="32">
        <f t="shared" ref="L8:L13" si="2">IFERROR((K8/F8-1)*J8,0)</f>
        <v>0</v>
      </c>
      <c r="M8" s="33">
        <f t="shared" ref="M8:M13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31</v>
      </c>
      <c r="E9" s="25">
        <v>0.15</v>
      </c>
      <c r="F9" s="26">
        <v>17.7</v>
      </c>
      <c r="G9" s="27">
        <f t="shared" si="0"/>
        <v>8.4745762711864412</v>
      </c>
      <c r="H9" s="28">
        <v>9</v>
      </c>
      <c r="I9" s="29">
        <f t="shared" ref="I9:I13" si="4">H9*F9*100</f>
        <v>15929.999999999998</v>
      </c>
      <c r="J9" s="30">
        <f t="shared" si="1"/>
        <v>0.15974969539252995</v>
      </c>
      <c r="K9" s="45">
        <v>17.7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32</v>
      </c>
      <c r="E10" s="25">
        <v>0.15</v>
      </c>
      <c r="F10" s="26">
        <v>52.44</v>
      </c>
      <c r="G10" s="27">
        <f t="shared" si="0"/>
        <v>2.8604118993135015</v>
      </c>
      <c r="H10" s="28">
        <v>3</v>
      </c>
      <c r="I10" s="29">
        <f t="shared" si="4"/>
        <v>15732</v>
      </c>
      <c r="J10" s="30">
        <f t="shared" si="1"/>
        <v>0.15776410595827253</v>
      </c>
      <c r="K10" s="31">
        <v>52.44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33</v>
      </c>
      <c r="E11" s="25">
        <v>0.2</v>
      </c>
      <c r="F11" s="26">
        <v>12.76</v>
      </c>
      <c r="G11" s="27">
        <f t="shared" si="0"/>
        <v>15.673981191222571</v>
      </c>
      <c r="H11" s="28">
        <v>15</v>
      </c>
      <c r="I11" s="29">
        <f t="shared" si="4"/>
        <v>19140</v>
      </c>
      <c r="J11" s="30">
        <f t="shared" si="1"/>
        <v>0.19194031197821868</v>
      </c>
      <c r="K11" s="31">
        <v>12.76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34</v>
      </c>
      <c r="E12" s="25">
        <v>0.15</v>
      </c>
      <c r="F12" s="26">
        <v>19.2</v>
      </c>
      <c r="G12" s="27">
        <f t="shared" si="0"/>
        <v>7.8125</v>
      </c>
      <c r="H12" s="28">
        <v>8</v>
      </c>
      <c r="I12" s="29">
        <f t="shared" si="4"/>
        <v>15360</v>
      </c>
      <c r="J12" s="30">
        <f t="shared" si="1"/>
        <v>0.15403360459694038</v>
      </c>
      <c r="K12" s="31">
        <v>19.2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0.15</v>
      </c>
      <c r="F13" s="26">
        <v>16.89</v>
      </c>
      <c r="G13" s="27">
        <f t="shared" si="0"/>
        <v>8.8809946714031973</v>
      </c>
      <c r="H13" s="28">
        <v>8.5</v>
      </c>
      <c r="I13" s="29">
        <f t="shared" si="4"/>
        <v>14356.5</v>
      </c>
      <c r="J13" s="30">
        <f t="shared" si="1"/>
        <v>0.14397027632786294</v>
      </c>
      <c r="K13" s="31">
        <v>16.89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67" t="s">
        <v>22</v>
      </c>
      <c r="D14" s="67"/>
      <c r="E14" s="67"/>
      <c r="F14" s="4">
        <v>100000</v>
      </c>
      <c r="G14" s="3"/>
      <c r="H14" s="3"/>
      <c r="I14" s="3"/>
      <c r="J14" s="4"/>
      <c r="K14" s="2">
        <f>F4</f>
        <v>100000</v>
      </c>
      <c r="L14" s="55">
        <f t="shared" ref="L14:L15" si="5">(K14/F14-1)</f>
        <v>0</v>
      </c>
      <c r="M14" s="56"/>
      <c r="N14" s="41" t="s">
        <v>29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"/>
      <c r="C15" s="67" t="s">
        <v>24</v>
      </c>
      <c r="D15" s="67"/>
      <c r="E15" s="67"/>
      <c r="F15" s="11">
        <v>100967.2</v>
      </c>
      <c r="G15" s="6"/>
      <c r="H15" s="6"/>
      <c r="I15" s="6"/>
      <c r="J15" s="7"/>
      <c r="K15" s="5">
        <v>102673.28</v>
      </c>
      <c r="L15" s="55">
        <f t="shared" si="5"/>
        <v>1.6897368650413247E-2</v>
      </c>
      <c r="M15" s="5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"/>
      <c r="B16" s="1"/>
      <c r="C16" s="9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"/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"/>
      <c r="B18" s="1"/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8">
    <mergeCell ref="L15:M15"/>
    <mergeCell ref="D2:F2"/>
    <mergeCell ref="L7:M7"/>
    <mergeCell ref="L14:M14"/>
    <mergeCell ref="C6:M6"/>
    <mergeCell ref="C7:D7"/>
    <mergeCell ref="C14:E14"/>
    <mergeCell ref="C15:E15"/>
  </mergeCells>
  <conditionalFormatting sqref="E4">
    <cfRule type="cellIs" dxfId="7" priority="1" operator="equal">
      <formula>"VALOR ACIMA DO DISPONÍVEL"</formula>
    </cfRule>
  </conditionalFormatting>
  <conditionalFormatting sqref="M8:M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4"/>
  <sheetViews>
    <sheetView showGridLines="0" workbookViewId="0">
      <selection activeCell="D12" sqref="D12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57" t="s">
        <v>0</v>
      </c>
      <c r="E2" s="58"/>
      <c r="F2" s="59"/>
      <c r="G2" s="13"/>
      <c r="H2" s="13"/>
      <c r="I2" s="42">
        <f>SUM(L8:L13)</f>
        <v>4.4444054993340976E-2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100000</v>
      </c>
      <c r="E4" s="19">
        <f>IF(SUM(I8:I13)&lt;=D4,SUM(I8:I13),"VALOR ACIMA DO DISPONÍVEL")</f>
        <v>95290.809999999983</v>
      </c>
      <c r="F4" s="20">
        <f>(E4*I2)+E4+(D4-E4)</f>
        <v>104235.11</v>
      </c>
      <c r="G4" s="13"/>
      <c r="H4" s="13"/>
      <c r="I4" s="37">
        <f>F4/100000-1</f>
        <v>4.2351100000000086E-2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2" t="s">
        <v>35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47">
        <v>1</v>
      </c>
      <c r="D8" s="48" t="s">
        <v>30</v>
      </c>
      <c r="E8" s="25">
        <v>0.1</v>
      </c>
      <c r="F8" s="54">
        <v>24</v>
      </c>
      <c r="G8" s="27">
        <f t="shared" ref="G8:G13" si="0">((E8*$D$4)/100)/F8</f>
        <v>4.166666666666667</v>
      </c>
      <c r="H8" s="28">
        <v>6.27</v>
      </c>
      <c r="I8" s="29">
        <f>H8*F8*100</f>
        <v>15047.999999999998</v>
      </c>
      <c r="J8" s="30">
        <f t="shared" ref="J8:J13" si="1">I8/$E$4</f>
        <v>0.15791659237653663</v>
      </c>
      <c r="K8" s="53">
        <v>24.91</v>
      </c>
      <c r="L8" s="32">
        <f t="shared" ref="L8:L13" si="2">IFERROR((K8/F8-1)*J8,0)</f>
        <v>5.9876707942770032E-3</v>
      </c>
      <c r="M8" s="33">
        <f t="shared" ref="M8:M13" si="3">IFERROR(L8/J8,0)</f>
        <v>3.7916666666666599E-2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49">
        <v>2</v>
      </c>
      <c r="D9" s="50" t="s">
        <v>31</v>
      </c>
      <c r="E9" s="25">
        <v>0.1</v>
      </c>
      <c r="F9" s="54">
        <v>17.7</v>
      </c>
      <c r="G9" s="27">
        <f t="shared" si="0"/>
        <v>5.6497175141242941</v>
      </c>
      <c r="H9" s="28">
        <v>2.97</v>
      </c>
      <c r="I9" s="29">
        <f t="shared" ref="I9:I13" si="4">H9*F9*100</f>
        <v>5256.9000000000005</v>
      </c>
      <c r="J9" s="30">
        <f t="shared" si="1"/>
        <v>5.516691483680327E-2</v>
      </c>
      <c r="K9" s="52">
        <v>19.690000000000001</v>
      </c>
      <c r="L9" s="36">
        <f t="shared" si="2"/>
        <v>6.2023819505784492E-3</v>
      </c>
      <c r="M9" s="33">
        <f t="shared" si="3"/>
        <v>0.11242937853107349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49">
        <v>3</v>
      </c>
      <c r="D10" s="50" t="s">
        <v>32</v>
      </c>
      <c r="E10" s="25">
        <v>0.1</v>
      </c>
      <c r="F10" s="54">
        <v>52.44</v>
      </c>
      <c r="G10" s="27">
        <f t="shared" si="0"/>
        <v>1.9069412662090008</v>
      </c>
      <c r="H10" s="28">
        <v>10.6</v>
      </c>
      <c r="I10" s="29">
        <f t="shared" si="4"/>
        <v>55586.399999999994</v>
      </c>
      <c r="J10" s="30">
        <f t="shared" si="1"/>
        <v>0.58333432153635811</v>
      </c>
      <c r="K10" s="51">
        <v>54.87</v>
      </c>
      <c r="L10" s="36">
        <f t="shared" si="2"/>
        <v>2.703093824052924E-2</v>
      </c>
      <c r="M10" s="33">
        <f t="shared" si="3"/>
        <v>4.6338672768878819E-2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49">
        <v>4</v>
      </c>
      <c r="D11" s="50" t="s">
        <v>33</v>
      </c>
      <c r="E11" s="25">
        <v>0.1</v>
      </c>
      <c r="F11" s="54">
        <v>12.76</v>
      </c>
      <c r="G11" s="27">
        <f t="shared" si="0"/>
        <v>7.8369905956112857</v>
      </c>
      <c r="H11" s="28">
        <v>2.41</v>
      </c>
      <c r="I11" s="29">
        <f t="shared" si="4"/>
        <v>3075.16</v>
      </c>
      <c r="J11" s="30">
        <f t="shared" si="1"/>
        <v>3.2271317664316214E-2</v>
      </c>
      <c r="K11" s="51">
        <v>13.07</v>
      </c>
      <c r="L11" s="36">
        <f t="shared" si="2"/>
        <v>7.8402104043401246E-4</v>
      </c>
      <c r="M11" s="33">
        <f t="shared" si="3"/>
        <v>2.4294670846394917E-2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49">
        <v>5</v>
      </c>
      <c r="D12" s="50" t="s">
        <v>34</v>
      </c>
      <c r="E12" s="25">
        <v>0.1</v>
      </c>
      <c r="F12" s="54">
        <v>19.2</v>
      </c>
      <c r="G12" s="27">
        <f t="shared" si="0"/>
        <v>5.2083333333333339</v>
      </c>
      <c r="H12" s="28">
        <v>3.62</v>
      </c>
      <c r="I12" s="29">
        <f t="shared" si="4"/>
        <v>6950.4000000000005</v>
      </c>
      <c r="J12" s="30">
        <f t="shared" si="1"/>
        <v>7.2938827994011191E-2</v>
      </c>
      <c r="K12" s="51">
        <v>19.05</v>
      </c>
      <c r="L12" s="36">
        <f t="shared" si="2"/>
        <v>-5.6983459370320429E-4</v>
      </c>
      <c r="M12" s="33">
        <f t="shared" si="3"/>
        <v>-7.8124999999998881E-3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49">
        <v>6</v>
      </c>
      <c r="D13" s="50" t="s">
        <v>15</v>
      </c>
      <c r="E13" s="25">
        <v>0.1</v>
      </c>
      <c r="F13" s="54">
        <v>16.89</v>
      </c>
      <c r="G13" s="27">
        <f t="shared" si="0"/>
        <v>5.9206631142687982</v>
      </c>
      <c r="H13" s="28">
        <v>5.55</v>
      </c>
      <c r="I13" s="29">
        <f t="shared" si="4"/>
        <v>9373.9500000000007</v>
      </c>
      <c r="J13" s="30">
        <f t="shared" si="1"/>
        <v>9.8372025591974735E-2</v>
      </c>
      <c r="K13" s="51">
        <v>17.75</v>
      </c>
      <c r="L13" s="36">
        <f t="shared" si="2"/>
        <v>5.0088775612254768E-3</v>
      </c>
      <c r="M13" s="33">
        <f t="shared" si="3"/>
        <v>5.0917702782711682E-2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67" t="s">
        <v>22</v>
      </c>
      <c r="D14" s="67"/>
      <c r="E14" s="67"/>
      <c r="F14" s="4">
        <f>D4</f>
        <v>100000</v>
      </c>
      <c r="G14" s="3"/>
      <c r="H14" s="3"/>
      <c r="I14" s="3"/>
      <c r="J14" s="4"/>
      <c r="K14" s="2">
        <f>F4</f>
        <v>104235.11</v>
      </c>
      <c r="L14" s="55">
        <f t="shared" ref="L14:L15" si="5">(K14/F14-1)</f>
        <v>4.2351100000000086E-2</v>
      </c>
      <c r="M14" s="56"/>
      <c r="N14" s="41" t="s">
        <v>29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"/>
      <c r="C15" s="67" t="s">
        <v>24</v>
      </c>
      <c r="D15" s="67"/>
      <c r="E15" s="67"/>
      <c r="F15" s="11">
        <v>100967.2</v>
      </c>
      <c r="G15" s="6"/>
      <c r="H15" s="6"/>
      <c r="I15" s="6"/>
      <c r="J15" s="7"/>
      <c r="K15" s="5">
        <v>102673.28</v>
      </c>
      <c r="L15" s="55">
        <f t="shared" si="5"/>
        <v>1.6897368650413247E-2</v>
      </c>
      <c r="M15" s="5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"/>
      <c r="B16" s="1"/>
      <c r="C16" s="9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"/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"/>
      <c r="B18" s="1"/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8">
    <mergeCell ref="C15:E15"/>
    <mergeCell ref="L15:M15"/>
    <mergeCell ref="D2:F2"/>
    <mergeCell ref="C6:M6"/>
    <mergeCell ref="C7:D7"/>
    <mergeCell ref="L7:M7"/>
    <mergeCell ref="C14:E14"/>
    <mergeCell ref="L14:M14"/>
  </mergeCells>
  <conditionalFormatting sqref="E4">
    <cfRule type="cellIs" dxfId="6" priority="1" operator="equal">
      <formula>"VALOR ACIMA DO DISPONÍVEL"</formula>
    </cfRule>
  </conditionalFormatting>
  <conditionalFormatting sqref="M8:M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tabSelected="1" workbookViewId="0">
      <selection activeCell="I14" sqref="I14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-1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Junho!F4</f>
        <v>104235.11</v>
      </c>
      <c r="E4" s="19">
        <f>IF(SUM(I8:I17)&lt;=D4,SUM(I8:I17),"VALOR ACIMA DO DISPONÍVEL")</f>
        <v>100111</v>
      </c>
      <c r="F4" s="20">
        <f>(E4*I2)+E4+(D4-E4)</f>
        <v>4124.1100000000006</v>
      </c>
      <c r="G4" s="13"/>
      <c r="H4" s="13"/>
      <c r="I4" s="37">
        <f>F4/100000-1</f>
        <v>-0.95875889999999997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50" t="s">
        <v>34</v>
      </c>
      <c r="E8" s="25">
        <v>0.1</v>
      </c>
      <c r="F8" s="26">
        <v>20.68</v>
      </c>
      <c r="G8" s="27">
        <f t="shared" ref="G8:G17" si="0">((E8*$D$4)/100)/F8</f>
        <v>5.0403824951644101</v>
      </c>
      <c r="H8" s="28">
        <v>9</v>
      </c>
      <c r="I8" s="29">
        <f>H8*F8*100</f>
        <v>18612</v>
      </c>
      <c r="J8" s="30">
        <f t="shared" ref="J8:J17" si="1">I8/$E$4</f>
        <v>0.18591363586419074</v>
      </c>
      <c r="K8" s="31"/>
      <c r="L8" s="32">
        <f t="shared" ref="L8:L17" si="2">IFERROR((K8/F8-1)*J8,0)</f>
        <v>-0.18591363586419074</v>
      </c>
      <c r="M8" s="33">
        <f t="shared" ref="M8:M17" si="3">IFERROR(L8/J8,0)</f>
        <v>-1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21</v>
      </c>
      <c r="E9" s="25">
        <v>0.1</v>
      </c>
      <c r="F9" s="26">
        <v>9.59</v>
      </c>
      <c r="G9" s="27">
        <f t="shared" si="0"/>
        <v>10.869145985401461</v>
      </c>
      <c r="H9" s="28">
        <v>15</v>
      </c>
      <c r="I9" s="29">
        <f t="shared" ref="I9:I17" si="4">H9*F9*100</f>
        <v>14385</v>
      </c>
      <c r="J9" s="30">
        <f t="shared" si="1"/>
        <v>0.14369050354106941</v>
      </c>
      <c r="K9" s="31"/>
      <c r="L9" s="36">
        <f t="shared" si="2"/>
        <v>-0.14369050354106941</v>
      </c>
      <c r="M9" s="33">
        <f t="shared" si="3"/>
        <v>-1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36</v>
      </c>
      <c r="E10" s="25">
        <v>0.1</v>
      </c>
      <c r="F10" s="26">
        <v>5.2</v>
      </c>
      <c r="G10" s="27">
        <f t="shared" si="0"/>
        <v>20.045213461538463</v>
      </c>
      <c r="H10" s="28">
        <v>31</v>
      </c>
      <c r="I10" s="29">
        <f t="shared" si="4"/>
        <v>16120.000000000002</v>
      </c>
      <c r="J10" s="30">
        <f t="shared" si="1"/>
        <v>0.16102126639430234</v>
      </c>
      <c r="K10" s="31"/>
      <c r="L10" s="36">
        <f t="shared" si="2"/>
        <v>-0.16102126639430234</v>
      </c>
      <c r="M10" s="33">
        <f t="shared" si="3"/>
        <v>-1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37</v>
      </c>
      <c r="E11" s="25">
        <v>0.1</v>
      </c>
      <c r="F11" s="26">
        <v>18</v>
      </c>
      <c r="G11" s="27">
        <f t="shared" si="0"/>
        <v>5.7908394444444449</v>
      </c>
      <c r="H11" s="28">
        <v>10</v>
      </c>
      <c r="I11" s="29">
        <f t="shared" si="4"/>
        <v>18000</v>
      </c>
      <c r="J11" s="30">
        <f t="shared" si="1"/>
        <v>0.17980042153209938</v>
      </c>
      <c r="K11" s="31"/>
      <c r="L11" s="36">
        <f t="shared" si="2"/>
        <v>-0.17980042153209938</v>
      </c>
      <c r="M11" s="33">
        <f t="shared" si="3"/>
        <v>-1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38</v>
      </c>
      <c r="E12" s="25">
        <v>0.1</v>
      </c>
      <c r="F12" s="26">
        <v>19.239999999999998</v>
      </c>
      <c r="G12" s="27">
        <f t="shared" si="0"/>
        <v>5.417625259875261</v>
      </c>
      <c r="H12" s="28">
        <v>9</v>
      </c>
      <c r="I12" s="29">
        <f t="shared" si="4"/>
        <v>17316</v>
      </c>
      <c r="J12" s="30">
        <f t="shared" si="1"/>
        <v>0.17296800551387959</v>
      </c>
      <c r="K12" s="31"/>
      <c r="L12" s="36">
        <f t="shared" si="2"/>
        <v>-0.17296800551387959</v>
      </c>
      <c r="M12" s="33">
        <f t="shared" si="3"/>
        <v>-1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17.420000000000002</v>
      </c>
      <c r="G13" s="27">
        <f t="shared" si="0"/>
        <v>5.9836458094144662</v>
      </c>
      <c r="H13" s="28">
        <v>9</v>
      </c>
      <c r="I13" s="29">
        <f t="shared" si="4"/>
        <v>15678.000000000004</v>
      </c>
      <c r="J13" s="30">
        <f t="shared" si="1"/>
        <v>0.15660616715445858</v>
      </c>
      <c r="K13" s="31"/>
      <c r="L13" s="36">
        <f t="shared" si="2"/>
        <v>-0.15660616715445858</v>
      </c>
      <c r="M13" s="33">
        <f t="shared" si="3"/>
        <v>-1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/>
      <c r="E14" s="25"/>
      <c r="F14" s="26"/>
      <c r="G14" s="27"/>
      <c r="H14" s="28"/>
      <c r="I14" s="29"/>
      <c r="J14" s="30"/>
      <c r="K14" s="31"/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/>
      <c r="E15" s="25"/>
      <c r="F15" s="26"/>
      <c r="G15" s="27"/>
      <c r="H15" s="28"/>
      <c r="I15" s="29"/>
      <c r="J15" s="30"/>
      <c r="K15" s="31"/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/>
      <c r="E16" s="25"/>
      <c r="F16" s="26"/>
      <c r="G16" s="27"/>
      <c r="H16" s="28"/>
      <c r="I16" s="29"/>
      <c r="J16" s="30"/>
      <c r="K16" s="31"/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/>
      <c r="E17" s="25"/>
      <c r="F17" s="26"/>
      <c r="G17" s="27"/>
      <c r="H17" s="28"/>
      <c r="I17" s="29"/>
      <c r="J17" s="30"/>
      <c r="K17" s="31"/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67" t="s">
        <v>22</v>
      </c>
      <c r="D18" s="67"/>
      <c r="E18" s="67"/>
      <c r="F18" s="4">
        <f>D4</f>
        <v>104235.11</v>
      </c>
      <c r="G18" s="3"/>
      <c r="H18" s="3"/>
      <c r="I18" s="3"/>
      <c r="J18" s="4"/>
      <c r="K18" s="2">
        <f>F4</f>
        <v>4124.1100000000006</v>
      </c>
      <c r="L18" s="55">
        <f t="shared" ref="L18:L19" si="5">(K18/F18-1)</f>
        <v>-0.96043454072241108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Julho!F4</f>
        <v>4124.1100000000006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0.24680490724117299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0.11699602836879434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0.37529817997977755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8.5385300207039341E-2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0.11376855172413795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0.19638619047619052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0.26829711895910785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0.22396252909231967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0.12717519823788548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6.1165888023730082E-2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67" t="s">
        <v>22</v>
      </c>
      <c r="D18" s="67"/>
      <c r="E18" s="67"/>
      <c r="F18" s="4">
        <f>D4</f>
        <v>4124.1100000000006</v>
      </c>
      <c r="G18" s="3"/>
      <c r="H18" s="3"/>
      <c r="I18" s="3"/>
      <c r="J18" s="4"/>
      <c r="K18" s="2" t="e">
        <f>F4</f>
        <v>#VALUE!</v>
      </c>
      <c r="L18" s="55" t="e">
        <f t="shared" ref="L18:L19" si="5">(K18/F18-1)</f>
        <v>#VALUE!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67" t="s">
        <v>22</v>
      </c>
      <c r="D18" s="67"/>
      <c r="E18" s="6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5" t="e">
        <f t="shared" ref="L18:L19" si="5">(K18/F18-1)</f>
        <v>#VALUE!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67" t="s">
        <v>22</v>
      </c>
      <c r="D18" s="67"/>
      <c r="E18" s="6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5" t="e">
        <f t="shared" ref="L18:L19" si="5">(K18/F18-1)</f>
        <v>#VALUE!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67" t="s">
        <v>22</v>
      </c>
      <c r="D18" s="67"/>
      <c r="E18" s="6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5" t="e">
        <f t="shared" ref="L18:L19" si="5">(K18/F18-1)</f>
        <v>#VALUE!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67" t="s">
        <v>22</v>
      </c>
      <c r="D18" s="67"/>
      <c r="E18" s="6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5" t="e">
        <f t="shared" ref="L18:L19" si="5">(K18/F18-1)</f>
        <v>#VALUE!</v>
      </c>
      <c r="M18" s="5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Just</dc:creator>
  <cp:lastModifiedBy>Gabriel Just</cp:lastModifiedBy>
  <dcterms:created xsi:type="dcterms:W3CDTF">2020-05-02T15:24:19Z</dcterms:created>
  <dcterms:modified xsi:type="dcterms:W3CDTF">2020-07-06T00:20:19Z</dcterms:modified>
</cp:coreProperties>
</file>