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o" sheetId="1" r:id="rId4"/>
    <sheet state="visible" name="Junho" sheetId="2" r:id="rId5"/>
    <sheet state="visible" name="Julho" sheetId="3" r:id="rId6"/>
    <sheet state="visible" name="Agosto" sheetId="4" r:id="rId7"/>
    <sheet state="visible" name="Setembro" sheetId="5" r:id="rId8"/>
    <sheet state="visible" name="Outubro" sheetId="6" r:id="rId9"/>
    <sheet state="visible" name="Novembro" sheetId="7" r:id="rId10"/>
    <sheet state="visible" name="Dezembro" sheetId="8" r:id="rId11"/>
  </sheets>
  <definedNames/>
  <calcPr/>
  <extLst>
    <ext uri="GoogleSheetsCustomDataVersion1">
      <go:sheetsCustomData xmlns:go="http://customooxmlschemas.google.com/" r:id="rId12" roundtripDataSignature="AMtx7mhCzFQFh/Z26CneYwOkH5MwVNM9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======
ID#AAAAGeCP-nA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C7">
      <text>
        <t xml:space="preserve">======
ID#AAAAGeCP-m0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H7">
      <text>
        <t xml:space="preserve">======
ID#AAAAGeCP-mo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E7">
      <text>
        <t xml:space="preserve">======
ID#AAAAGeCP-mM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L7">
      <text>
        <t xml:space="preserve">======
ID#AAAAGeCP-kc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F17">
      <text>
        <t xml:space="preserve">======
ID#AAAAGeCP-j0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J7">
      <text>
        <t xml:space="preserve">======
ID#AAAAGeCP-jo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K7">
      <text>
        <t xml:space="preserve">======
ID#AAAAGeCP-jM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K17">
      <text>
        <t xml:space="preserve">======
ID#AAAAGeCP-i8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F7">
      <text>
        <t xml:space="preserve">======
ID#AAAAGeCP-iQ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</commentList>
  <extLst>
    <ext uri="GoogleSheetsCustomDataVersion1">
      <go:sheetsCustomData xmlns:go="http://customooxmlschemas.google.com/" r:id="rId1" roundtripDataSignature="AMtx7mid18CjiqXnlyBD/Zly9PSEIkbSP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======
ID#AAAAGeCP-mc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H7">
      <text>
        <t xml:space="preserve">======
ID#AAAAGeCP-mQ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C7">
      <text>
        <t xml:space="preserve">======
ID#AAAAGeCP-lQ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F19">
      <text>
        <t xml:space="preserve">======
ID#AAAAGeCP-k4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E7">
      <text>
        <t xml:space="preserve">======
ID#AAAAGeCP-kg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G7">
      <text>
        <t xml:space="preserve">======
ID#AAAAGeCP-kU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J7">
      <text>
        <t xml:space="preserve">======
ID#AAAAGeCP-j8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K19">
      <text>
        <t xml:space="preserve">======
ID#AAAAGeCP-jc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F7">
      <text>
        <t xml:space="preserve">======
ID#AAAAGeCP-jY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</commentList>
  <extLst>
    <ext uri="GoogleSheetsCustomDataVersion1">
      <go:sheetsCustomData xmlns:go="http://customooxmlschemas.google.com/" r:id="rId1" roundtripDataSignature="AMtx7mgtB0pNmiY3fjedsgeoc8EzzdAjf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7">
      <text>
        <t xml:space="preserve">======
ID#AAAAGeCP-nM
    (2020-05-02 22:17:14)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H7">
      <text>
        <t xml:space="preserve">======
ID#AAAAGeCP-m8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C7">
      <text>
        <t xml:space="preserve">======
ID#AAAAGeCP-m4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F19">
      <text>
        <t xml:space="preserve">======
ID#AAAAGeCP-mg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K19">
      <text>
        <t xml:space="preserve">======
ID#AAAAGeCP-l8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G7">
      <text>
        <t xml:space="preserve">======
ID#AAAAGeCP-lU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F7">
      <text>
        <t xml:space="preserve">======
ID#AAAAGeCP-k0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L7">
      <text>
        <t xml:space="preserve">======
ID#AAAAGeCP-ks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E7">
      <text>
        <t xml:space="preserve">======
ID#AAAAGeCP-jQ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K7">
      <text>
        <t xml:space="preserve">======
ID#AAAAGeCP-ic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</commentList>
  <extLst>
    <ext uri="GoogleSheetsCustomDataVersion1">
      <go:sheetsCustomData xmlns:go="http://customooxmlschemas.google.com/" r:id="rId1" roundtripDataSignature="AMtx7mgCL6R6jZhrbfj9nosI1+4wmWYoX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7">
      <text>
        <t xml:space="preserve">======
ID#AAAAGeCP-nI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C7">
      <text>
        <t xml:space="preserve">======
ID#AAAAGeCP-nE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F19">
      <text>
        <t xml:space="preserve">======
ID#AAAAGeCP-mA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K19">
      <text>
        <t xml:space="preserve">======
ID#AAAAGeCP-l4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F7">
      <text>
        <t xml:space="preserve">======
ID#AAAAGeCP-l0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H7">
      <text>
        <t xml:space="preserve">======
ID#AAAAGeCP-lo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G7">
      <text>
        <t xml:space="preserve">======
ID#AAAAGeCP-lY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E7">
      <text>
        <t xml:space="preserve">======
ID#AAAAGeCP-k8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L7">
      <text>
        <t xml:space="preserve">======
ID#AAAAGeCP-kk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K7">
      <text>
        <t xml:space="preserve">======
ID#AAAAGeCP-ig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</commentList>
  <extLst>
    <ext uri="GoogleSheetsCustomDataVersion1">
      <go:sheetsCustomData xmlns:go="http://customooxmlschemas.google.com/" r:id="rId1" roundtripDataSignature="AMtx7mgBzgerGbqhAQPd4TeHSxK93xV2R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ID#AAAAGeCP-lw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K7">
      <text>
        <t xml:space="preserve">======
ID#AAAAGeCP-ls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E7">
      <text>
        <t xml:space="preserve">======
ID#AAAAGeCP-lE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F19">
      <text>
        <t xml:space="preserve">======
ID#AAAAGeCP-ko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K19">
      <text>
        <t xml:space="preserve">======
ID#AAAAGeCP-kI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H7">
      <text>
        <t xml:space="preserve">======
ID#AAAAGeCP-js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J7">
      <text>
        <t xml:space="preserve">======
ID#AAAAGeCP-jg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G7">
      <text>
        <t xml:space="preserve">======
ID#AAAAGeCP-jU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F7">
      <text>
        <t xml:space="preserve">======
ID#AAAAGeCP-jE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L7">
      <text>
        <t xml:space="preserve">======
ID#AAAAGeCP-jA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</commentList>
  <extLst>
    <ext uri="GoogleSheetsCustomDataVersion1">
      <go:sheetsCustomData xmlns:go="http://customooxmlschemas.google.com/" r:id="rId1" roundtripDataSignature="AMtx7miwFZcYL4PQ7djeSHABSV8iyvAY1Q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======
ID#AAAAGeCP-mw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L7">
      <text>
        <t xml:space="preserve">======
ID#AAAAGeCP-ms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H7">
      <text>
        <t xml:space="preserve">======
ID#AAAAGeCP-mE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E7">
      <text>
        <t xml:space="preserve">======
ID#AAAAGeCP-lc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G7">
      <text>
        <t xml:space="preserve">======
ID#AAAAGeCP-kw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C7">
      <text>
        <t xml:space="preserve">======
ID#AAAAGeCP-kY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J7">
      <text>
        <t xml:space="preserve">======
ID#AAAAGeCP-kQ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F7">
      <text>
        <t xml:space="preserve">======
ID#AAAAGeCP-jI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K19">
      <text>
        <t xml:space="preserve">======
ID#AAAAGeCP-i0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F19">
      <text>
        <t xml:space="preserve">======
ID#AAAAGeCP-is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</commentList>
  <extLst>
    <ext uri="GoogleSheetsCustomDataVersion1">
      <go:sheetsCustomData xmlns:go="http://customooxmlschemas.google.com/" r:id="rId1" roundtripDataSignature="AMtx7mgs0FnE3frr57kieG7bquZnPTeuSA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======
ID#AAAAGeCP-mk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F19">
      <text>
        <t xml:space="preserve">======
ID#AAAAGeCP-mY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L7">
      <text>
        <t xml:space="preserve">======
ID#AAAAGeCP-lg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F7">
      <text>
        <t xml:space="preserve">======
ID#AAAAGeCP-lM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C7">
      <text>
        <t xml:space="preserve">======
ID#AAAAGeCP-lI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K19">
      <text>
        <t xml:space="preserve">======
ID#AAAAGeCP-lA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E7">
      <text>
        <t xml:space="preserve">======
ID#AAAAGeCP-kM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G7">
      <text>
        <t xml:space="preserve">======
ID#AAAAGeCP-j4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J7">
      <text>
        <t xml:space="preserve">======
ID#AAAAGeCP-jk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K7">
      <text>
        <t xml:space="preserve">======
ID#AAAAGeCP-iY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</commentList>
  <extLst>
    <ext uri="GoogleSheetsCustomDataVersion1">
      <go:sheetsCustomData xmlns:go="http://customooxmlschemas.google.com/" r:id="rId1" roundtripDataSignature="AMtx7mhL5lcw0ClTW5QfD/Pa4dibEPYPFw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9">
      <text>
        <t xml:space="preserve">======
ID#AAAAGeCP-mU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E7">
      <text>
        <t xml:space="preserve">======
ID#AAAAGeCP-mI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L7">
      <text>
        <t xml:space="preserve">======
ID#AAAAGeCP-kE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C7">
      <text>
        <t xml:space="preserve">======
ID#AAAAGeCP-kA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J7">
      <text>
        <t xml:space="preserve">======
ID#AAAAGeCP-jw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H7">
      <text>
        <t xml:space="preserve">======
ID#AAAAGeCP-i4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G7">
      <text>
        <t xml:space="preserve">======
ID#AAAAGeCP-iw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F19">
      <text>
        <t xml:space="preserve">======
ID#AAAAGeCP-io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K7">
      <text>
        <t xml:space="preserve">======
ID#AAAAGeCP-ik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F7">
      <text>
        <t xml:space="preserve">======
ID#AAAAGeCP-iU
    (2020-05-02 22:17:13)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</commentList>
  <extLst>
    <ext uri="GoogleSheetsCustomDataVersion1">
      <go:sheetsCustomData xmlns:go="http://customooxmlschemas.google.com/" r:id="rId1" roundtripDataSignature="AMtx7mi0ZdNY93L5kbZukGNMPRacPnUq1A=="/>
    </ext>
  </extLst>
</comments>
</file>

<file path=xl/sharedStrings.xml><?xml version="1.0" encoding="utf-8"?>
<sst xmlns="http://schemas.openxmlformats.org/spreadsheetml/2006/main" count="243" uniqueCount="46">
  <si>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</si>
  <si>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</si>
  <si>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</si>
  <si>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</si>
  <si>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</si>
  <si>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</si>
  <si>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</si>
  <si>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</si>
  <si>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</si>
  <si>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</si>
  <si>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</si>
  <si>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</si>
  <si>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</si>
  <si>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</si>
  <si>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</si>
  <si>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</si>
  <si>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</si>
  <si>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LREN3</t>
  </si>
  <si>
    <t>VIVA3</t>
  </si>
  <si>
    <t>MDIA3</t>
  </si>
  <si>
    <t>OMGE3</t>
  </si>
  <si>
    <t>TAEE11</t>
  </si>
  <si>
    <t>JSLG3</t>
  </si>
  <si>
    <t>GGBR4</t>
  </si>
  <si>
    <t>BPAC11</t>
  </si>
  <si>
    <t>CARTEIRA</t>
  </si>
  <si>
    <t xml:space="preserve">      -&gt; Rentabilidade mensal da carteira</t>
  </si>
  <si>
    <t>IBOVESPA</t>
  </si>
  <si>
    <t>BBAS3</t>
  </si>
  <si>
    <t>CSAN3</t>
  </si>
  <si>
    <t>LCAM3</t>
  </si>
  <si>
    <t>EQTL3</t>
  </si>
  <si>
    <t>EGIE3</t>
  </si>
  <si>
    <t>X</t>
  </si>
  <si>
    <t>CYRE3</t>
  </si>
  <si>
    <t>ITUB4</t>
  </si>
  <si>
    <t>LWSA3</t>
  </si>
  <si>
    <t>JHSF3</t>
  </si>
  <si>
    <t>CSNA3</t>
  </si>
  <si>
    <t>ELET3</t>
  </si>
  <si>
    <t>TAEE3</t>
  </si>
  <si>
    <t>yduq3</t>
  </si>
  <si>
    <t>ENBR3</t>
  </si>
  <si>
    <t>ECOR3</t>
  </si>
  <si>
    <t>ITSA4</t>
  </si>
  <si>
    <t>SANB4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</si>
</sst>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</numFmts>
  <fonts count="7">
    <font>
      <sz val="11.0"/>
      <color rgb="FF000000"/>
      <name val="Calibri"/>
    </font>
    <font>
      <b/>
      <sz val="11.0"/>
      <color rgb="FF000000"/>
      <name val="Calibri"/>
    </font>
    <font/>
    <font>
      <sz val="12.0"/>
      <color rgb="FF000000"/>
      <name val="Calibri"/>
    </font>
    <font>
      <b/>
      <sz val="15.0"/>
      <color rgb="FF000000"/>
      <name val="Calibri"/>
    </font>
    <font>
      <b/>
      <sz val="12.0"/>
      <color rgb="FF000000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</fills>
  <borders count="24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3" numFmtId="10" xfId="0" applyAlignment="1" applyFont="1" applyNumberFormat="1">
      <alignment horizontal="center" vertical="center"/>
    </xf>
    <xf quotePrefix="1" borderId="1" fillId="3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164" xfId="0" applyAlignment="1" applyBorder="1" applyFont="1" applyNumberFormat="1">
      <alignment horizontal="center" vertical="center"/>
    </xf>
    <xf borderId="1" fillId="3" fontId="0" numFmtId="0" xfId="0" applyBorder="1" applyFont="1"/>
    <xf borderId="5" fillId="3" fontId="0" numFmtId="164" xfId="0" applyAlignment="1" applyBorder="1" applyFont="1" applyNumberFormat="1">
      <alignment horizontal="center" vertical="center"/>
    </xf>
    <xf borderId="6" fillId="3" fontId="0" numFmtId="164" xfId="0" applyAlignment="1" applyBorder="1" applyFont="1" applyNumberFormat="1">
      <alignment horizontal="center" shrinkToFit="0" vertical="center" wrapText="1"/>
    </xf>
    <xf borderId="7" fillId="3" fontId="0" numFmtId="164" xfId="0" applyAlignment="1" applyBorder="1" applyFont="1" applyNumberFormat="1">
      <alignment horizontal="center" vertical="center"/>
    </xf>
    <xf borderId="8" fillId="4" fontId="4" numFmtId="10" xfId="0" applyAlignment="1" applyBorder="1" applyFill="1" applyFont="1" applyNumberFormat="1">
      <alignment horizontal="center" vertical="center"/>
    </xf>
    <xf borderId="2" fillId="3" fontId="5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10" fillId="3" fontId="0" numFmtId="165" xfId="0" applyAlignment="1" applyBorder="1" applyFont="1" applyNumberFormat="1">
      <alignment horizontal="center" vertical="center"/>
    </xf>
    <xf borderId="10" fillId="3" fontId="0" numFmtId="166" xfId="0" applyAlignment="1" applyBorder="1" applyFont="1" applyNumberFormat="1">
      <alignment horizontal="center" vertical="center"/>
    </xf>
    <xf borderId="1" fillId="3" fontId="0" numFmtId="10" xfId="0" applyAlignment="1" applyBorder="1" applyFont="1" applyNumberFormat="1">
      <alignment horizontal="center" vertical="center"/>
    </xf>
    <xf borderId="11" fillId="3" fontId="0" numFmtId="164" xfId="0" applyAlignment="1" applyBorder="1" applyFont="1" applyNumberFormat="1">
      <alignment horizontal="center" vertical="center"/>
    </xf>
    <xf borderId="11" fillId="3" fontId="0" numFmtId="166" xfId="0" applyAlignment="1" applyBorder="1" applyFont="1" applyNumberFormat="1">
      <alignment horizontal="center" vertical="center"/>
    </xf>
    <xf borderId="12" fillId="3" fontId="0" numFmtId="166" xfId="0" applyAlignment="1" applyBorder="1" applyFont="1" applyNumberFormat="1">
      <alignment horizontal="center" vertical="center"/>
    </xf>
    <xf borderId="1" fillId="3" fontId="0" numFmtId="164" xfId="0" applyAlignment="1" applyBorder="1" applyFont="1" applyNumberFormat="1">
      <alignment horizontal="center" vertical="center"/>
    </xf>
    <xf borderId="12" fillId="3" fontId="0" numFmtId="9" xfId="0" applyAlignment="1" applyBorder="1" applyFont="1" applyNumberFormat="1">
      <alignment horizontal="center" vertical="center"/>
    </xf>
    <xf borderId="13" fillId="3" fontId="0" numFmtId="164" xfId="0" applyAlignment="1" applyBorder="1" applyFont="1" applyNumberFormat="1">
      <alignment horizontal="center" readingOrder="0" vertical="center"/>
    </xf>
    <xf borderId="10" fillId="3" fontId="0" numFmtId="10" xfId="0" applyAlignment="1" applyBorder="1" applyFont="1" applyNumberFormat="1">
      <alignment horizontal="center" vertical="center"/>
    </xf>
    <xf borderId="14" fillId="3" fontId="0" numFmtId="10" xfId="0" applyAlignment="1" applyBorder="1" applyFont="1" applyNumberFormat="1">
      <alignment horizontal="center" vertical="center"/>
    </xf>
    <xf borderId="14" fillId="3" fontId="0" numFmtId="165" xfId="0" applyAlignment="1" applyBorder="1" applyFont="1" applyNumberFormat="1">
      <alignment horizontal="center" vertical="center"/>
    </xf>
    <xf borderId="14" fillId="3" fontId="0" numFmtId="166" xfId="0" applyAlignment="1" applyBorder="1" applyFont="1" applyNumberFormat="1">
      <alignment horizontal="center" vertical="center"/>
    </xf>
    <xf borderId="1" fillId="2" fontId="0" numFmtId="0" xfId="0" applyAlignment="1" applyBorder="1" applyFont="1">
      <alignment readingOrder="0"/>
    </xf>
    <xf borderId="1" fillId="3" fontId="0" numFmtId="9" xfId="0" applyAlignment="1" applyBorder="1" applyFont="1" applyNumberFormat="1">
      <alignment horizontal="center" vertical="center"/>
    </xf>
    <xf borderId="9" fillId="3" fontId="0" numFmtId="10" xfId="0" applyAlignment="1" applyBorder="1" applyFont="1" applyNumberFormat="1">
      <alignment horizontal="center" vertical="center"/>
    </xf>
    <xf borderId="2" fillId="5" fontId="1" numFmtId="0" xfId="0" applyAlignment="1" applyBorder="1" applyFill="1" applyFont="1">
      <alignment horizontal="center" vertical="center"/>
    </xf>
    <xf borderId="15" fillId="5" fontId="1" numFmtId="164" xfId="0" applyAlignment="1" applyBorder="1" applyFont="1" applyNumberFormat="1">
      <alignment vertical="center"/>
    </xf>
    <xf borderId="16" fillId="5" fontId="1" numFmtId="164" xfId="0" applyAlignment="1" applyBorder="1" applyFont="1" applyNumberFormat="1">
      <alignment vertical="center"/>
    </xf>
    <xf borderId="17" fillId="5" fontId="1" numFmtId="164" xfId="0" applyAlignment="1" applyBorder="1" applyFont="1" applyNumberFormat="1">
      <alignment vertical="center"/>
    </xf>
    <xf borderId="2" fillId="5" fontId="1" numFmtId="10" xfId="0" applyAlignment="1" applyBorder="1" applyFont="1" applyNumberFormat="1">
      <alignment horizontal="center" vertical="center"/>
    </xf>
    <xf quotePrefix="1" borderId="1" fillId="2" fontId="0" numFmtId="0" xfId="0" applyBorder="1" applyFont="1"/>
    <xf borderId="15" fillId="5" fontId="1" numFmtId="166" xfId="0" applyAlignment="1" applyBorder="1" applyFont="1" applyNumberFormat="1">
      <alignment vertical="center"/>
    </xf>
    <xf borderId="16" fillId="5" fontId="1" numFmtId="0" xfId="0" applyAlignment="1" applyBorder="1" applyFont="1">
      <alignment vertical="center"/>
    </xf>
    <xf borderId="15" fillId="5" fontId="1" numFmtId="0" xfId="0" applyAlignment="1" applyBorder="1" applyFont="1">
      <alignment vertical="center"/>
    </xf>
    <xf borderId="17" fillId="5" fontId="1" numFmtId="166" xfId="0" applyAlignment="1" applyBorder="1" applyFont="1" applyNumberFormat="1">
      <alignment readingOrder="0" vertical="center"/>
    </xf>
    <xf borderId="1" fillId="2" fontId="0" numFmtId="9" xfId="0" applyBorder="1" applyFont="1" applyNumberFormat="1"/>
    <xf borderId="0" fillId="0" fontId="0" numFmtId="0" xfId="0" applyAlignment="1" applyFont="1">
      <alignment horizontal="center" vertical="center"/>
    </xf>
    <xf borderId="18" fillId="3" fontId="1" numFmtId="0" xfId="0" applyAlignment="1" applyBorder="1" applyFont="1">
      <alignment horizontal="center" vertical="center"/>
    </xf>
    <xf borderId="10" fillId="3" fontId="0" numFmtId="166" xfId="0" applyAlignment="1" applyBorder="1" applyFont="1" applyNumberFormat="1">
      <alignment horizontal="center" readingOrder="0" vertical="center"/>
    </xf>
    <xf borderId="1" fillId="3" fontId="0" numFmtId="9" xfId="0" applyAlignment="1" applyBorder="1" applyFont="1" applyNumberFormat="1">
      <alignment horizontal="center" readingOrder="0" vertical="center"/>
    </xf>
    <xf borderId="11" fillId="3" fontId="0" numFmtId="164" xfId="0" applyAlignment="1" applyBorder="1" applyFont="1" applyNumberFormat="1">
      <alignment horizontal="center" readingOrder="0" vertical="center"/>
    </xf>
    <xf borderId="12" fillId="3" fontId="0" numFmtId="166" xfId="0" applyAlignment="1" applyBorder="1" applyFont="1" applyNumberFormat="1">
      <alignment horizontal="center" readingOrder="0" vertical="center"/>
    </xf>
    <xf borderId="19" fillId="3" fontId="0" numFmtId="9" xfId="0" applyAlignment="1" applyBorder="1" applyFont="1" applyNumberFormat="1">
      <alignment horizontal="center" vertical="center"/>
    </xf>
    <xf borderId="20" fillId="3" fontId="0" numFmtId="164" xfId="0" applyAlignment="1" applyBorder="1" applyFont="1" applyNumberFormat="1">
      <alignment horizontal="center" readingOrder="0" vertical="center"/>
    </xf>
    <xf borderId="21" fillId="3" fontId="0" numFmtId="10" xfId="0" applyAlignment="1" applyBorder="1" applyFont="1" applyNumberFormat="1">
      <alignment horizontal="center" vertical="center"/>
    </xf>
    <xf borderId="14" fillId="3" fontId="0" numFmtId="166" xfId="0" applyAlignment="1" applyBorder="1" applyFont="1" applyNumberFormat="1">
      <alignment horizontal="center" readingOrder="0" vertical="center"/>
    </xf>
    <xf borderId="22" fillId="3" fontId="0" numFmtId="164" xfId="0" applyAlignment="1" applyBorder="1" applyFont="1" applyNumberFormat="1">
      <alignment horizontal="center" vertical="center"/>
    </xf>
    <xf borderId="22" fillId="3" fontId="0" numFmtId="164" xfId="0" applyAlignment="1" applyBorder="1" applyFont="1" applyNumberFormat="1">
      <alignment horizontal="center" readingOrder="0" vertical="center"/>
    </xf>
    <xf borderId="23" fillId="3" fontId="0" numFmtId="164" xfId="0" applyAlignment="1" applyBorder="1" applyFont="1" applyNumberFormat="1">
      <alignment horizontal="center" vertical="center"/>
    </xf>
    <xf borderId="23" fillId="5" fontId="1" numFmtId="164" xfId="0" applyAlignment="1" applyBorder="1" applyFont="1" applyNumberFormat="1">
      <alignment vertical="center"/>
    </xf>
    <xf borderId="17" fillId="5" fontId="1" numFmtId="166" xfId="0" applyAlignment="1" applyBorder="1" applyFont="1" applyNumberFormat="1">
      <alignment vertical="center"/>
    </xf>
    <xf borderId="1" fillId="2" fontId="0" numFmtId="10" xfId="0" applyAlignment="1" applyBorder="1" applyFont="1" applyNumberFormat="1">
      <alignment readingOrder="0"/>
    </xf>
    <xf borderId="1" fillId="2" fontId="0" numFmtId="10" xfId="0" applyBorder="1" applyFont="1" applyNumberFormat="1"/>
    <xf borderId="20" fillId="3" fontId="0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/>
    </xf>
    <xf borderId="10" fillId="3" fontId="0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SUM(L8:L15)</f>
        <v>0.09171066849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v>100000.0</v>
      </c>
      <c r="E4" s="15">
        <f>IF(SUM(I8:I15)&lt;=D4,SUM(I8:I15),"VALOR ACIMA DO DISPONÍVEL")</f>
        <v>98102</v>
      </c>
      <c r="F4" s="16">
        <f>(E4*I2)+E4+(D4-E4)</f>
        <v>108997</v>
      </c>
      <c r="G4" s="3"/>
      <c r="H4" s="3"/>
      <c r="I4" s="17">
        <f>F4/D4-1</f>
        <v>0.08997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17</v>
      </c>
      <c r="E8" s="23">
        <v>0.1</v>
      </c>
      <c r="F8" s="24">
        <v>38.39</v>
      </c>
      <c r="G8" s="25">
        <f t="shared" ref="G8:G15" si="1">((E8*$D$4)/100)/F8</f>
        <v>2.604845012</v>
      </c>
      <c r="H8" s="26">
        <v>2.5</v>
      </c>
      <c r="I8" s="27">
        <f t="shared" ref="I8:I15" si="2">H8*F8*100</f>
        <v>9597.5</v>
      </c>
      <c r="J8" s="28">
        <f t="shared" ref="J8:J15" si="3">I8/$E$4</f>
        <v>0.09783184848</v>
      </c>
      <c r="K8" s="29">
        <v>38.55</v>
      </c>
      <c r="L8" s="30">
        <f t="shared" ref="L8:L15" si="4">IFERROR((K8/F8-1)*J8,0)</f>
        <v>0.000407738884</v>
      </c>
      <c r="M8" s="31">
        <f t="shared" ref="M8:M15" si="5">IFERROR(L8/J8,0)</f>
        <v>0.004167752019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18</v>
      </c>
      <c r="E9" s="23">
        <v>0.08</v>
      </c>
      <c r="F9" s="24">
        <v>18.53</v>
      </c>
      <c r="G9" s="25">
        <f t="shared" si="1"/>
        <v>4.31732326</v>
      </c>
      <c r="H9" s="26">
        <v>4.5</v>
      </c>
      <c r="I9" s="27">
        <f t="shared" si="2"/>
        <v>8338.5</v>
      </c>
      <c r="J9" s="28">
        <f t="shared" si="3"/>
        <v>0.08499826711</v>
      </c>
      <c r="K9" s="29">
        <v>19.18</v>
      </c>
      <c r="L9" s="31">
        <f t="shared" si="4"/>
        <v>0.002981590589</v>
      </c>
      <c r="M9" s="31">
        <f t="shared" si="5"/>
        <v>0.03507825148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19</v>
      </c>
      <c r="E10" s="23">
        <v>0.12</v>
      </c>
      <c r="F10" s="24">
        <v>32.0</v>
      </c>
      <c r="G10" s="25">
        <f t="shared" si="1"/>
        <v>3.75</v>
      </c>
      <c r="H10" s="26">
        <v>4.0</v>
      </c>
      <c r="I10" s="27">
        <f t="shared" si="2"/>
        <v>12800</v>
      </c>
      <c r="J10" s="28">
        <f t="shared" si="3"/>
        <v>0.1304764429</v>
      </c>
      <c r="K10" s="29">
        <v>36.13</v>
      </c>
      <c r="L10" s="31">
        <f t="shared" si="4"/>
        <v>0.01683961591</v>
      </c>
      <c r="M10" s="31">
        <f t="shared" si="5"/>
        <v>0.1290625</v>
      </c>
      <c r="N10" s="34"/>
      <c r="O10" s="34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20</v>
      </c>
      <c r="E11" s="23">
        <v>0.125</v>
      </c>
      <c r="F11" s="24">
        <v>29.99</v>
      </c>
      <c r="G11" s="25">
        <f t="shared" si="1"/>
        <v>4.168056019</v>
      </c>
      <c r="H11" s="26">
        <v>4.0</v>
      </c>
      <c r="I11" s="27">
        <f t="shared" si="2"/>
        <v>11996</v>
      </c>
      <c r="J11" s="28">
        <f t="shared" si="3"/>
        <v>0.1222808913</v>
      </c>
      <c r="K11" s="29">
        <v>32.02</v>
      </c>
      <c r="L11" s="31">
        <f t="shared" si="4"/>
        <v>0.008277099346</v>
      </c>
      <c r="M11" s="31">
        <f t="shared" si="5"/>
        <v>0.06768922974</v>
      </c>
      <c r="N11" s="34"/>
      <c r="O11" s="34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21</v>
      </c>
      <c r="E12" s="23">
        <v>0.125</v>
      </c>
      <c r="F12" s="24">
        <v>27.5</v>
      </c>
      <c r="G12" s="25">
        <f t="shared" si="1"/>
        <v>4.545454545</v>
      </c>
      <c r="H12" s="26">
        <v>4.5</v>
      </c>
      <c r="I12" s="27">
        <f t="shared" si="2"/>
        <v>12375</v>
      </c>
      <c r="J12" s="28">
        <f t="shared" si="3"/>
        <v>0.1261442172</v>
      </c>
      <c r="K12" s="29">
        <v>28.67</v>
      </c>
      <c r="L12" s="31">
        <f t="shared" si="4"/>
        <v>0.005366863061</v>
      </c>
      <c r="M12" s="31">
        <f t="shared" si="5"/>
        <v>0.04254545455</v>
      </c>
      <c r="N12" s="3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22</v>
      </c>
      <c r="E13" s="23">
        <v>0.125</v>
      </c>
      <c r="F13" s="24">
        <v>18.8</v>
      </c>
      <c r="G13" s="25">
        <f t="shared" si="1"/>
        <v>6.64893617</v>
      </c>
      <c r="H13" s="26">
        <v>6.5</v>
      </c>
      <c r="I13" s="27">
        <f t="shared" si="2"/>
        <v>12220</v>
      </c>
      <c r="J13" s="28">
        <f t="shared" si="3"/>
        <v>0.1245642291</v>
      </c>
      <c r="K13" s="29">
        <v>20.34</v>
      </c>
      <c r="L13" s="31">
        <f t="shared" si="4"/>
        <v>0.01020366557</v>
      </c>
      <c r="M13" s="31">
        <f t="shared" si="5"/>
        <v>0.08191489362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23</v>
      </c>
      <c r="E14" s="23">
        <v>0.125</v>
      </c>
      <c r="F14" s="24">
        <v>11.74</v>
      </c>
      <c r="G14" s="25">
        <f t="shared" si="1"/>
        <v>10.64735945</v>
      </c>
      <c r="H14" s="26">
        <v>10.0</v>
      </c>
      <c r="I14" s="27">
        <f t="shared" si="2"/>
        <v>11740</v>
      </c>
      <c r="J14" s="28">
        <f t="shared" si="3"/>
        <v>0.1196713625</v>
      </c>
      <c r="K14" s="29">
        <v>13.47</v>
      </c>
      <c r="L14" s="31">
        <f t="shared" si="4"/>
        <v>0.01763470673</v>
      </c>
      <c r="M14" s="31">
        <f t="shared" si="5"/>
        <v>0.1473594549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24</v>
      </c>
      <c r="E15" s="35">
        <v>0.2</v>
      </c>
      <c r="F15" s="24">
        <v>42.3</v>
      </c>
      <c r="G15" s="25">
        <f t="shared" si="1"/>
        <v>4.728132388</v>
      </c>
      <c r="H15" s="26">
        <v>4.5</v>
      </c>
      <c r="I15" s="27">
        <f t="shared" si="2"/>
        <v>19035</v>
      </c>
      <c r="J15" s="28">
        <f t="shared" si="3"/>
        <v>0.1940327414</v>
      </c>
      <c r="K15" s="29">
        <v>48.84</v>
      </c>
      <c r="L15" s="36">
        <f t="shared" si="4"/>
        <v>0.02999938839</v>
      </c>
      <c r="M15" s="31">
        <f t="shared" si="5"/>
        <v>0.1546099291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7" t="s">
        <v>25</v>
      </c>
      <c r="D16" s="5"/>
      <c r="E16" s="6"/>
      <c r="F16" s="38">
        <v>100000.0</v>
      </c>
      <c r="G16" s="39"/>
      <c r="H16" s="39"/>
      <c r="I16" s="39"/>
      <c r="J16" s="38"/>
      <c r="K16" s="40">
        <f>F4</f>
        <v>108997</v>
      </c>
      <c r="L16" s="41">
        <f t="shared" ref="L16:L17" si="6">(K16/F16-1)</f>
        <v>0.08997</v>
      </c>
      <c r="M16" s="6"/>
      <c r="N16" s="42" t="s">
        <v>26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"/>
      <c r="B17" s="1"/>
      <c r="C17" s="37" t="s">
        <v>27</v>
      </c>
      <c r="D17" s="5"/>
      <c r="E17" s="6"/>
      <c r="F17" s="43">
        <v>80505.89</v>
      </c>
      <c r="G17" s="44"/>
      <c r="H17" s="44"/>
      <c r="I17" s="44"/>
      <c r="J17" s="45"/>
      <c r="K17" s="46">
        <v>87402.59</v>
      </c>
      <c r="L17" s="41">
        <f t="shared" si="6"/>
        <v>0.08566702387</v>
      </c>
      <c r="M17" s="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"/>
      <c r="B18" s="1"/>
      <c r="C18" s="2"/>
      <c r="D18" s="1"/>
      <c r="E18" s="4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C218" s="48"/>
    </row>
    <row r="219" ht="15.75" customHeight="1">
      <c r="C219" s="48"/>
    </row>
    <row r="220" ht="15.75" customHeight="1">
      <c r="C220" s="4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6:E16"/>
    <mergeCell ref="L16:M16"/>
    <mergeCell ref="C17:E17"/>
    <mergeCell ref="L17:M17"/>
  </mergeCells>
  <conditionalFormatting sqref="M8:M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0.1818574217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Maio!F4</f>
        <v>108997</v>
      </c>
      <c r="E4" s="15">
        <f>IF(SUM(I8:I17)&lt;=D4,SUM(I8:I17),"VALOR ACIMA DO DISPONÍVEL")</f>
        <v>108887.5</v>
      </c>
      <c r="F4" s="16">
        <f>(E4*I2)+E4+(D4-E4)</f>
        <v>128799</v>
      </c>
      <c r="G4" s="3"/>
      <c r="H4" s="3"/>
      <c r="I4" s="17">
        <f>F4/100000-1</f>
        <v>0.28799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49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50" t="s">
        <v>24</v>
      </c>
      <c r="E8" s="51">
        <v>0.15</v>
      </c>
      <c r="F8" s="52">
        <f>48.84</f>
        <v>48.84</v>
      </c>
      <c r="G8" s="25">
        <f t="shared" ref="G8:G17" si="1">((E8*$D$4)/100)/F8</f>
        <v>3.34757371</v>
      </c>
      <c r="H8" s="53">
        <v>3.5</v>
      </c>
      <c r="I8" s="27">
        <f t="shared" ref="I8:I17" si="2">H8*F8*100</f>
        <v>17094</v>
      </c>
      <c r="J8" s="54">
        <f t="shared" ref="J8:J17" si="3">I8/$E$4</f>
        <v>0.1569877167</v>
      </c>
      <c r="K8" s="55">
        <v>77.2</v>
      </c>
      <c r="L8" s="56">
        <f t="shared" ref="L8:L17" si="4">IFERROR((K8/F8-1)*J8,0)</f>
        <v>0.09115830559</v>
      </c>
      <c r="M8" s="31">
        <f t="shared" ref="M8:M17" si="5">IFERROR(L8/J8,0)</f>
        <v>0.5806715807</v>
      </c>
      <c r="N8" s="1"/>
      <c r="O8" s="1"/>
      <c r="P8" s="34"/>
      <c r="Q8" s="34"/>
      <c r="R8" s="1">
        <f t="shared" ref="R8:R10" si="6">Q8*P8</f>
        <v>0</v>
      </c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57" t="s">
        <v>23</v>
      </c>
      <c r="E9" s="51">
        <v>0.15</v>
      </c>
      <c r="F9" s="29">
        <v>13.43</v>
      </c>
      <c r="G9" s="25">
        <f t="shared" si="1"/>
        <v>12.17390171</v>
      </c>
      <c r="H9" s="53">
        <v>12.0</v>
      </c>
      <c r="I9" s="27">
        <f t="shared" si="2"/>
        <v>16116</v>
      </c>
      <c r="J9" s="54">
        <f t="shared" si="3"/>
        <v>0.1480059695</v>
      </c>
      <c r="K9" s="58">
        <v>16.01</v>
      </c>
      <c r="L9" s="56">
        <f t="shared" si="4"/>
        <v>0.02843301573</v>
      </c>
      <c r="M9" s="31">
        <f t="shared" si="5"/>
        <v>0.1921072226</v>
      </c>
      <c r="N9" s="1"/>
      <c r="O9" s="1"/>
      <c r="P9" s="34"/>
      <c r="Q9" s="34"/>
      <c r="R9" s="1">
        <f t="shared" si="6"/>
        <v>0</v>
      </c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57" t="s">
        <v>21</v>
      </c>
      <c r="E10" s="51">
        <v>0.1</v>
      </c>
      <c r="F10" s="29">
        <v>28.75</v>
      </c>
      <c r="G10" s="25">
        <f t="shared" si="1"/>
        <v>3.7912</v>
      </c>
      <c r="H10" s="53">
        <v>4.0</v>
      </c>
      <c r="I10" s="27">
        <f t="shared" si="2"/>
        <v>11500</v>
      </c>
      <c r="J10" s="54">
        <f t="shared" si="3"/>
        <v>0.105613592</v>
      </c>
      <c r="K10" s="59">
        <v>28.47</v>
      </c>
      <c r="L10" s="56">
        <f t="shared" si="4"/>
        <v>-0.001028584548</v>
      </c>
      <c r="M10" s="31">
        <f t="shared" si="5"/>
        <v>-0.009739130435</v>
      </c>
      <c r="N10" s="1"/>
      <c r="O10" s="1"/>
      <c r="P10" s="34"/>
      <c r="Q10" s="34"/>
      <c r="R10" s="1">
        <f t="shared" si="6"/>
        <v>0</v>
      </c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57" t="s">
        <v>19</v>
      </c>
      <c r="E11" s="51">
        <v>0.1</v>
      </c>
      <c r="F11" s="52">
        <v>36.13</v>
      </c>
      <c r="G11" s="25">
        <f t="shared" si="1"/>
        <v>3.016800443</v>
      </c>
      <c r="H11" s="53">
        <v>3.0</v>
      </c>
      <c r="I11" s="27">
        <f t="shared" si="2"/>
        <v>10839</v>
      </c>
      <c r="J11" s="54">
        <f t="shared" si="3"/>
        <v>0.09954310642</v>
      </c>
      <c r="K11" s="58">
        <v>40.61</v>
      </c>
      <c r="L11" s="56">
        <f t="shared" si="4"/>
        <v>0.01234301458</v>
      </c>
      <c r="M11" s="31">
        <f t="shared" si="5"/>
        <v>0.1239966787</v>
      </c>
      <c r="N11" s="1"/>
      <c r="O11" s="1"/>
      <c r="P11" s="1"/>
      <c r="Q11" s="1"/>
      <c r="R11" s="1">
        <f>SUM(R7:R10)</f>
        <v>0</v>
      </c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57" t="s">
        <v>28</v>
      </c>
      <c r="E12" s="51">
        <v>0.125</v>
      </c>
      <c r="F12" s="52">
        <v>30.84</v>
      </c>
      <c r="G12" s="25">
        <f t="shared" si="1"/>
        <v>4.417842088</v>
      </c>
      <c r="H12" s="53">
        <v>4.5</v>
      </c>
      <c r="I12" s="27">
        <f t="shared" si="2"/>
        <v>13878</v>
      </c>
      <c r="J12" s="54">
        <f t="shared" si="3"/>
        <v>0.1274526461</v>
      </c>
      <c r="K12" s="58">
        <v>32.15</v>
      </c>
      <c r="L12" s="56">
        <f t="shared" si="4"/>
        <v>0.005413844564</v>
      </c>
      <c r="M12" s="31">
        <f t="shared" si="5"/>
        <v>0.0424773022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57" t="s">
        <v>22</v>
      </c>
      <c r="E13" s="51">
        <v>0.15</v>
      </c>
      <c r="F13" s="52">
        <v>20.34</v>
      </c>
      <c r="G13" s="25">
        <f t="shared" si="1"/>
        <v>8.038126844</v>
      </c>
      <c r="H13" s="53">
        <v>8.0</v>
      </c>
      <c r="I13" s="27">
        <f t="shared" si="2"/>
        <v>16272</v>
      </c>
      <c r="J13" s="54">
        <f t="shared" si="3"/>
        <v>0.1494386408</v>
      </c>
      <c r="K13" s="58">
        <v>23.18</v>
      </c>
      <c r="L13" s="56">
        <f t="shared" si="4"/>
        <v>0.02086557226</v>
      </c>
      <c r="M13" s="31">
        <f t="shared" si="5"/>
        <v>0.139626352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57" t="s">
        <v>29</v>
      </c>
      <c r="E14" s="51">
        <v>0.1</v>
      </c>
      <c r="F14" s="52">
        <v>65.85</v>
      </c>
      <c r="G14" s="25">
        <f t="shared" si="1"/>
        <v>1.655231587</v>
      </c>
      <c r="H14" s="53">
        <v>1.5</v>
      </c>
      <c r="I14" s="27">
        <f t="shared" si="2"/>
        <v>9877.5</v>
      </c>
      <c r="J14" s="54">
        <f t="shared" si="3"/>
        <v>0.09071289175</v>
      </c>
      <c r="K14" s="58">
        <v>70.92</v>
      </c>
      <c r="L14" s="56">
        <f t="shared" si="4"/>
        <v>0.006984272759</v>
      </c>
      <c r="M14" s="31">
        <f t="shared" si="5"/>
        <v>0.07699316629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57" t="s">
        <v>30</v>
      </c>
      <c r="E15" s="51">
        <v>0.125</v>
      </c>
      <c r="F15" s="52">
        <v>14.79</v>
      </c>
      <c r="G15" s="25">
        <f t="shared" si="1"/>
        <v>9.212052062</v>
      </c>
      <c r="H15" s="53">
        <v>9.0</v>
      </c>
      <c r="I15" s="27">
        <f t="shared" si="2"/>
        <v>13311</v>
      </c>
      <c r="J15" s="54">
        <f t="shared" si="3"/>
        <v>0.1222454368</v>
      </c>
      <c r="K15" s="58">
        <v>16.93</v>
      </c>
      <c r="L15" s="56">
        <f t="shared" si="4"/>
        <v>0.01768798071</v>
      </c>
      <c r="M15" s="31">
        <f t="shared" si="5"/>
        <v>0.1446923597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/>
      <c r="E16" s="35"/>
      <c r="F16" s="24"/>
      <c r="G16" s="25" t="str">
        <f t="shared" si="1"/>
        <v>#DIV/0!</v>
      </c>
      <c r="H16" s="53">
        <v>0.0</v>
      </c>
      <c r="I16" s="27">
        <f t="shared" si="2"/>
        <v>0</v>
      </c>
      <c r="J16" s="54">
        <f t="shared" si="3"/>
        <v>0</v>
      </c>
      <c r="K16" s="58"/>
      <c r="L16" s="56">
        <f t="shared" si="4"/>
        <v>0</v>
      </c>
      <c r="M16" s="31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/>
      <c r="E17" s="35"/>
      <c r="F17" s="24"/>
      <c r="G17" s="25" t="str">
        <f t="shared" si="1"/>
        <v>#DIV/0!</v>
      </c>
      <c r="H17" s="53">
        <v>0.0</v>
      </c>
      <c r="I17" s="27">
        <f t="shared" si="2"/>
        <v>0</v>
      </c>
      <c r="J17" s="54">
        <f t="shared" si="3"/>
        <v>0</v>
      </c>
      <c r="K17" s="60"/>
      <c r="L17" s="56">
        <f t="shared" si="4"/>
        <v>0</v>
      </c>
      <c r="M17" s="31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25</v>
      </c>
      <c r="D18" s="5"/>
      <c r="E18" s="6"/>
      <c r="F18" s="38">
        <f>D4</f>
        <v>108997</v>
      </c>
      <c r="G18" s="39"/>
      <c r="H18" s="39"/>
      <c r="I18" s="39"/>
      <c r="J18" s="38"/>
      <c r="K18" s="61">
        <f>F4</f>
        <v>128799</v>
      </c>
      <c r="L18" s="41">
        <f t="shared" ref="L18:L19" si="7">(K18/F18-1)</f>
        <v>0.181674725</v>
      </c>
      <c r="M18" s="6"/>
      <c r="N18" s="42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27</v>
      </c>
      <c r="D19" s="5"/>
      <c r="E19" s="6"/>
      <c r="F19" s="43">
        <f>Maio!K17</f>
        <v>87402.59</v>
      </c>
      <c r="G19" s="44"/>
      <c r="H19" s="44"/>
      <c r="I19" s="44"/>
      <c r="J19" s="45"/>
      <c r="K19" s="62">
        <f>IFERROR(__xludf.DUMMYFUNCTION("GOOGLEFINANCE(""IBOV"")"),96764.85)</f>
        <v>96764.85</v>
      </c>
      <c r="L19" s="41">
        <f t="shared" si="7"/>
        <v>0.1071165054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63">
        <v>0.178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64">
        <f>L18-L23</f>
        <v>0.003674724992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hidden="1" min="7" max="7" width="7.71"/>
    <col customWidth="1" hidden="1" min="8" max="8" width="7.0"/>
    <col customWidth="1" hidden="1" min="9" max="9" width="15.0"/>
    <col customWidth="1" hidden="1" min="10" max="10" width="10.43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L2" s="7">
        <f>SUM(L8:L17)</f>
        <v>0.1173752336</v>
      </c>
      <c r="M2" s="8" t="s">
        <v>1</v>
      </c>
      <c r="N2" s="9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L3" s="13"/>
      <c r="M3" s="3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Junho!F4</f>
        <v>128799</v>
      </c>
      <c r="E4" s="15">
        <f>IF(SUM(I8:I17)&lt;=D4,SUM(I8:I17),"VALOR ACIMA DO DISPONÍVEL")</f>
        <v>128799</v>
      </c>
      <c r="F4" s="16">
        <f>(E4*L2)+E4+(D4-E4)</f>
        <v>143916.8127</v>
      </c>
      <c r="G4" s="3"/>
      <c r="H4" s="3"/>
      <c r="L4" s="17">
        <f>F4/100000-1</f>
        <v>0.4391681271</v>
      </c>
      <c r="M4" s="8" t="s">
        <v>1</v>
      </c>
      <c r="N4" s="9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49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50" t="s">
        <v>24</v>
      </c>
      <c r="E8" s="51">
        <v>0.08</v>
      </c>
      <c r="F8" s="55">
        <v>77.2</v>
      </c>
      <c r="G8" s="25">
        <f t="shared" ref="G8:G17" si="1">IFERROR(((E8*$D$4)/100)/F8,0)</f>
        <v>1.334704663</v>
      </c>
      <c r="H8" s="53">
        <f t="shared" ref="H8:H17" si="2">G8</f>
        <v>1.334704663</v>
      </c>
      <c r="I8" s="27">
        <f t="shared" ref="I8:I17" si="3">H8*F8*100</f>
        <v>10303.92</v>
      </c>
      <c r="J8" s="54">
        <f t="shared" ref="J8:J17" si="4">I8/$E$4</f>
        <v>0.08</v>
      </c>
      <c r="K8" s="65">
        <f>IFERROR(__xludf.DUMMYFUNCTION("GOOGLEFINANCE(D8)"),79.51)</f>
        <v>79.51</v>
      </c>
      <c r="L8" s="56">
        <f t="shared" ref="L8:L17" si="5">IFERROR((K8/F8-1)*J8,0)</f>
        <v>0.002393782383</v>
      </c>
      <c r="M8" s="31">
        <f t="shared" ref="M8:M17" si="6">IFERROR(L8/J8,0)</f>
        <v>0.02992227979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57" t="s">
        <v>31</v>
      </c>
      <c r="E9" s="51">
        <v>0.08</v>
      </c>
      <c r="F9" s="59">
        <v>23.22</v>
      </c>
      <c r="G9" s="25">
        <f t="shared" si="1"/>
        <v>4.43751938</v>
      </c>
      <c r="H9" s="53">
        <f t="shared" si="2"/>
        <v>4.43751938</v>
      </c>
      <c r="I9" s="27">
        <f t="shared" si="3"/>
        <v>10303.92</v>
      </c>
      <c r="J9" s="54">
        <f t="shared" si="4"/>
        <v>0.08</v>
      </c>
      <c r="K9" s="58">
        <f>IFERROR(__xludf.DUMMYFUNCTION("GOOGLEFINANCE(D9)"),24.24)</f>
        <v>24.24</v>
      </c>
      <c r="L9" s="56">
        <f t="shared" si="5"/>
        <v>0.003514211886</v>
      </c>
      <c r="M9" s="31">
        <f t="shared" si="6"/>
        <v>0.04392764858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57" t="s">
        <v>32</v>
      </c>
      <c r="E10" s="51">
        <v>0.08</v>
      </c>
      <c r="F10" s="59">
        <v>42.09</v>
      </c>
      <c r="G10" s="25">
        <f t="shared" si="1"/>
        <v>2.448068425</v>
      </c>
      <c r="H10" s="53">
        <f t="shared" si="2"/>
        <v>2.448068425</v>
      </c>
      <c r="I10" s="27">
        <f t="shared" si="3"/>
        <v>10303.92</v>
      </c>
      <c r="J10" s="54">
        <f t="shared" si="4"/>
        <v>0.08</v>
      </c>
      <c r="K10" s="58">
        <f>IFERROR(__xludf.DUMMYFUNCTION("GOOGLEFINANCE(D10)"),45.05)</f>
        <v>45.05</v>
      </c>
      <c r="L10" s="56">
        <f t="shared" si="5"/>
        <v>0.005626039439</v>
      </c>
      <c r="M10" s="31">
        <f t="shared" si="6"/>
        <v>0.07032549299</v>
      </c>
      <c r="N10" s="34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57" t="s">
        <v>22</v>
      </c>
      <c r="E11" s="51">
        <v>0.15</v>
      </c>
      <c r="F11" s="58">
        <v>23.18</v>
      </c>
      <c r="G11" s="25">
        <f t="shared" si="1"/>
        <v>8.334706644</v>
      </c>
      <c r="H11" s="53">
        <f t="shared" si="2"/>
        <v>8.334706644</v>
      </c>
      <c r="I11" s="27">
        <f t="shared" si="3"/>
        <v>19319.85</v>
      </c>
      <c r="J11" s="54">
        <f t="shared" si="4"/>
        <v>0.15</v>
      </c>
      <c r="K11" s="58">
        <f>IFERROR(__xludf.DUMMYFUNCTION("GOOGLEFINANCE(D11)"),26.7)</f>
        <v>26.7</v>
      </c>
      <c r="L11" s="56">
        <f t="shared" si="5"/>
        <v>0.02277825712</v>
      </c>
      <c r="M11" s="31">
        <f t="shared" si="6"/>
        <v>0.1518550475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57" t="s">
        <v>29</v>
      </c>
      <c r="E12" s="51">
        <v>0.13</v>
      </c>
      <c r="F12" s="59">
        <v>70.921</v>
      </c>
      <c r="G12" s="25">
        <f t="shared" si="1"/>
        <v>2.360918487</v>
      </c>
      <c r="H12" s="53">
        <f t="shared" si="2"/>
        <v>2.360918487</v>
      </c>
      <c r="I12" s="27">
        <f t="shared" si="3"/>
        <v>16743.87</v>
      </c>
      <c r="J12" s="54">
        <f t="shared" si="4"/>
        <v>0.13</v>
      </c>
      <c r="K12" s="58">
        <f>IFERROR(__xludf.DUMMYFUNCTION("GOOGLEFINANCE(D12)"),75.62)</f>
        <v>75.62</v>
      </c>
      <c r="L12" s="56">
        <f t="shared" si="5"/>
        <v>0.008613386726</v>
      </c>
      <c r="M12" s="31">
        <f t="shared" si="6"/>
        <v>0.06625682097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57" t="s">
        <v>34</v>
      </c>
      <c r="E13" s="51">
        <v>0.13</v>
      </c>
      <c r="F13" s="59">
        <v>22.85</v>
      </c>
      <c r="G13" s="25">
        <f t="shared" si="1"/>
        <v>7.327733042</v>
      </c>
      <c r="H13" s="53">
        <f t="shared" si="2"/>
        <v>7.327733042</v>
      </c>
      <c r="I13" s="27">
        <f t="shared" si="3"/>
        <v>16743.87</v>
      </c>
      <c r="J13" s="54">
        <f t="shared" si="4"/>
        <v>0.13</v>
      </c>
      <c r="K13" s="58">
        <f>IFERROR(__xludf.DUMMYFUNCTION("GOOGLEFINANCE(D13)"),25.32)</f>
        <v>25.32</v>
      </c>
      <c r="L13" s="56">
        <f t="shared" si="5"/>
        <v>0.01405251641</v>
      </c>
      <c r="M13" s="31">
        <f t="shared" si="6"/>
        <v>0.1080962801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57" t="s">
        <v>35</v>
      </c>
      <c r="E14" s="51">
        <v>0.07</v>
      </c>
      <c r="F14" s="59">
        <v>25.44</v>
      </c>
      <c r="G14" s="25">
        <f t="shared" si="1"/>
        <v>3.543997642</v>
      </c>
      <c r="H14" s="53">
        <f t="shared" si="2"/>
        <v>3.543997642</v>
      </c>
      <c r="I14" s="27">
        <f t="shared" si="3"/>
        <v>9015.93</v>
      </c>
      <c r="J14" s="54">
        <f t="shared" si="4"/>
        <v>0.07</v>
      </c>
      <c r="K14" s="58">
        <f>IFERROR(__xludf.DUMMYFUNCTION("GOOGLEFINANCE(D14)"),26.5)</f>
        <v>26.5</v>
      </c>
      <c r="L14" s="56">
        <f t="shared" si="5"/>
        <v>0.002916666667</v>
      </c>
      <c r="M14" s="31">
        <f t="shared" si="6"/>
        <v>0.04166666667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57" t="s">
        <v>36</v>
      </c>
      <c r="E15" s="51">
        <v>0.13</v>
      </c>
      <c r="F15" s="52">
        <v>43.2</v>
      </c>
      <c r="G15" s="25">
        <f t="shared" si="1"/>
        <v>3.875895833</v>
      </c>
      <c r="H15" s="53">
        <f t="shared" si="2"/>
        <v>3.875895833</v>
      </c>
      <c r="I15" s="27">
        <f t="shared" si="3"/>
        <v>16743.87</v>
      </c>
      <c r="J15" s="54">
        <f t="shared" si="4"/>
        <v>0.13</v>
      </c>
      <c r="K15" s="58">
        <f>IFERROR(__xludf.DUMMYFUNCTION("GOOGLEFINANCE(D15)"),48.26)</f>
        <v>48.26</v>
      </c>
      <c r="L15" s="56">
        <f t="shared" si="5"/>
        <v>0.01522685185</v>
      </c>
      <c r="M15" s="31">
        <f t="shared" si="6"/>
        <v>0.1171296296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57" t="s">
        <v>37</v>
      </c>
      <c r="E16" s="51">
        <v>0.15</v>
      </c>
      <c r="F16" s="52">
        <v>7.1</v>
      </c>
      <c r="G16" s="25">
        <f t="shared" si="1"/>
        <v>27.21105634</v>
      </c>
      <c r="H16" s="53">
        <f t="shared" si="2"/>
        <v>27.21105634</v>
      </c>
      <c r="I16" s="27">
        <f t="shared" si="3"/>
        <v>19319.85</v>
      </c>
      <c r="J16" s="54">
        <f t="shared" si="4"/>
        <v>0.15</v>
      </c>
      <c r="K16" s="58">
        <f>IFERROR(__xludf.DUMMYFUNCTION("GOOGLEFINANCE(D16)"),9.1)</f>
        <v>9.1</v>
      </c>
      <c r="L16" s="56">
        <f t="shared" si="5"/>
        <v>0.04225352113</v>
      </c>
      <c r="M16" s="31">
        <f t="shared" si="6"/>
        <v>0.2816901408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57"/>
      <c r="E17" s="51"/>
      <c r="F17" s="52"/>
      <c r="G17" s="25">
        <f t="shared" si="1"/>
        <v>0</v>
      </c>
      <c r="H17" s="53">
        <f t="shared" si="2"/>
        <v>0</v>
      </c>
      <c r="I17" s="27">
        <f t="shared" si="3"/>
        <v>0</v>
      </c>
      <c r="J17" s="54">
        <f t="shared" si="4"/>
        <v>0</v>
      </c>
      <c r="K17" s="60" t="str">
        <f>IFERROR(__xludf.DUMMYFUNCTION("GOOGLEFINANCE(D17)"),"#N/A")</f>
        <v>#N/A</v>
      </c>
      <c r="L17" s="56">
        <f t="shared" si="5"/>
        <v>0</v>
      </c>
      <c r="M17" s="31">
        <f t="shared" si="6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25</v>
      </c>
      <c r="D18" s="5"/>
      <c r="E18" s="6"/>
      <c r="F18" s="38">
        <f>D4</f>
        <v>128799</v>
      </c>
      <c r="G18" s="39"/>
      <c r="H18" s="39"/>
      <c r="I18" s="39"/>
      <c r="J18" s="38"/>
      <c r="K18" s="61">
        <f>F4</f>
        <v>143916.8127</v>
      </c>
      <c r="L18" s="41">
        <f t="shared" ref="L18:L19" si="7">(K18/F18-1)</f>
        <v>0.1173752336</v>
      </c>
      <c r="M18" s="6"/>
      <c r="N18" s="42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27</v>
      </c>
      <c r="D19" s="5"/>
      <c r="E19" s="6"/>
      <c r="F19" s="43">
        <v>100967.2</v>
      </c>
      <c r="G19" s="44"/>
      <c r="H19" s="44"/>
      <c r="I19" s="44"/>
      <c r="J19" s="45"/>
      <c r="K19" s="62">
        <v>102673.28</v>
      </c>
      <c r="L19" s="41">
        <f t="shared" si="7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>
      <c r="C221" s="66"/>
    </row>
    <row r="222" ht="15.75" customHeight="1">
      <c r="C222" s="66"/>
    </row>
    <row r="223" ht="15.75" customHeight="1">
      <c r="C223" s="66"/>
    </row>
    <row r="224" ht="15.75" customHeight="1">
      <c r="C224" s="66"/>
    </row>
    <row r="225" ht="15.75" customHeight="1">
      <c r="C225" s="66"/>
    </row>
    <row r="226" ht="15.75" customHeight="1">
      <c r="C226" s="66"/>
    </row>
    <row r="227" ht="15.75" customHeight="1">
      <c r="C227" s="66"/>
    </row>
    <row r="228" ht="15.75" customHeight="1">
      <c r="C228" s="66"/>
    </row>
    <row r="229" ht="15.75" customHeight="1">
      <c r="C229" s="66"/>
    </row>
    <row r="230" ht="15.75" customHeight="1">
      <c r="C230" s="66"/>
    </row>
    <row r="231" ht="15.75" customHeight="1">
      <c r="C231" s="66"/>
    </row>
    <row r="232" ht="15.75" customHeight="1">
      <c r="C232" s="66"/>
    </row>
    <row r="233" ht="15.75" customHeight="1">
      <c r="C233" s="66"/>
    </row>
    <row r="234" ht="15.75" customHeight="1">
      <c r="C234" s="66"/>
    </row>
    <row r="235" ht="15.75" customHeight="1">
      <c r="C235" s="66"/>
    </row>
    <row r="236" ht="15.75" customHeight="1">
      <c r="C236" s="66"/>
    </row>
    <row r="237" ht="15.75" customHeight="1">
      <c r="C237" s="66"/>
    </row>
    <row r="238" ht="15.75" customHeight="1">
      <c r="C238" s="66"/>
    </row>
    <row r="239" ht="15.75" customHeight="1">
      <c r="C239" s="66"/>
    </row>
    <row r="240" ht="15.75" customHeight="1">
      <c r="C240" s="66"/>
    </row>
    <row r="241" ht="15.75" customHeight="1">
      <c r="C241" s="66"/>
    </row>
    <row r="242" ht="15.75" customHeight="1">
      <c r="C242" s="66"/>
    </row>
    <row r="243" ht="15.75" customHeight="1">
      <c r="C243" s="66"/>
    </row>
    <row r="244" ht="15.75" customHeight="1">
      <c r="C244" s="66"/>
    </row>
    <row r="245" ht="15.75" customHeight="1">
      <c r="C245" s="66"/>
    </row>
    <row r="246" ht="15.75" customHeight="1">
      <c r="C246" s="66"/>
    </row>
    <row r="247" ht="15.75" customHeight="1">
      <c r="C247" s="66"/>
    </row>
    <row r="248" ht="15.75" customHeight="1">
      <c r="C248" s="66"/>
    </row>
    <row r="249" ht="15.75" customHeight="1">
      <c r="C249" s="66"/>
    </row>
    <row r="250" ht="15.75" customHeight="1">
      <c r="C250" s="66"/>
    </row>
    <row r="251" ht="15.75" customHeight="1">
      <c r="C251" s="66"/>
    </row>
    <row r="252" ht="15.75" customHeight="1">
      <c r="C252" s="66"/>
    </row>
    <row r="253" ht="15.75" customHeight="1">
      <c r="C253" s="66"/>
    </row>
    <row r="254" ht="15.75" customHeight="1">
      <c r="C254" s="66"/>
    </row>
    <row r="255" ht="15.75" customHeight="1">
      <c r="C255" s="66"/>
    </row>
    <row r="256" ht="15.75" customHeight="1">
      <c r="C256" s="66"/>
    </row>
    <row r="257" ht="15.75" customHeight="1">
      <c r="C257" s="66"/>
    </row>
    <row r="258" ht="15.75" customHeight="1">
      <c r="C258" s="66"/>
    </row>
    <row r="259" ht="15.75" customHeight="1">
      <c r="C259" s="66"/>
    </row>
    <row r="260" ht="15.75" customHeight="1">
      <c r="C260" s="66"/>
    </row>
    <row r="261" ht="15.75" customHeight="1">
      <c r="C261" s="66"/>
    </row>
    <row r="262" ht="15.75" customHeight="1">
      <c r="C262" s="66"/>
    </row>
    <row r="263" ht="15.75" customHeight="1">
      <c r="C263" s="66"/>
    </row>
    <row r="264" ht="15.75" customHeight="1">
      <c r="C264" s="66"/>
    </row>
    <row r="265" ht="15.75" customHeight="1">
      <c r="C265" s="66"/>
    </row>
    <row r="266" ht="15.75" customHeight="1">
      <c r="C266" s="66"/>
    </row>
    <row r="267" ht="15.75" customHeight="1">
      <c r="C267" s="66"/>
    </row>
    <row r="268" ht="15.75" customHeight="1">
      <c r="C268" s="66"/>
    </row>
    <row r="269" ht="15.75" customHeight="1">
      <c r="C269" s="66"/>
    </row>
    <row r="270" ht="15.75" customHeight="1">
      <c r="C270" s="66"/>
    </row>
    <row r="271" ht="15.75" customHeight="1">
      <c r="C271" s="66"/>
    </row>
    <row r="272" ht="15.75" customHeight="1">
      <c r="C272" s="66"/>
    </row>
    <row r="273" ht="15.75" customHeight="1">
      <c r="C273" s="66"/>
    </row>
    <row r="274" ht="15.75" customHeight="1">
      <c r="C274" s="66"/>
    </row>
    <row r="275" ht="15.75" customHeight="1">
      <c r="C275" s="66"/>
    </row>
    <row r="276" ht="15.75" customHeight="1">
      <c r="C276" s="66"/>
    </row>
    <row r="277" ht="15.75" customHeight="1">
      <c r="C277" s="66"/>
    </row>
    <row r="278" ht="15.75" customHeight="1">
      <c r="C278" s="66"/>
    </row>
    <row r="279" ht="15.75" customHeight="1">
      <c r="C279" s="66"/>
    </row>
    <row r="280" ht="15.75" customHeight="1">
      <c r="C280" s="66"/>
    </row>
    <row r="281" ht="15.75" customHeight="1">
      <c r="C281" s="66"/>
    </row>
    <row r="282" ht="15.75" customHeight="1">
      <c r="C282" s="66"/>
    </row>
    <row r="283" ht="15.75" customHeight="1">
      <c r="C283" s="66"/>
    </row>
    <row r="284" ht="15.75" customHeight="1">
      <c r="C284" s="66"/>
    </row>
    <row r="285" ht="15.75" customHeight="1">
      <c r="C285" s="66"/>
    </row>
    <row r="286" ht="15.75" customHeight="1">
      <c r="C286" s="66"/>
    </row>
    <row r="287" ht="15.75" customHeight="1">
      <c r="C287" s="66"/>
    </row>
    <row r="288" ht="15.75" customHeight="1">
      <c r="C288" s="66"/>
    </row>
    <row r="289" ht="15.75" customHeight="1">
      <c r="C289" s="66"/>
    </row>
    <row r="290" ht="15.75" customHeight="1">
      <c r="C290" s="66"/>
    </row>
    <row r="291" ht="15.75" customHeight="1">
      <c r="C291" s="66"/>
    </row>
    <row r="292" ht="15.75" customHeight="1">
      <c r="C292" s="66"/>
    </row>
    <row r="293" ht="15.75" customHeight="1">
      <c r="C293" s="66"/>
    </row>
    <row r="294" ht="15.75" customHeight="1">
      <c r="C294" s="66"/>
    </row>
    <row r="295" ht="15.75" customHeight="1">
      <c r="C295" s="66"/>
    </row>
    <row r="296" ht="15.75" customHeight="1">
      <c r="C296" s="66"/>
    </row>
    <row r="297" ht="15.75" customHeight="1">
      <c r="C297" s="66"/>
    </row>
    <row r="298" ht="15.75" customHeight="1">
      <c r="C298" s="66"/>
    </row>
    <row r="299" ht="15.75" customHeight="1">
      <c r="C299" s="66"/>
    </row>
    <row r="300" ht="15.75" customHeight="1">
      <c r="C300" s="66"/>
    </row>
    <row r="301" ht="15.75" customHeight="1">
      <c r="C301" s="66"/>
    </row>
    <row r="302" ht="15.75" customHeight="1">
      <c r="C302" s="66"/>
    </row>
    <row r="303" ht="15.75" customHeight="1">
      <c r="C303" s="66"/>
    </row>
    <row r="304" ht="15.75" customHeight="1">
      <c r="C304" s="66"/>
    </row>
    <row r="305" ht="15.75" customHeight="1">
      <c r="C305" s="66"/>
    </row>
    <row r="306" ht="15.75" customHeight="1">
      <c r="C306" s="66"/>
    </row>
    <row r="307" ht="15.75" customHeight="1">
      <c r="C307" s="66"/>
    </row>
    <row r="308" ht="15.75" customHeight="1">
      <c r="C308" s="66"/>
    </row>
    <row r="309" ht="15.75" customHeight="1">
      <c r="C309" s="66"/>
    </row>
    <row r="310" ht="15.75" customHeight="1">
      <c r="C310" s="66"/>
    </row>
    <row r="311" ht="15.75" customHeight="1">
      <c r="C311" s="66"/>
    </row>
    <row r="312" ht="15.75" customHeight="1">
      <c r="C312" s="66"/>
    </row>
    <row r="313" ht="15.75" customHeight="1">
      <c r="C313" s="66"/>
    </row>
    <row r="314" ht="15.75" customHeight="1">
      <c r="C314" s="66"/>
    </row>
    <row r="315" ht="15.75" customHeight="1">
      <c r="C315" s="66"/>
    </row>
    <row r="316" ht="15.75" customHeight="1">
      <c r="C316" s="66"/>
    </row>
    <row r="317" ht="15.75" customHeight="1">
      <c r="C317" s="66"/>
    </row>
    <row r="318" ht="15.75" customHeight="1">
      <c r="C318" s="66"/>
    </row>
    <row r="319" ht="15.75" customHeight="1">
      <c r="C319" s="66"/>
    </row>
    <row r="320" ht="15.75" customHeight="1">
      <c r="C320" s="66"/>
    </row>
    <row r="321" ht="15.75" customHeight="1">
      <c r="C321" s="66"/>
    </row>
    <row r="322" ht="15.75" customHeight="1">
      <c r="C322" s="66"/>
    </row>
    <row r="323" ht="15.75" customHeight="1">
      <c r="C323" s="66"/>
    </row>
    <row r="324" ht="15.75" customHeight="1">
      <c r="C324" s="66"/>
    </row>
    <row r="325" ht="15.75" customHeight="1">
      <c r="C325" s="66"/>
    </row>
    <row r="326" ht="15.75" customHeight="1">
      <c r="C326" s="66"/>
    </row>
    <row r="327" ht="15.75" customHeight="1">
      <c r="C327" s="66"/>
    </row>
    <row r="328" ht="15.75" customHeight="1">
      <c r="C328" s="66"/>
    </row>
    <row r="329" ht="15.75" customHeight="1">
      <c r="C329" s="66"/>
    </row>
    <row r="330" ht="15.75" customHeight="1">
      <c r="C330" s="66"/>
    </row>
    <row r="331" ht="15.75" customHeight="1">
      <c r="C331" s="66"/>
    </row>
    <row r="332" ht="15.75" customHeight="1">
      <c r="C332" s="66"/>
    </row>
    <row r="333" ht="15.75" customHeight="1">
      <c r="C333" s="66"/>
    </row>
    <row r="334" ht="15.75" customHeight="1">
      <c r="C334" s="66"/>
    </row>
    <row r="335" ht="15.75" customHeight="1">
      <c r="C335" s="66"/>
    </row>
    <row r="336" ht="15.75" customHeight="1">
      <c r="C336" s="66"/>
    </row>
    <row r="337" ht="15.75" customHeight="1">
      <c r="C337" s="66"/>
    </row>
    <row r="338" ht="15.75" customHeight="1">
      <c r="C338" s="66"/>
    </row>
    <row r="339" ht="15.75" customHeight="1">
      <c r="C339" s="66"/>
    </row>
    <row r="340" ht="15.75" customHeight="1">
      <c r="C340" s="66"/>
    </row>
    <row r="341" ht="15.75" customHeight="1">
      <c r="C341" s="66"/>
    </row>
    <row r="342" ht="15.75" customHeight="1">
      <c r="C342" s="66"/>
    </row>
    <row r="343" ht="15.75" customHeight="1">
      <c r="C343" s="66"/>
    </row>
    <row r="344" ht="15.75" customHeight="1">
      <c r="C344" s="66"/>
    </row>
    <row r="345" ht="15.75" customHeight="1">
      <c r="C345" s="66"/>
    </row>
    <row r="346" ht="15.75" customHeight="1">
      <c r="C346" s="66"/>
    </row>
    <row r="347" ht="15.75" customHeight="1">
      <c r="C347" s="66"/>
    </row>
    <row r="348" ht="15.75" customHeight="1">
      <c r="C348" s="66"/>
    </row>
    <row r="349" ht="15.75" customHeight="1">
      <c r="C349" s="66"/>
    </row>
    <row r="350" ht="15.75" customHeight="1">
      <c r="C350" s="66"/>
    </row>
    <row r="351" ht="15.75" customHeight="1">
      <c r="C351" s="66"/>
    </row>
    <row r="352" ht="15.75" customHeight="1">
      <c r="C352" s="66"/>
    </row>
    <row r="353" ht="15.75" customHeight="1">
      <c r="C353" s="66"/>
    </row>
    <row r="354" ht="15.75" customHeight="1">
      <c r="C354" s="66"/>
    </row>
    <row r="355" ht="15.75" customHeight="1">
      <c r="C355" s="66"/>
    </row>
    <row r="356" ht="15.75" customHeight="1">
      <c r="C356" s="66"/>
    </row>
    <row r="357" ht="15.75" customHeight="1">
      <c r="C357" s="66"/>
    </row>
    <row r="358" ht="15.75" customHeight="1">
      <c r="C358" s="66"/>
    </row>
    <row r="359" ht="15.75" customHeight="1">
      <c r="C359" s="66"/>
    </row>
    <row r="360" ht="15.75" customHeight="1">
      <c r="C360" s="66"/>
    </row>
    <row r="361" ht="15.75" customHeight="1">
      <c r="C361" s="66"/>
    </row>
    <row r="362" ht="15.75" customHeight="1">
      <c r="C362" s="66"/>
    </row>
    <row r="363" ht="15.75" customHeight="1">
      <c r="C363" s="66"/>
    </row>
    <row r="364" ht="15.75" customHeight="1">
      <c r="C364" s="66"/>
    </row>
    <row r="365" ht="15.75" customHeight="1">
      <c r="C365" s="66"/>
    </row>
    <row r="366" ht="15.75" customHeight="1">
      <c r="C366" s="66"/>
    </row>
    <row r="367" ht="15.75" customHeight="1">
      <c r="C367" s="66"/>
    </row>
    <row r="368" ht="15.75" customHeight="1">
      <c r="C368" s="66"/>
    </row>
    <row r="369" ht="15.75" customHeight="1">
      <c r="C369" s="66"/>
    </row>
    <row r="370" ht="15.75" customHeight="1">
      <c r="C370" s="66"/>
    </row>
    <row r="371" ht="15.75" customHeight="1">
      <c r="C371" s="66"/>
    </row>
    <row r="372" ht="15.75" customHeight="1">
      <c r="C372" s="66"/>
    </row>
    <row r="373" ht="15.75" customHeight="1">
      <c r="C373" s="66"/>
    </row>
    <row r="374" ht="15.75" customHeight="1">
      <c r="C374" s="66"/>
    </row>
    <row r="375" ht="15.75" customHeight="1">
      <c r="C375" s="66"/>
    </row>
    <row r="376" ht="15.75" customHeight="1">
      <c r="C376" s="66"/>
    </row>
    <row r="377" ht="15.75" customHeight="1">
      <c r="C377" s="66"/>
    </row>
    <row r="378" ht="15.75" customHeight="1">
      <c r="C378" s="66"/>
    </row>
    <row r="379" ht="15.75" customHeight="1">
      <c r="C379" s="66"/>
    </row>
    <row r="380" ht="15.75" customHeight="1">
      <c r="C380" s="66"/>
    </row>
    <row r="381" ht="15.75" customHeight="1">
      <c r="C381" s="66"/>
    </row>
    <row r="382" ht="15.75" customHeight="1">
      <c r="C382" s="66"/>
    </row>
    <row r="383" ht="15.75" customHeight="1">
      <c r="C383" s="66"/>
    </row>
    <row r="384" ht="15.75" customHeight="1">
      <c r="C384" s="66"/>
    </row>
    <row r="385" ht="15.75" customHeight="1">
      <c r="C385" s="66"/>
    </row>
    <row r="386" ht="15.75" customHeight="1">
      <c r="C386" s="66"/>
    </row>
    <row r="387" ht="15.75" customHeight="1">
      <c r="C387" s="66"/>
    </row>
    <row r="388" ht="15.75" customHeight="1">
      <c r="C388" s="66"/>
    </row>
    <row r="389" ht="15.75" customHeight="1">
      <c r="C389" s="66"/>
    </row>
    <row r="390" ht="15.75" customHeight="1">
      <c r="C390" s="66"/>
    </row>
    <row r="391" ht="15.75" customHeight="1">
      <c r="C391" s="66"/>
    </row>
    <row r="392" ht="15.75" customHeight="1">
      <c r="C392" s="66"/>
    </row>
    <row r="393" ht="15.75" customHeight="1">
      <c r="C393" s="66"/>
    </row>
    <row r="394" ht="15.75" customHeight="1">
      <c r="C394" s="66"/>
    </row>
    <row r="395" ht="15.75" customHeight="1">
      <c r="C395" s="66"/>
    </row>
    <row r="396" ht="15.75" customHeight="1">
      <c r="C396" s="66"/>
    </row>
    <row r="397" ht="15.75" customHeight="1">
      <c r="C397" s="66"/>
    </row>
    <row r="398" ht="15.75" customHeight="1">
      <c r="C398" s="66"/>
    </row>
    <row r="399" ht="15.75" customHeight="1">
      <c r="C399" s="66"/>
    </row>
    <row r="400" ht="15.75" customHeight="1">
      <c r="C400" s="66"/>
    </row>
    <row r="401" ht="15.75" customHeight="1">
      <c r="C401" s="66"/>
    </row>
    <row r="402" ht="15.75" customHeight="1">
      <c r="C402" s="66"/>
    </row>
    <row r="403" ht="15.75" customHeight="1">
      <c r="C403" s="66"/>
    </row>
    <row r="404" ht="15.75" customHeight="1">
      <c r="C404" s="66"/>
    </row>
    <row r="405" ht="15.75" customHeight="1">
      <c r="C405" s="66"/>
    </row>
    <row r="406" ht="15.75" customHeight="1">
      <c r="C406" s="66"/>
    </row>
    <row r="407" ht="15.75" customHeight="1">
      <c r="C407" s="66"/>
    </row>
    <row r="408" ht="15.75" customHeight="1">
      <c r="C408" s="66"/>
    </row>
    <row r="409" ht="15.75" customHeight="1">
      <c r="C409" s="66"/>
    </row>
    <row r="410" ht="15.75" customHeight="1">
      <c r="C410" s="66"/>
    </row>
    <row r="411" ht="15.75" customHeight="1">
      <c r="C411" s="66"/>
    </row>
    <row r="412" ht="15.75" customHeight="1">
      <c r="C412" s="66"/>
    </row>
    <row r="413" ht="15.75" customHeight="1">
      <c r="C413" s="66"/>
    </row>
    <row r="414" ht="15.75" customHeight="1">
      <c r="C414" s="66"/>
    </row>
    <row r="415" ht="15.75" customHeight="1">
      <c r="C415" s="66"/>
    </row>
    <row r="416" ht="15.75" customHeight="1">
      <c r="C416" s="66"/>
    </row>
    <row r="417" ht="15.75" customHeight="1">
      <c r="C417" s="66"/>
    </row>
    <row r="418" ht="15.75" customHeight="1">
      <c r="C418" s="66"/>
    </row>
    <row r="419" ht="15.75" customHeight="1">
      <c r="C419" s="66"/>
    </row>
    <row r="420" ht="15.75" customHeight="1">
      <c r="C420" s="66"/>
    </row>
    <row r="421" ht="15.75" customHeight="1">
      <c r="C421" s="66"/>
    </row>
    <row r="422" ht="15.75" customHeight="1">
      <c r="C422" s="66"/>
    </row>
    <row r="423" ht="15.75" customHeight="1">
      <c r="C423" s="66"/>
    </row>
    <row r="424" ht="15.75" customHeight="1">
      <c r="C424" s="66"/>
    </row>
    <row r="425" ht="15.75" customHeight="1">
      <c r="C425" s="66"/>
    </row>
    <row r="426" ht="15.75" customHeight="1">
      <c r="C426" s="66"/>
    </row>
    <row r="427" ht="15.75" customHeight="1">
      <c r="C427" s="66"/>
    </row>
    <row r="428" ht="15.75" customHeight="1">
      <c r="C428" s="66"/>
    </row>
    <row r="429" ht="15.75" customHeight="1">
      <c r="C429" s="66"/>
    </row>
    <row r="430" ht="15.75" customHeight="1">
      <c r="C430" s="66"/>
    </row>
    <row r="431" ht="15.75" customHeight="1">
      <c r="C431" s="66"/>
    </row>
    <row r="432" ht="15.75" customHeight="1">
      <c r="C432" s="66"/>
    </row>
    <row r="433" ht="15.75" customHeight="1">
      <c r="C433" s="66"/>
    </row>
    <row r="434" ht="15.75" customHeight="1">
      <c r="C434" s="66"/>
    </row>
    <row r="435" ht="15.75" customHeight="1">
      <c r="C435" s="66"/>
    </row>
    <row r="436" ht="15.75" customHeight="1">
      <c r="C436" s="66"/>
    </row>
    <row r="437" ht="15.75" customHeight="1">
      <c r="C437" s="66"/>
    </row>
    <row r="438" ht="15.75" customHeight="1">
      <c r="C438" s="66"/>
    </row>
    <row r="439" ht="15.75" customHeight="1">
      <c r="C439" s="66"/>
    </row>
    <row r="440" ht="15.75" customHeight="1">
      <c r="C440" s="66"/>
    </row>
    <row r="441" ht="15.75" customHeight="1">
      <c r="C441" s="66"/>
    </row>
    <row r="442" ht="15.75" customHeight="1">
      <c r="C442" s="66"/>
    </row>
    <row r="443" ht="15.75" customHeight="1">
      <c r="C443" s="66"/>
    </row>
    <row r="444" ht="15.75" customHeight="1">
      <c r="C444" s="66"/>
    </row>
    <row r="445" ht="15.75" customHeight="1">
      <c r="C445" s="66"/>
    </row>
    <row r="446" ht="15.75" customHeight="1">
      <c r="C446" s="66"/>
    </row>
    <row r="447" ht="15.75" customHeight="1">
      <c r="C447" s="66"/>
    </row>
    <row r="448" ht="15.75" customHeight="1">
      <c r="C448" s="66"/>
    </row>
    <row r="449" ht="15.75" customHeight="1">
      <c r="C449" s="66"/>
    </row>
    <row r="450" ht="15.75" customHeight="1">
      <c r="C450" s="66"/>
    </row>
    <row r="451" ht="15.75" customHeight="1">
      <c r="C451" s="66"/>
    </row>
    <row r="452" ht="15.75" customHeight="1">
      <c r="C452" s="66"/>
    </row>
    <row r="453" ht="15.75" customHeight="1">
      <c r="C453" s="66"/>
    </row>
    <row r="454" ht="15.75" customHeight="1">
      <c r="C454" s="66"/>
    </row>
    <row r="455" ht="15.75" customHeight="1">
      <c r="C455" s="66"/>
    </row>
    <row r="456" ht="15.75" customHeight="1">
      <c r="C456" s="66"/>
    </row>
    <row r="457" ht="15.75" customHeight="1">
      <c r="C457" s="66"/>
    </row>
    <row r="458" ht="15.75" customHeight="1">
      <c r="C458" s="66"/>
    </row>
    <row r="459" ht="15.75" customHeight="1">
      <c r="C459" s="66"/>
    </row>
    <row r="460" ht="15.75" customHeight="1">
      <c r="C460" s="66"/>
    </row>
    <row r="461" ht="15.75" customHeight="1">
      <c r="C461" s="66"/>
    </row>
    <row r="462" ht="15.75" customHeight="1">
      <c r="C462" s="66"/>
    </row>
    <row r="463" ht="15.75" customHeight="1">
      <c r="C463" s="66"/>
    </row>
    <row r="464" ht="15.75" customHeight="1">
      <c r="C464" s="66"/>
    </row>
    <row r="465" ht="15.75" customHeight="1">
      <c r="C465" s="66"/>
    </row>
    <row r="466" ht="15.75" customHeight="1">
      <c r="C466" s="66"/>
    </row>
    <row r="467" ht="15.75" customHeight="1">
      <c r="C467" s="66"/>
    </row>
    <row r="468" ht="15.75" customHeight="1">
      <c r="C468" s="66"/>
    </row>
    <row r="469" ht="15.75" customHeight="1">
      <c r="C469" s="66"/>
    </row>
    <row r="470" ht="15.75" customHeight="1">
      <c r="C470" s="66"/>
    </row>
    <row r="471" ht="15.75" customHeight="1">
      <c r="C471" s="66"/>
    </row>
    <row r="472" ht="15.75" customHeight="1">
      <c r="C472" s="66"/>
    </row>
    <row r="473" ht="15.75" customHeight="1">
      <c r="C473" s="66"/>
    </row>
    <row r="474" ht="15.75" customHeight="1">
      <c r="C474" s="66"/>
    </row>
    <row r="475" ht="15.75" customHeight="1">
      <c r="C475" s="66"/>
    </row>
    <row r="476" ht="15.75" customHeight="1">
      <c r="C476" s="66"/>
    </row>
    <row r="477" ht="15.75" customHeight="1">
      <c r="C477" s="66"/>
    </row>
    <row r="478" ht="15.75" customHeight="1">
      <c r="C478" s="66"/>
    </row>
    <row r="479" ht="15.75" customHeight="1">
      <c r="C479" s="66"/>
    </row>
    <row r="480" ht="15.75" customHeight="1">
      <c r="C480" s="66"/>
    </row>
    <row r="481" ht="15.75" customHeight="1">
      <c r="C481" s="66"/>
    </row>
    <row r="482" ht="15.75" customHeight="1">
      <c r="C482" s="66"/>
    </row>
    <row r="483" ht="15.75" customHeight="1">
      <c r="C483" s="66"/>
    </row>
    <row r="484" ht="15.75" customHeight="1">
      <c r="C484" s="66"/>
    </row>
    <row r="485" ht="15.75" customHeight="1">
      <c r="C485" s="66"/>
    </row>
    <row r="486" ht="15.75" customHeight="1">
      <c r="C486" s="66"/>
    </row>
    <row r="487" ht="15.75" customHeight="1">
      <c r="C487" s="66"/>
    </row>
    <row r="488" ht="15.75" customHeight="1">
      <c r="C488" s="66"/>
    </row>
    <row r="489" ht="15.75" customHeight="1">
      <c r="C489" s="66"/>
    </row>
    <row r="490" ht="15.75" customHeight="1">
      <c r="C490" s="66"/>
    </row>
    <row r="491" ht="15.75" customHeight="1">
      <c r="C491" s="66"/>
    </row>
    <row r="492" ht="15.75" customHeight="1">
      <c r="C492" s="66"/>
    </row>
    <row r="493" ht="15.75" customHeight="1">
      <c r="C493" s="66"/>
    </row>
    <row r="494" ht="15.75" customHeight="1">
      <c r="C494" s="66"/>
    </row>
    <row r="495" ht="15.75" customHeight="1">
      <c r="C495" s="66"/>
    </row>
    <row r="496" ht="15.75" customHeight="1">
      <c r="C496" s="66"/>
    </row>
    <row r="497" ht="15.75" customHeight="1">
      <c r="C497" s="66"/>
    </row>
    <row r="498" ht="15.75" customHeight="1">
      <c r="C498" s="66"/>
    </row>
    <row r="499" ht="15.75" customHeight="1">
      <c r="C499" s="66"/>
    </row>
    <row r="500" ht="15.75" customHeight="1">
      <c r="C500" s="66"/>
    </row>
    <row r="501" ht="15.75" customHeight="1">
      <c r="C501" s="66"/>
    </row>
    <row r="502" ht="15.75" customHeight="1">
      <c r="C502" s="66"/>
    </row>
    <row r="503" ht="15.75" customHeight="1">
      <c r="C503" s="66"/>
    </row>
    <row r="504" ht="15.75" customHeight="1">
      <c r="C504" s="66"/>
    </row>
    <row r="505" ht="15.75" customHeight="1">
      <c r="C505" s="66"/>
    </row>
    <row r="506" ht="15.75" customHeight="1">
      <c r="C506" s="66"/>
    </row>
    <row r="507" ht="15.75" customHeight="1">
      <c r="C507" s="66"/>
    </row>
    <row r="508" ht="15.75" customHeight="1">
      <c r="C508" s="66"/>
    </row>
    <row r="509" ht="15.75" customHeight="1">
      <c r="C509" s="66"/>
    </row>
    <row r="510" ht="15.75" customHeight="1">
      <c r="C510" s="66"/>
    </row>
    <row r="511" ht="15.75" customHeight="1">
      <c r="C511" s="66"/>
    </row>
    <row r="512" ht="15.75" customHeight="1">
      <c r="C512" s="66"/>
    </row>
    <row r="513" ht="15.75" customHeight="1">
      <c r="C513" s="66"/>
    </row>
    <row r="514" ht="15.75" customHeight="1">
      <c r="C514" s="66"/>
    </row>
    <row r="515" ht="15.75" customHeight="1">
      <c r="C515" s="66"/>
    </row>
    <row r="516" ht="15.75" customHeight="1">
      <c r="C516" s="66"/>
    </row>
    <row r="517" ht="15.75" customHeight="1">
      <c r="C517" s="66"/>
    </row>
    <row r="518" ht="15.75" customHeight="1">
      <c r="C518" s="66"/>
    </row>
    <row r="519" ht="15.75" customHeight="1">
      <c r="C519" s="66"/>
    </row>
    <row r="520" ht="15.75" customHeight="1">
      <c r="C520" s="66"/>
    </row>
    <row r="521" ht="15.75" customHeight="1">
      <c r="C521" s="66"/>
    </row>
    <row r="522" ht="15.75" customHeight="1">
      <c r="C522" s="66"/>
    </row>
    <row r="523" ht="15.75" customHeight="1">
      <c r="C523" s="66"/>
    </row>
    <row r="524" ht="15.75" customHeight="1">
      <c r="C524" s="66"/>
    </row>
    <row r="525" ht="15.75" customHeight="1">
      <c r="C525" s="66"/>
    </row>
    <row r="526" ht="15.75" customHeight="1">
      <c r="C526" s="66"/>
    </row>
    <row r="527" ht="15.75" customHeight="1">
      <c r="C527" s="66"/>
    </row>
    <row r="528" ht="15.75" customHeight="1">
      <c r="C528" s="66"/>
    </row>
    <row r="529" ht="15.75" customHeight="1">
      <c r="C529" s="66"/>
    </row>
    <row r="530" ht="15.75" customHeight="1">
      <c r="C530" s="66"/>
    </row>
    <row r="531" ht="15.75" customHeight="1">
      <c r="C531" s="66"/>
    </row>
    <row r="532" ht="15.75" customHeight="1">
      <c r="C532" s="66"/>
    </row>
    <row r="533" ht="15.75" customHeight="1">
      <c r="C533" s="66"/>
    </row>
    <row r="534" ht="15.75" customHeight="1">
      <c r="C534" s="66"/>
    </row>
    <row r="535" ht="15.75" customHeight="1">
      <c r="C535" s="66"/>
    </row>
    <row r="536" ht="15.75" customHeight="1">
      <c r="C536" s="66"/>
    </row>
    <row r="537" ht="15.75" customHeight="1">
      <c r="C537" s="66"/>
    </row>
    <row r="538" ht="15.75" customHeight="1">
      <c r="C538" s="66"/>
    </row>
    <row r="539" ht="15.75" customHeight="1">
      <c r="C539" s="66"/>
    </row>
    <row r="540" ht="15.75" customHeight="1">
      <c r="C540" s="66"/>
    </row>
    <row r="541" ht="15.75" customHeight="1">
      <c r="C541" s="66"/>
    </row>
    <row r="542" ht="15.75" customHeight="1">
      <c r="C542" s="66"/>
    </row>
    <row r="543" ht="15.75" customHeight="1">
      <c r="C543" s="66"/>
    </row>
    <row r="544" ht="15.75" customHeight="1">
      <c r="C544" s="66"/>
    </row>
    <row r="545" ht="15.75" customHeight="1">
      <c r="C545" s="66"/>
    </row>
    <row r="546" ht="15.75" customHeight="1">
      <c r="C546" s="66"/>
    </row>
    <row r="547" ht="15.75" customHeight="1">
      <c r="C547" s="66"/>
    </row>
    <row r="548" ht="15.75" customHeight="1">
      <c r="C548" s="66"/>
    </row>
    <row r="549" ht="15.75" customHeight="1">
      <c r="C549" s="66"/>
    </row>
    <row r="550" ht="15.75" customHeight="1">
      <c r="C550" s="66"/>
    </row>
    <row r="551" ht="15.75" customHeight="1">
      <c r="C551" s="66"/>
    </row>
    <row r="552" ht="15.75" customHeight="1">
      <c r="C552" s="66"/>
    </row>
    <row r="553" ht="15.75" customHeight="1">
      <c r="C553" s="66"/>
    </row>
    <row r="554" ht="15.75" customHeight="1">
      <c r="C554" s="66"/>
    </row>
    <row r="555" ht="15.75" customHeight="1">
      <c r="C555" s="66"/>
    </row>
    <row r="556" ht="15.75" customHeight="1">
      <c r="C556" s="66"/>
    </row>
    <row r="557" ht="15.75" customHeight="1">
      <c r="C557" s="66"/>
    </row>
    <row r="558" ht="15.75" customHeight="1">
      <c r="C558" s="66"/>
    </row>
    <row r="559" ht="15.75" customHeight="1">
      <c r="C559" s="66"/>
    </row>
    <row r="560" ht="15.75" customHeight="1">
      <c r="C560" s="66"/>
    </row>
    <row r="561" ht="15.75" customHeight="1">
      <c r="C561" s="66"/>
    </row>
    <row r="562" ht="15.75" customHeight="1">
      <c r="C562" s="66"/>
    </row>
    <row r="563" ht="15.75" customHeight="1">
      <c r="C563" s="66"/>
    </row>
    <row r="564" ht="15.75" customHeight="1">
      <c r="C564" s="66"/>
    </row>
    <row r="565" ht="15.75" customHeight="1">
      <c r="C565" s="66"/>
    </row>
    <row r="566" ht="15.75" customHeight="1">
      <c r="C566" s="66"/>
    </row>
    <row r="567" ht="15.75" customHeight="1">
      <c r="C567" s="66"/>
    </row>
    <row r="568" ht="15.75" customHeight="1">
      <c r="C568" s="66"/>
    </row>
    <row r="569" ht="15.75" customHeight="1">
      <c r="C569" s="66"/>
    </row>
    <row r="570" ht="15.75" customHeight="1">
      <c r="C570" s="66"/>
    </row>
    <row r="571" ht="15.75" customHeight="1">
      <c r="C571" s="66"/>
    </row>
    <row r="572" ht="15.75" customHeight="1">
      <c r="C572" s="66"/>
    </row>
    <row r="573" ht="15.75" customHeight="1">
      <c r="C573" s="66"/>
    </row>
    <row r="574" ht="15.75" customHeight="1">
      <c r="C574" s="66"/>
    </row>
    <row r="575" ht="15.75" customHeight="1">
      <c r="C575" s="66"/>
    </row>
    <row r="576" ht="15.75" customHeight="1">
      <c r="C576" s="66"/>
    </row>
    <row r="577" ht="15.75" customHeight="1">
      <c r="C577" s="66"/>
    </row>
    <row r="578" ht="15.75" customHeight="1">
      <c r="C578" s="66"/>
    </row>
    <row r="579" ht="15.75" customHeight="1">
      <c r="C579" s="66"/>
    </row>
    <row r="580" ht="15.75" customHeight="1">
      <c r="C580" s="66"/>
    </row>
    <row r="581" ht="15.75" customHeight="1">
      <c r="C581" s="66"/>
    </row>
    <row r="582" ht="15.75" customHeight="1">
      <c r="C582" s="66"/>
    </row>
    <row r="583" ht="15.75" customHeight="1">
      <c r="C583" s="66"/>
    </row>
    <row r="584" ht="15.75" customHeight="1">
      <c r="C584" s="66"/>
    </row>
    <row r="585" ht="15.75" customHeight="1">
      <c r="C585" s="66"/>
    </row>
    <row r="586" ht="15.75" customHeight="1">
      <c r="C586" s="66"/>
    </row>
    <row r="587" ht="15.75" customHeight="1">
      <c r="C587" s="66"/>
    </row>
    <row r="588" ht="15.75" customHeight="1">
      <c r="C588" s="66"/>
    </row>
    <row r="589" ht="15.75" customHeight="1">
      <c r="C589" s="66"/>
    </row>
    <row r="590" ht="15.75" customHeight="1">
      <c r="C590" s="66"/>
    </row>
    <row r="591" ht="15.75" customHeight="1">
      <c r="C591" s="66"/>
    </row>
    <row r="592" ht="15.75" customHeight="1">
      <c r="C592" s="66"/>
    </row>
    <row r="593" ht="15.75" customHeight="1">
      <c r="C593" s="66"/>
    </row>
    <row r="594" ht="15.75" customHeight="1">
      <c r="C594" s="66"/>
    </row>
    <row r="595" ht="15.75" customHeight="1">
      <c r="C595" s="66"/>
    </row>
    <row r="596" ht="15.75" customHeight="1">
      <c r="C596" s="66"/>
    </row>
    <row r="597" ht="15.75" customHeight="1">
      <c r="C597" s="66"/>
    </row>
    <row r="598" ht="15.75" customHeight="1">
      <c r="C598" s="66"/>
    </row>
    <row r="599" ht="15.75" customHeight="1">
      <c r="C599" s="66"/>
    </row>
    <row r="600" ht="15.75" customHeight="1">
      <c r="C600" s="66"/>
    </row>
    <row r="601" ht="15.75" customHeight="1">
      <c r="C601" s="66"/>
    </row>
    <row r="602" ht="15.75" customHeight="1">
      <c r="C602" s="66"/>
    </row>
    <row r="603" ht="15.75" customHeight="1">
      <c r="C603" s="66"/>
    </row>
    <row r="604" ht="15.75" customHeight="1">
      <c r="C604" s="66"/>
    </row>
    <row r="605" ht="15.75" customHeight="1">
      <c r="C605" s="66"/>
    </row>
    <row r="606" ht="15.75" customHeight="1">
      <c r="C606" s="66"/>
    </row>
    <row r="607" ht="15.75" customHeight="1">
      <c r="C607" s="66"/>
    </row>
    <row r="608" ht="15.75" customHeight="1">
      <c r="C608" s="66"/>
    </row>
    <row r="609" ht="15.75" customHeight="1">
      <c r="C609" s="66"/>
    </row>
    <row r="610" ht="15.75" customHeight="1">
      <c r="C610" s="66"/>
    </row>
    <row r="611" ht="15.75" customHeight="1">
      <c r="C611" s="66"/>
    </row>
    <row r="612" ht="15.75" customHeight="1">
      <c r="C612" s="66"/>
    </row>
    <row r="613" ht="15.75" customHeight="1">
      <c r="C613" s="66"/>
    </row>
    <row r="614" ht="15.75" customHeight="1">
      <c r="C614" s="66"/>
    </row>
    <row r="615" ht="15.75" customHeight="1">
      <c r="C615" s="66"/>
    </row>
    <row r="616" ht="15.75" customHeight="1">
      <c r="C616" s="66"/>
    </row>
    <row r="617" ht="15.75" customHeight="1">
      <c r="C617" s="66"/>
    </row>
    <row r="618" ht="15.75" customHeight="1">
      <c r="C618" s="66"/>
    </row>
    <row r="619" ht="15.75" customHeight="1">
      <c r="C619" s="66"/>
    </row>
    <row r="620" ht="15.75" customHeight="1">
      <c r="C620" s="66"/>
    </row>
    <row r="621" ht="15.75" customHeight="1">
      <c r="C621" s="66"/>
    </row>
    <row r="622" ht="15.75" customHeight="1">
      <c r="C622" s="66"/>
    </row>
    <row r="623" ht="15.75" customHeight="1">
      <c r="C623" s="66"/>
    </row>
    <row r="624" ht="15.75" customHeight="1">
      <c r="C624" s="66"/>
    </row>
    <row r="625" ht="15.75" customHeight="1">
      <c r="C625" s="66"/>
    </row>
    <row r="626" ht="15.75" customHeight="1">
      <c r="C626" s="66"/>
    </row>
    <row r="627" ht="15.75" customHeight="1">
      <c r="C627" s="66"/>
    </row>
    <row r="628" ht="15.75" customHeight="1">
      <c r="C628" s="66"/>
    </row>
    <row r="629" ht="15.75" customHeight="1">
      <c r="C629" s="66"/>
    </row>
    <row r="630" ht="15.75" customHeight="1">
      <c r="C630" s="66"/>
    </row>
    <row r="631" ht="15.75" customHeight="1">
      <c r="C631" s="66"/>
    </row>
    <row r="632" ht="15.75" customHeight="1">
      <c r="C632" s="66"/>
    </row>
    <row r="633" ht="15.75" customHeight="1">
      <c r="C633" s="66"/>
    </row>
    <row r="634" ht="15.75" customHeight="1">
      <c r="C634" s="66"/>
    </row>
    <row r="635" ht="15.75" customHeight="1">
      <c r="C635" s="66"/>
    </row>
    <row r="636" ht="15.75" customHeight="1">
      <c r="C636" s="66"/>
    </row>
    <row r="637" ht="15.75" customHeight="1">
      <c r="C637" s="66"/>
    </row>
    <row r="638" ht="15.75" customHeight="1">
      <c r="C638" s="66"/>
    </row>
    <row r="639" ht="15.75" customHeight="1">
      <c r="C639" s="66"/>
    </row>
    <row r="640" ht="15.75" customHeight="1">
      <c r="C640" s="66"/>
    </row>
    <row r="641" ht="15.75" customHeight="1">
      <c r="C641" s="66"/>
    </row>
    <row r="642" ht="15.75" customHeight="1">
      <c r="C642" s="66"/>
    </row>
    <row r="643" ht="15.75" customHeight="1">
      <c r="C643" s="66"/>
    </row>
    <row r="644" ht="15.75" customHeight="1">
      <c r="C644" s="66"/>
    </row>
    <row r="645" ht="15.75" customHeight="1">
      <c r="C645" s="66"/>
    </row>
    <row r="646" ht="15.75" customHeight="1">
      <c r="C646" s="66"/>
    </row>
    <row r="647" ht="15.75" customHeight="1">
      <c r="C647" s="66"/>
    </row>
    <row r="648" ht="15.75" customHeight="1">
      <c r="C648" s="66"/>
    </row>
    <row r="649" ht="15.75" customHeight="1">
      <c r="C649" s="66"/>
    </row>
    <row r="650" ht="15.75" customHeight="1">
      <c r="C650" s="66"/>
    </row>
    <row r="651" ht="15.75" customHeight="1">
      <c r="C651" s="66"/>
    </row>
    <row r="652" ht="15.75" customHeight="1">
      <c r="C652" s="66"/>
    </row>
    <row r="653" ht="15.75" customHeight="1">
      <c r="C653" s="66"/>
    </row>
    <row r="654" ht="15.75" customHeight="1">
      <c r="C654" s="66"/>
    </row>
    <row r="655" ht="15.75" customHeight="1">
      <c r="C655" s="66"/>
    </row>
    <row r="656" ht="15.75" customHeight="1">
      <c r="C656" s="66"/>
    </row>
    <row r="657" ht="15.75" customHeight="1">
      <c r="C657" s="66"/>
    </row>
    <row r="658" ht="15.75" customHeight="1">
      <c r="C658" s="66"/>
    </row>
    <row r="659" ht="15.75" customHeight="1">
      <c r="C659" s="66"/>
    </row>
    <row r="660" ht="15.75" customHeight="1">
      <c r="C660" s="66"/>
    </row>
    <row r="661" ht="15.75" customHeight="1">
      <c r="C661" s="66"/>
    </row>
    <row r="662" ht="15.75" customHeight="1">
      <c r="C662" s="66"/>
    </row>
    <row r="663" ht="15.75" customHeight="1">
      <c r="C663" s="66"/>
    </row>
    <row r="664" ht="15.75" customHeight="1">
      <c r="C664" s="66"/>
    </row>
    <row r="665" ht="15.75" customHeight="1">
      <c r="C665" s="66"/>
    </row>
    <row r="666" ht="15.75" customHeight="1">
      <c r="C666" s="66"/>
    </row>
    <row r="667" ht="15.75" customHeight="1">
      <c r="C667" s="66"/>
    </row>
    <row r="668" ht="15.75" customHeight="1">
      <c r="C668" s="66"/>
    </row>
    <row r="669" ht="15.75" customHeight="1">
      <c r="C669" s="66"/>
    </row>
    <row r="670" ht="15.75" customHeight="1">
      <c r="C670" s="66"/>
    </row>
    <row r="671" ht="15.75" customHeight="1">
      <c r="C671" s="66"/>
    </row>
    <row r="672" ht="15.75" customHeight="1">
      <c r="C672" s="66"/>
    </row>
    <row r="673" ht="15.75" customHeight="1">
      <c r="C673" s="66"/>
    </row>
    <row r="674" ht="15.75" customHeight="1">
      <c r="C674" s="66"/>
    </row>
    <row r="675" ht="15.75" customHeight="1">
      <c r="C675" s="66"/>
    </row>
    <row r="676" ht="15.75" customHeight="1">
      <c r="C676" s="66"/>
    </row>
    <row r="677" ht="15.75" customHeight="1">
      <c r="C677" s="66"/>
    </row>
    <row r="678" ht="15.75" customHeight="1">
      <c r="C678" s="66"/>
    </row>
    <row r="679" ht="15.75" customHeight="1">
      <c r="C679" s="66"/>
    </row>
    <row r="680" ht="15.75" customHeight="1">
      <c r="C680" s="66"/>
    </row>
    <row r="681" ht="15.75" customHeight="1">
      <c r="C681" s="66"/>
    </row>
    <row r="682" ht="15.75" customHeight="1">
      <c r="C682" s="66"/>
    </row>
    <row r="683" ht="15.75" customHeight="1">
      <c r="C683" s="66"/>
    </row>
    <row r="684" ht="15.75" customHeight="1">
      <c r="C684" s="66"/>
    </row>
    <row r="685" ht="15.75" customHeight="1">
      <c r="C685" s="66"/>
    </row>
    <row r="686" ht="15.75" customHeight="1">
      <c r="C686" s="66"/>
    </row>
    <row r="687" ht="15.75" customHeight="1">
      <c r="C687" s="66"/>
    </row>
    <row r="688" ht="15.75" customHeight="1">
      <c r="C688" s="66"/>
    </row>
    <row r="689" ht="15.75" customHeight="1">
      <c r="C689" s="66"/>
    </row>
    <row r="690" ht="15.75" customHeight="1">
      <c r="C690" s="66"/>
    </row>
    <row r="691" ht="15.75" customHeight="1">
      <c r="C691" s="66"/>
    </row>
    <row r="692" ht="15.75" customHeight="1">
      <c r="C692" s="66"/>
    </row>
    <row r="693" ht="15.75" customHeight="1">
      <c r="C693" s="66"/>
    </row>
    <row r="694" ht="15.75" customHeight="1">
      <c r="C694" s="66"/>
    </row>
    <row r="695" ht="15.75" customHeight="1">
      <c r="C695" s="66"/>
    </row>
    <row r="696" ht="15.75" customHeight="1">
      <c r="C696" s="66"/>
    </row>
    <row r="697" ht="15.75" customHeight="1">
      <c r="C697" s="66"/>
    </row>
    <row r="698" ht="15.75" customHeight="1">
      <c r="C698" s="66"/>
    </row>
    <row r="699" ht="15.75" customHeight="1">
      <c r="C699" s="66"/>
    </row>
    <row r="700" ht="15.75" customHeight="1">
      <c r="C700" s="66"/>
    </row>
    <row r="701" ht="15.75" customHeight="1">
      <c r="C701" s="66"/>
    </row>
    <row r="702" ht="15.75" customHeight="1">
      <c r="C702" s="66"/>
    </row>
    <row r="703" ht="15.75" customHeight="1">
      <c r="C703" s="66"/>
    </row>
    <row r="704" ht="15.75" customHeight="1">
      <c r="C704" s="66"/>
    </row>
    <row r="705" ht="15.75" customHeight="1">
      <c r="C705" s="66"/>
    </row>
    <row r="706" ht="15.75" customHeight="1">
      <c r="C706" s="66"/>
    </row>
    <row r="707" ht="15.75" customHeight="1">
      <c r="C707" s="66"/>
    </row>
    <row r="708" ht="15.75" customHeight="1">
      <c r="C708" s="66"/>
    </row>
    <row r="709" ht="15.75" customHeight="1">
      <c r="C709" s="66"/>
    </row>
    <row r="710" ht="15.75" customHeight="1">
      <c r="C710" s="66"/>
    </row>
    <row r="711" ht="15.75" customHeight="1">
      <c r="C711" s="66"/>
    </row>
    <row r="712" ht="15.75" customHeight="1">
      <c r="C712" s="66"/>
    </row>
    <row r="713" ht="15.75" customHeight="1">
      <c r="C713" s="66"/>
    </row>
    <row r="714" ht="15.75" customHeight="1">
      <c r="C714" s="66"/>
    </row>
    <row r="715" ht="15.75" customHeight="1">
      <c r="C715" s="66"/>
    </row>
    <row r="716" ht="15.75" customHeight="1">
      <c r="C716" s="66"/>
    </row>
    <row r="717" ht="15.75" customHeight="1">
      <c r="C717" s="66"/>
    </row>
    <row r="718" ht="15.75" customHeight="1">
      <c r="C718" s="66"/>
    </row>
    <row r="719" ht="15.75" customHeight="1">
      <c r="C719" s="66"/>
    </row>
    <row r="720" ht="15.75" customHeight="1">
      <c r="C720" s="66"/>
    </row>
    <row r="721" ht="15.75" customHeight="1">
      <c r="C721" s="66"/>
    </row>
    <row r="722" ht="15.75" customHeight="1">
      <c r="C722" s="66"/>
    </row>
    <row r="723" ht="15.75" customHeight="1">
      <c r="C723" s="66"/>
    </row>
    <row r="724" ht="15.75" customHeight="1">
      <c r="C724" s="66"/>
    </row>
    <row r="725" ht="15.75" customHeight="1">
      <c r="C725" s="66"/>
    </row>
    <row r="726" ht="15.75" customHeight="1">
      <c r="C726" s="66"/>
    </row>
    <row r="727" ht="15.75" customHeight="1">
      <c r="C727" s="66"/>
    </row>
    <row r="728" ht="15.75" customHeight="1">
      <c r="C728" s="66"/>
    </row>
    <row r="729" ht="15.75" customHeight="1">
      <c r="C729" s="66"/>
    </row>
    <row r="730" ht="15.75" customHeight="1">
      <c r="C730" s="66"/>
    </row>
    <row r="731" ht="15.75" customHeight="1">
      <c r="C731" s="66"/>
    </row>
    <row r="732" ht="15.75" customHeight="1">
      <c r="C732" s="66"/>
    </row>
    <row r="733" ht="15.75" customHeight="1">
      <c r="C733" s="66"/>
    </row>
    <row r="734" ht="15.75" customHeight="1">
      <c r="C734" s="66"/>
    </row>
    <row r="735" ht="15.75" customHeight="1">
      <c r="C735" s="66"/>
    </row>
    <row r="736" ht="15.75" customHeight="1">
      <c r="C736" s="66"/>
    </row>
    <row r="737" ht="15.75" customHeight="1">
      <c r="C737" s="66"/>
    </row>
    <row r="738" ht="15.75" customHeight="1">
      <c r="C738" s="66"/>
    </row>
    <row r="739" ht="15.75" customHeight="1">
      <c r="C739" s="66"/>
    </row>
    <row r="740" ht="15.75" customHeight="1">
      <c r="C740" s="66"/>
    </row>
    <row r="741" ht="15.75" customHeight="1">
      <c r="C741" s="66"/>
    </row>
    <row r="742" ht="15.75" customHeight="1">
      <c r="C742" s="66"/>
    </row>
    <row r="743" ht="15.75" customHeight="1">
      <c r="C743" s="66"/>
    </row>
    <row r="744" ht="15.75" customHeight="1">
      <c r="C744" s="66"/>
    </row>
    <row r="745" ht="15.75" customHeight="1">
      <c r="C745" s="66"/>
    </row>
    <row r="746" ht="15.75" customHeight="1">
      <c r="C746" s="66"/>
    </row>
    <row r="747" ht="15.75" customHeight="1">
      <c r="C747" s="66"/>
    </row>
    <row r="748" ht="15.75" customHeight="1">
      <c r="C748" s="66"/>
    </row>
    <row r="749" ht="15.75" customHeight="1">
      <c r="C749" s="66"/>
    </row>
    <row r="750" ht="15.75" customHeight="1">
      <c r="C750" s="66"/>
    </row>
    <row r="751" ht="15.75" customHeight="1">
      <c r="C751" s="66"/>
    </row>
    <row r="752" ht="15.75" customHeight="1">
      <c r="C752" s="66"/>
    </row>
    <row r="753" ht="15.75" customHeight="1">
      <c r="C753" s="66"/>
    </row>
    <row r="754" ht="15.75" customHeight="1">
      <c r="C754" s="66"/>
    </row>
    <row r="755" ht="15.75" customHeight="1">
      <c r="C755" s="66"/>
    </row>
    <row r="756" ht="15.75" customHeight="1">
      <c r="C756" s="66"/>
    </row>
    <row r="757" ht="15.75" customHeight="1">
      <c r="C757" s="66"/>
    </row>
    <row r="758" ht="15.75" customHeight="1">
      <c r="C758" s="66"/>
    </row>
    <row r="759" ht="15.75" customHeight="1">
      <c r="C759" s="66"/>
    </row>
    <row r="760" ht="15.75" customHeight="1">
      <c r="C760" s="66"/>
    </row>
    <row r="761" ht="15.75" customHeight="1">
      <c r="C761" s="66"/>
    </row>
    <row r="762" ht="15.75" customHeight="1">
      <c r="C762" s="66"/>
    </row>
    <row r="763" ht="15.75" customHeight="1">
      <c r="C763" s="66"/>
    </row>
    <row r="764" ht="15.75" customHeight="1">
      <c r="C764" s="66"/>
    </row>
    <row r="765" ht="15.75" customHeight="1">
      <c r="C765" s="66"/>
    </row>
    <row r="766" ht="15.75" customHeight="1">
      <c r="C766" s="66"/>
    </row>
    <row r="767" ht="15.75" customHeight="1">
      <c r="C767" s="66"/>
    </row>
    <row r="768" ht="15.75" customHeight="1">
      <c r="C768" s="66"/>
    </row>
    <row r="769" ht="15.75" customHeight="1">
      <c r="C769" s="66"/>
    </row>
    <row r="770" ht="15.75" customHeight="1">
      <c r="C770" s="66"/>
    </row>
    <row r="771" ht="15.75" customHeight="1">
      <c r="C771" s="66"/>
    </row>
    <row r="772" ht="15.75" customHeight="1">
      <c r="C772" s="66"/>
    </row>
    <row r="773" ht="15.75" customHeight="1">
      <c r="C773" s="66"/>
    </row>
    <row r="774" ht="15.75" customHeight="1">
      <c r="C774" s="66"/>
    </row>
    <row r="775" ht="15.75" customHeight="1">
      <c r="C775" s="66"/>
    </row>
    <row r="776" ht="15.75" customHeight="1">
      <c r="C776" s="66"/>
    </row>
    <row r="777" ht="15.75" customHeight="1">
      <c r="C777" s="66"/>
    </row>
    <row r="778" ht="15.75" customHeight="1">
      <c r="C778" s="66"/>
    </row>
    <row r="779" ht="15.75" customHeight="1">
      <c r="C779" s="66"/>
    </row>
    <row r="780" ht="15.75" customHeight="1">
      <c r="C780" s="66"/>
    </row>
    <row r="781" ht="15.75" customHeight="1">
      <c r="C781" s="66"/>
    </row>
    <row r="782" ht="15.75" customHeight="1">
      <c r="C782" s="66"/>
    </row>
    <row r="783" ht="15.75" customHeight="1">
      <c r="C783" s="66"/>
    </row>
    <row r="784" ht="15.75" customHeight="1">
      <c r="C784" s="66"/>
    </row>
    <row r="785" ht="15.75" customHeight="1">
      <c r="C785" s="66"/>
    </row>
    <row r="786" ht="15.75" customHeight="1">
      <c r="C786" s="66"/>
    </row>
    <row r="787" ht="15.75" customHeight="1">
      <c r="C787" s="66"/>
    </row>
    <row r="788" ht="15.75" customHeight="1">
      <c r="C788" s="66"/>
    </row>
    <row r="789" ht="15.75" customHeight="1">
      <c r="C789" s="66"/>
    </row>
    <row r="790" ht="15.75" customHeight="1">
      <c r="C790" s="66"/>
    </row>
    <row r="791" ht="15.75" customHeight="1">
      <c r="C791" s="66"/>
    </row>
    <row r="792" ht="15.75" customHeight="1">
      <c r="C792" s="66"/>
    </row>
    <row r="793" ht="15.75" customHeight="1">
      <c r="C793" s="66"/>
    </row>
    <row r="794" ht="15.75" customHeight="1">
      <c r="C794" s="66"/>
    </row>
    <row r="795" ht="15.75" customHeight="1">
      <c r="C795" s="66"/>
    </row>
    <row r="796" ht="15.75" customHeight="1">
      <c r="C796" s="66"/>
    </row>
    <row r="797" ht="15.75" customHeight="1">
      <c r="C797" s="66"/>
    </row>
    <row r="798" ht="15.75" customHeight="1">
      <c r="C798" s="66"/>
    </row>
    <row r="799" ht="15.75" customHeight="1">
      <c r="C799" s="66"/>
    </row>
    <row r="800" ht="15.75" customHeight="1">
      <c r="C800" s="66"/>
    </row>
    <row r="801" ht="15.75" customHeight="1">
      <c r="C801" s="66"/>
    </row>
    <row r="802" ht="15.75" customHeight="1">
      <c r="C802" s="66"/>
    </row>
    <row r="803" ht="15.75" customHeight="1">
      <c r="C803" s="66"/>
    </row>
    <row r="804" ht="15.75" customHeight="1">
      <c r="C804" s="66"/>
    </row>
    <row r="805" ht="15.75" customHeight="1">
      <c r="C805" s="66"/>
    </row>
    <row r="806" ht="15.75" customHeight="1">
      <c r="C806" s="66"/>
    </row>
    <row r="807" ht="15.75" customHeight="1">
      <c r="C807" s="66"/>
    </row>
    <row r="808" ht="15.75" customHeight="1">
      <c r="C808" s="66"/>
    </row>
    <row r="809" ht="15.75" customHeight="1">
      <c r="C809" s="66"/>
    </row>
    <row r="810" ht="15.75" customHeight="1">
      <c r="C810" s="66"/>
    </row>
    <row r="811" ht="15.75" customHeight="1">
      <c r="C811" s="66"/>
    </row>
    <row r="812" ht="15.75" customHeight="1">
      <c r="C812" s="66"/>
    </row>
    <row r="813" ht="15.75" customHeight="1">
      <c r="C813" s="66"/>
    </row>
    <row r="814" ht="15.75" customHeight="1">
      <c r="C814" s="66"/>
    </row>
    <row r="815" ht="15.75" customHeight="1">
      <c r="C815" s="66"/>
    </row>
    <row r="816" ht="15.75" customHeight="1">
      <c r="C816" s="66"/>
    </row>
    <row r="817" ht="15.75" customHeight="1">
      <c r="C817" s="66"/>
    </row>
    <row r="818" ht="15.75" customHeight="1">
      <c r="C818" s="66"/>
    </row>
    <row r="819" ht="15.75" customHeight="1">
      <c r="C819" s="66"/>
    </row>
    <row r="820" ht="15.75" customHeight="1">
      <c r="C820" s="66"/>
    </row>
    <row r="821" ht="15.75" customHeight="1">
      <c r="C821" s="66"/>
    </row>
    <row r="822" ht="15.75" customHeight="1">
      <c r="C822" s="66"/>
    </row>
    <row r="823" ht="15.75" customHeight="1">
      <c r="C823" s="66"/>
    </row>
    <row r="824" ht="15.75" customHeight="1">
      <c r="C824" s="66"/>
    </row>
    <row r="825" ht="15.75" customHeight="1">
      <c r="C825" s="66"/>
    </row>
    <row r="826" ht="15.75" customHeight="1">
      <c r="C826" s="66"/>
    </row>
    <row r="827" ht="15.75" customHeight="1">
      <c r="C827" s="66"/>
    </row>
    <row r="828" ht="15.75" customHeight="1">
      <c r="C828" s="66"/>
    </row>
    <row r="829" ht="15.75" customHeight="1">
      <c r="C829" s="66"/>
    </row>
    <row r="830" ht="15.75" customHeight="1">
      <c r="C830" s="66"/>
    </row>
    <row r="831" ht="15.75" customHeight="1">
      <c r="C831" s="66"/>
    </row>
    <row r="832" ht="15.75" customHeight="1">
      <c r="C832" s="66"/>
    </row>
    <row r="833" ht="15.75" customHeight="1">
      <c r="C833" s="66"/>
    </row>
    <row r="834" ht="15.75" customHeight="1">
      <c r="C834" s="66"/>
    </row>
    <row r="835" ht="15.75" customHeight="1">
      <c r="C835" s="66"/>
    </row>
    <row r="836" ht="15.75" customHeight="1">
      <c r="C836" s="66"/>
    </row>
    <row r="837" ht="15.75" customHeight="1">
      <c r="C837" s="66"/>
    </row>
    <row r="838" ht="15.75" customHeight="1">
      <c r="C838" s="66"/>
    </row>
    <row r="839" ht="15.75" customHeight="1">
      <c r="C839" s="66"/>
    </row>
    <row r="840" ht="15.75" customHeight="1">
      <c r="C840" s="66"/>
    </row>
    <row r="841" ht="15.75" customHeight="1">
      <c r="C841" s="66"/>
    </row>
    <row r="842" ht="15.75" customHeight="1">
      <c r="C842" s="66"/>
    </row>
    <row r="843" ht="15.75" customHeight="1">
      <c r="C843" s="66"/>
    </row>
    <row r="844" ht="15.75" customHeight="1">
      <c r="C844" s="66"/>
    </row>
    <row r="845" ht="15.75" customHeight="1">
      <c r="C845" s="66"/>
    </row>
    <row r="846" ht="15.75" customHeight="1">
      <c r="C846" s="66"/>
    </row>
    <row r="847" ht="15.75" customHeight="1">
      <c r="C847" s="66"/>
    </row>
    <row r="848" ht="15.75" customHeight="1">
      <c r="C848" s="66"/>
    </row>
    <row r="849" ht="15.75" customHeight="1">
      <c r="C849" s="66"/>
    </row>
    <row r="850" ht="15.75" customHeight="1">
      <c r="C850" s="66"/>
    </row>
    <row r="851" ht="15.75" customHeight="1">
      <c r="C851" s="66"/>
    </row>
    <row r="852" ht="15.75" customHeight="1">
      <c r="C852" s="66"/>
    </row>
    <row r="853" ht="15.75" customHeight="1">
      <c r="C853" s="66"/>
    </row>
    <row r="854" ht="15.75" customHeight="1">
      <c r="C854" s="66"/>
    </row>
    <row r="855" ht="15.75" customHeight="1">
      <c r="C855" s="66"/>
    </row>
    <row r="856" ht="15.75" customHeight="1">
      <c r="C856" s="66"/>
    </row>
    <row r="857" ht="15.75" customHeight="1">
      <c r="C857" s="66"/>
    </row>
    <row r="858" ht="15.75" customHeight="1">
      <c r="C858" s="66"/>
    </row>
    <row r="859" ht="15.75" customHeight="1">
      <c r="C859" s="66"/>
    </row>
    <row r="860" ht="15.75" customHeight="1">
      <c r="C860" s="66"/>
    </row>
    <row r="861" ht="15.75" customHeight="1">
      <c r="C861" s="66"/>
    </row>
    <row r="862" ht="15.75" customHeight="1">
      <c r="C862" s="66"/>
    </row>
    <row r="863" ht="15.75" customHeight="1">
      <c r="C863" s="66"/>
    </row>
    <row r="864" ht="15.75" customHeight="1">
      <c r="C864" s="66"/>
    </row>
    <row r="865" ht="15.75" customHeight="1">
      <c r="C865" s="66"/>
    </row>
    <row r="866" ht="15.75" customHeight="1">
      <c r="C866" s="66"/>
    </row>
    <row r="867" ht="15.75" customHeight="1">
      <c r="C867" s="66"/>
    </row>
    <row r="868" ht="15.75" customHeight="1">
      <c r="C868" s="66"/>
    </row>
    <row r="869" ht="15.75" customHeight="1">
      <c r="C869" s="66"/>
    </row>
    <row r="870" ht="15.75" customHeight="1">
      <c r="C870" s="66"/>
    </row>
    <row r="871" ht="15.75" customHeight="1">
      <c r="C871" s="66"/>
    </row>
    <row r="872" ht="15.75" customHeight="1">
      <c r="C872" s="66"/>
    </row>
    <row r="873" ht="15.75" customHeight="1">
      <c r="C873" s="66"/>
    </row>
    <row r="874" ht="15.75" customHeight="1">
      <c r="C874" s="66"/>
    </row>
    <row r="875" ht="15.75" customHeight="1">
      <c r="C875" s="66"/>
    </row>
    <row r="876" ht="15.75" customHeight="1">
      <c r="C876" s="66"/>
    </row>
    <row r="877" ht="15.75" customHeight="1">
      <c r="C877" s="66"/>
    </row>
    <row r="878" ht="15.75" customHeight="1">
      <c r="C878" s="66"/>
    </row>
    <row r="879" ht="15.75" customHeight="1">
      <c r="C879" s="66"/>
    </row>
    <row r="880" ht="15.75" customHeight="1">
      <c r="C880" s="66"/>
    </row>
    <row r="881" ht="15.75" customHeight="1">
      <c r="C881" s="66"/>
    </row>
    <row r="882" ht="15.75" customHeight="1">
      <c r="C882" s="66"/>
    </row>
    <row r="883" ht="15.75" customHeight="1">
      <c r="C883" s="66"/>
    </row>
    <row r="884" ht="15.75" customHeight="1">
      <c r="C884" s="66"/>
    </row>
    <row r="885" ht="15.75" customHeight="1">
      <c r="C885" s="66"/>
    </row>
    <row r="886" ht="15.75" customHeight="1">
      <c r="C886" s="66"/>
    </row>
    <row r="887" ht="15.75" customHeight="1">
      <c r="C887" s="66"/>
    </row>
    <row r="888" ht="15.75" customHeight="1">
      <c r="C888" s="66"/>
    </row>
    <row r="889" ht="15.75" customHeight="1">
      <c r="C889" s="66"/>
    </row>
    <row r="890" ht="15.75" customHeight="1">
      <c r="C890" s="66"/>
    </row>
    <row r="891" ht="15.75" customHeight="1">
      <c r="C891" s="66"/>
    </row>
    <row r="892" ht="15.75" customHeight="1">
      <c r="C892" s="66"/>
    </row>
    <row r="893" ht="15.75" customHeight="1">
      <c r="C893" s="66"/>
    </row>
    <row r="894" ht="15.75" customHeight="1">
      <c r="C894" s="66"/>
    </row>
    <row r="895" ht="15.75" customHeight="1">
      <c r="C895" s="66"/>
    </row>
    <row r="896" ht="15.75" customHeight="1">
      <c r="C896" s="66"/>
    </row>
    <row r="897" ht="15.75" customHeight="1">
      <c r="C897" s="66"/>
    </row>
    <row r="898" ht="15.75" customHeight="1">
      <c r="C898" s="66"/>
    </row>
    <row r="899" ht="15.75" customHeight="1">
      <c r="C899" s="66"/>
    </row>
    <row r="900" ht="15.75" customHeight="1">
      <c r="C900" s="66"/>
    </row>
    <row r="901" ht="15.75" customHeight="1">
      <c r="C901" s="66"/>
    </row>
    <row r="902" ht="15.75" customHeight="1">
      <c r="C902" s="66"/>
    </row>
    <row r="903" ht="15.75" customHeight="1">
      <c r="C903" s="66"/>
    </row>
    <row r="904" ht="15.75" customHeight="1">
      <c r="C904" s="66"/>
    </row>
    <row r="905" ht="15.75" customHeight="1">
      <c r="C905" s="66"/>
    </row>
    <row r="906" ht="15.75" customHeight="1">
      <c r="C906" s="66"/>
    </row>
    <row r="907" ht="15.75" customHeight="1">
      <c r="C907" s="66"/>
    </row>
    <row r="908" ht="15.75" customHeight="1">
      <c r="C908" s="66"/>
    </row>
    <row r="909" ht="15.75" customHeight="1">
      <c r="C909" s="66"/>
    </row>
    <row r="910" ht="15.75" customHeight="1">
      <c r="C910" s="66"/>
    </row>
    <row r="911" ht="15.75" customHeight="1">
      <c r="C911" s="66"/>
    </row>
    <row r="912" ht="15.75" customHeight="1">
      <c r="C912" s="66"/>
    </row>
    <row r="913" ht="15.75" customHeight="1">
      <c r="C913" s="66"/>
    </row>
    <row r="914" ht="15.75" customHeight="1">
      <c r="C914" s="66"/>
    </row>
    <row r="915" ht="15.75" customHeight="1">
      <c r="C915" s="66"/>
    </row>
    <row r="916" ht="15.75" customHeight="1">
      <c r="C916" s="66"/>
    </row>
    <row r="917" ht="15.75" customHeight="1">
      <c r="C917" s="66"/>
    </row>
    <row r="918" ht="15.75" customHeight="1">
      <c r="C918" s="66"/>
    </row>
    <row r="919" ht="15.75" customHeight="1">
      <c r="C919" s="66"/>
    </row>
    <row r="920" ht="15.75" customHeight="1">
      <c r="C920" s="66"/>
    </row>
    <row r="921" ht="15.75" customHeight="1">
      <c r="C921" s="66"/>
    </row>
    <row r="922" ht="15.75" customHeight="1">
      <c r="C922" s="66"/>
    </row>
    <row r="923" ht="15.75" customHeight="1">
      <c r="C923" s="66"/>
    </row>
    <row r="924" ht="15.75" customHeight="1">
      <c r="C924" s="66"/>
    </row>
    <row r="925" ht="15.75" customHeight="1">
      <c r="C925" s="66"/>
    </row>
    <row r="926" ht="15.75" customHeight="1">
      <c r="C926" s="66"/>
    </row>
    <row r="927" ht="15.75" customHeight="1">
      <c r="C927" s="66"/>
    </row>
    <row r="928" ht="15.75" customHeight="1">
      <c r="C928" s="66"/>
    </row>
    <row r="929" ht="15.75" customHeight="1">
      <c r="C929" s="66"/>
    </row>
    <row r="930" ht="15.75" customHeight="1">
      <c r="C930" s="66"/>
    </row>
    <row r="931" ht="15.75" customHeight="1">
      <c r="C931" s="66"/>
    </row>
    <row r="932" ht="15.75" customHeight="1">
      <c r="C932" s="66"/>
    </row>
    <row r="933" ht="15.75" customHeight="1">
      <c r="C933" s="66"/>
    </row>
    <row r="934" ht="15.75" customHeight="1">
      <c r="C934" s="66"/>
    </row>
    <row r="935" ht="15.75" customHeight="1">
      <c r="C935" s="66"/>
    </row>
    <row r="936" ht="15.75" customHeight="1">
      <c r="C936" s="66"/>
    </row>
    <row r="937" ht="15.75" customHeight="1">
      <c r="C937" s="66"/>
    </row>
    <row r="938" ht="15.75" customHeight="1">
      <c r="C938" s="66"/>
    </row>
    <row r="939" ht="15.75" customHeight="1">
      <c r="C939" s="66"/>
    </row>
    <row r="940" ht="15.75" customHeight="1">
      <c r="C940" s="66"/>
    </row>
    <row r="941" ht="15.75" customHeight="1">
      <c r="C941" s="66"/>
    </row>
    <row r="942" ht="15.75" customHeight="1">
      <c r="C942" s="66"/>
    </row>
    <row r="943" ht="15.75" customHeight="1">
      <c r="C943" s="66"/>
    </row>
    <row r="944" ht="15.75" customHeight="1">
      <c r="C944" s="66"/>
    </row>
    <row r="945" ht="15.75" customHeight="1">
      <c r="C945" s="66"/>
    </row>
    <row r="946" ht="15.75" customHeight="1">
      <c r="C946" s="66"/>
    </row>
    <row r="947" ht="15.75" customHeight="1">
      <c r="C947" s="66"/>
    </row>
    <row r="948" ht="15.75" customHeight="1">
      <c r="C948" s="66"/>
    </row>
    <row r="949" ht="15.75" customHeight="1">
      <c r="C949" s="66"/>
    </row>
    <row r="950" ht="15.75" customHeight="1">
      <c r="C950" s="66"/>
    </row>
    <row r="951" ht="15.75" customHeight="1">
      <c r="C951" s="66"/>
    </row>
    <row r="952" ht="15.75" customHeight="1">
      <c r="C952" s="66"/>
    </row>
    <row r="953" ht="15.75" customHeight="1">
      <c r="C953" s="66"/>
    </row>
    <row r="954" ht="15.75" customHeight="1">
      <c r="C954" s="66"/>
    </row>
    <row r="955" ht="15.75" customHeight="1">
      <c r="C955" s="66"/>
    </row>
    <row r="956" ht="15.75" customHeight="1">
      <c r="C956" s="66"/>
    </row>
    <row r="957" ht="15.75" customHeight="1">
      <c r="C957" s="66"/>
    </row>
    <row r="958" ht="15.75" customHeight="1">
      <c r="C958" s="66"/>
    </row>
    <row r="959" ht="15.75" customHeight="1">
      <c r="C959" s="66"/>
    </row>
    <row r="960" ht="15.75" customHeight="1">
      <c r="C960" s="66"/>
    </row>
    <row r="961" ht="15.75" customHeight="1">
      <c r="C961" s="66"/>
    </row>
    <row r="962" ht="15.75" customHeight="1">
      <c r="C962" s="66"/>
    </row>
    <row r="963" ht="15.75" customHeight="1">
      <c r="C963" s="66"/>
    </row>
    <row r="964" ht="15.75" customHeight="1">
      <c r="C964" s="66"/>
    </row>
    <row r="965" ht="15.75" customHeight="1">
      <c r="C965" s="66"/>
    </row>
    <row r="966" ht="15.75" customHeight="1">
      <c r="C966" s="66"/>
    </row>
    <row r="967" ht="15.75" customHeight="1">
      <c r="C967" s="66"/>
    </row>
    <row r="968" ht="15.75" customHeight="1">
      <c r="C968" s="66"/>
    </row>
    <row r="969" ht="15.75" customHeight="1">
      <c r="C969" s="66"/>
    </row>
    <row r="970" ht="15.75" customHeight="1">
      <c r="C970" s="66"/>
    </row>
    <row r="971" ht="15.75" customHeight="1">
      <c r="C971" s="66"/>
    </row>
    <row r="972" ht="15.75" customHeight="1">
      <c r="C972" s="66"/>
    </row>
    <row r="973" ht="15.75" customHeight="1">
      <c r="C973" s="66"/>
    </row>
    <row r="974" ht="15.75" customHeight="1">
      <c r="C974" s="66"/>
    </row>
    <row r="975" ht="15.75" customHeight="1">
      <c r="C975" s="66"/>
    </row>
    <row r="976" ht="15.75" customHeight="1">
      <c r="C976" s="66"/>
    </row>
    <row r="977" ht="15.75" customHeight="1">
      <c r="C977" s="66"/>
    </row>
    <row r="978" ht="15.75" customHeight="1">
      <c r="C978" s="66"/>
    </row>
    <row r="979" ht="15.75" customHeight="1">
      <c r="C979" s="66"/>
    </row>
    <row r="980" ht="15.75" customHeight="1">
      <c r="C980" s="66"/>
    </row>
    <row r="981" ht="15.75" customHeight="1">
      <c r="C981" s="66"/>
    </row>
    <row r="982" ht="15.75" customHeight="1">
      <c r="C982" s="66"/>
    </row>
    <row r="983" ht="15.75" customHeight="1">
      <c r="C983" s="66"/>
    </row>
    <row r="984" ht="15.75" customHeight="1">
      <c r="C984" s="66"/>
    </row>
    <row r="985" ht="15.75" customHeight="1">
      <c r="C985" s="66"/>
    </row>
    <row r="986" ht="15.75" customHeight="1">
      <c r="C986" s="66"/>
    </row>
    <row r="987" ht="15.75" customHeight="1">
      <c r="C987" s="66"/>
    </row>
    <row r="988" ht="15.75" customHeight="1">
      <c r="C988" s="66"/>
    </row>
    <row r="989" ht="15.75" customHeight="1">
      <c r="C989" s="66"/>
    </row>
    <row r="990" ht="15.75" customHeight="1">
      <c r="C990" s="66"/>
    </row>
    <row r="991" ht="15.75" customHeight="1">
      <c r="C991" s="66"/>
    </row>
    <row r="992" ht="15.75" customHeight="1">
      <c r="C992" s="66"/>
    </row>
    <row r="993" ht="15.75" customHeight="1">
      <c r="C993" s="66"/>
    </row>
    <row r="994" ht="15.75" customHeight="1">
      <c r="C994" s="66"/>
    </row>
    <row r="995" ht="15.75" customHeight="1">
      <c r="C995" s="66"/>
    </row>
    <row r="996" ht="15.75" customHeight="1">
      <c r="C996" s="66"/>
    </row>
    <row r="997" ht="15.75" customHeight="1">
      <c r="C997" s="66"/>
    </row>
    <row r="998" ht="15.75" customHeight="1">
      <c r="C998" s="66"/>
    </row>
    <row r="999" ht="15.75" customHeight="1">
      <c r="C999" s="66"/>
    </row>
    <row r="1000" ht="15.75" customHeight="1">
      <c r="C1000" s="66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0.0579529671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Julho!F4</f>
        <v>143916.8127</v>
      </c>
      <c r="E4" s="15">
        <f>IF(SUM(I8:I17)&lt;=D4,SUM(I8:I17),"VALOR ACIMA DO DISPONÍVEL")</f>
        <v>83516</v>
      </c>
      <c r="F4" s="16">
        <f>(E4*I2)+E4+(D4-E4)</f>
        <v>148756.8127</v>
      </c>
      <c r="G4" s="3"/>
      <c r="H4" s="3"/>
      <c r="I4" s="17">
        <f>F4/100000-1</f>
        <v>0.4875681271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38</v>
      </c>
      <c r="E8" s="35">
        <v>0.1</v>
      </c>
      <c r="F8" s="24">
        <v>16.71</v>
      </c>
      <c r="G8" s="25">
        <f t="shared" ref="G8:G17" si="1">((E8*$D$4)/100)/F8</f>
        <v>8.612615961</v>
      </c>
      <c r="H8" s="26">
        <v>6.0</v>
      </c>
      <c r="I8" s="27">
        <f t="shared" ref="I8:I17" si="2">H8*F8*100</f>
        <v>10026</v>
      </c>
      <c r="J8" s="28">
        <f t="shared" ref="J8:J17" si="3">I8/$E$4</f>
        <v>0.1200488529</v>
      </c>
      <c r="K8" s="67">
        <v>15.86</v>
      </c>
      <c r="L8" s="23">
        <f t="shared" ref="L8:L17" si="4">IFERROR((K8/F8-1)*J8,0)</f>
        <v>-0.006106614301</v>
      </c>
      <c r="M8" s="31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39</v>
      </c>
      <c r="E9" s="35">
        <v>0.1</v>
      </c>
      <c r="F9" s="24">
        <v>35.25</v>
      </c>
      <c r="G9" s="25">
        <f t="shared" si="1"/>
        <v>4.08274646</v>
      </c>
      <c r="H9" s="26">
        <v>3.0</v>
      </c>
      <c r="I9" s="27">
        <f t="shared" si="2"/>
        <v>10575</v>
      </c>
      <c r="J9" s="28">
        <f t="shared" si="3"/>
        <v>0.1266224436</v>
      </c>
      <c r="K9" s="67">
        <v>42.95</v>
      </c>
      <c r="L9" s="23">
        <f t="shared" si="4"/>
        <v>0.02765937066</v>
      </c>
      <c r="M9" s="31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40</v>
      </c>
      <c r="E10" s="35">
        <v>0.09</v>
      </c>
      <c r="F10" s="24">
        <v>9.89</v>
      </c>
      <c r="G10" s="25">
        <f t="shared" si="1"/>
        <v>13.09657547</v>
      </c>
      <c r="H10" s="26">
        <v>10.0</v>
      </c>
      <c r="I10" s="27">
        <f t="shared" si="2"/>
        <v>9890</v>
      </c>
      <c r="J10" s="28">
        <f t="shared" si="3"/>
        <v>0.1184204224</v>
      </c>
      <c r="K10" s="67">
        <v>10.19</v>
      </c>
      <c r="L10" s="23">
        <f t="shared" si="4"/>
        <v>0.00359212606</v>
      </c>
      <c r="M10" s="31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32</v>
      </c>
      <c r="E11" s="35">
        <v>0.09</v>
      </c>
      <c r="F11" s="24">
        <v>43.47</v>
      </c>
      <c r="G11" s="25">
        <f t="shared" si="1"/>
        <v>2.979644156</v>
      </c>
      <c r="H11" s="26">
        <v>2.0</v>
      </c>
      <c r="I11" s="27">
        <f t="shared" si="2"/>
        <v>8694</v>
      </c>
      <c r="J11" s="28">
        <f t="shared" si="3"/>
        <v>0.1040998132</v>
      </c>
      <c r="K11" s="67">
        <v>48.33</v>
      </c>
      <c r="L11" s="23">
        <f t="shared" si="4"/>
        <v>0.01163848843</v>
      </c>
      <c r="M11" s="31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41</v>
      </c>
      <c r="E12" s="35">
        <v>0.08</v>
      </c>
      <c r="F12" s="24">
        <v>29.0</v>
      </c>
      <c r="G12" s="25">
        <f t="shared" si="1"/>
        <v>3.970118971</v>
      </c>
      <c r="H12" s="26">
        <v>3.0</v>
      </c>
      <c r="I12" s="27">
        <f t="shared" si="2"/>
        <v>8700</v>
      </c>
      <c r="J12" s="28">
        <f t="shared" si="3"/>
        <v>0.1041716557</v>
      </c>
      <c r="K12" s="67">
        <v>34.66</v>
      </c>
      <c r="L12" s="23">
        <f t="shared" si="4"/>
        <v>0.0203314335</v>
      </c>
      <c r="M12" s="31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42</v>
      </c>
      <c r="E13" s="35">
        <v>0.09</v>
      </c>
      <c r="F13" s="24">
        <v>18.9</v>
      </c>
      <c r="G13" s="25">
        <f t="shared" si="1"/>
        <v>6.853181558</v>
      </c>
      <c r="H13" s="26">
        <v>5.0</v>
      </c>
      <c r="I13" s="27">
        <f t="shared" si="2"/>
        <v>9450</v>
      </c>
      <c r="J13" s="28">
        <f t="shared" si="3"/>
        <v>0.1131519709</v>
      </c>
      <c r="K13" s="67">
        <v>19.85</v>
      </c>
      <c r="L13" s="23">
        <f t="shared" si="4"/>
        <v>0.005687532928</v>
      </c>
      <c r="M13" s="31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43</v>
      </c>
      <c r="E14" s="35">
        <v>0.07</v>
      </c>
      <c r="F14" s="24">
        <v>10.76</v>
      </c>
      <c r="G14" s="25">
        <f t="shared" si="1"/>
        <v>9.362617927</v>
      </c>
      <c r="H14" s="26">
        <v>7.0</v>
      </c>
      <c r="I14" s="27">
        <f t="shared" si="2"/>
        <v>7532</v>
      </c>
      <c r="J14" s="28">
        <f t="shared" si="3"/>
        <v>0.0901863116</v>
      </c>
      <c r="K14" s="67">
        <v>11.85</v>
      </c>
      <c r="L14" s="23">
        <f t="shared" si="4"/>
        <v>0.009135973945</v>
      </c>
      <c r="M14" s="31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44</v>
      </c>
      <c r="E15" s="35">
        <v>0.07</v>
      </c>
      <c r="F15" s="24">
        <v>12.89</v>
      </c>
      <c r="G15" s="25">
        <f t="shared" si="1"/>
        <v>7.815497975</v>
      </c>
      <c r="H15" s="26">
        <v>5.0</v>
      </c>
      <c r="I15" s="27">
        <f t="shared" si="2"/>
        <v>6445</v>
      </c>
      <c r="J15" s="28">
        <f t="shared" si="3"/>
        <v>0.07717084152</v>
      </c>
      <c r="K15" s="67">
        <v>12.46</v>
      </c>
      <c r="L15" s="23">
        <f t="shared" si="4"/>
        <v>-0.002574357009</v>
      </c>
      <c r="M15" s="31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 t="s">
        <v>45</v>
      </c>
      <c r="E16" s="35">
        <v>0.07</v>
      </c>
      <c r="F16" s="24">
        <v>22.7</v>
      </c>
      <c r="G16" s="25">
        <f t="shared" si="1"/>
        <v>4.437963388</v>
      </c>
      <c r="H16" s="26">
        <v>3.0</v>
      </c>
      <c r="I16" s="27">
        <f t="shared" si="2"/>
        <v>6810</v>
      </c>
      <c r="J16" s="28">
        <f t="shared" si="3"/>
        <v>0.08154126155</v>
      </c>
      <c r="K16" s="67">
        <v>21.25</v>
      </c>
      <c r="L16" s="23">
        <f t="shared" si="4"/>
        <v>-0.005208582787</v>
      </c>
      <c r="M16" s="31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 t="s">
        <v>28</v>
      </c>
      <c r="E17" s="35">
        <v>0.08</v>
      </c>
      <c r="F17" s="24">
        <v>53.94</v>
      </c>
      <c r="G17" s="25">
        <f t="shared" si="1"/>
        <v>2.134472565</v>
      </c>
      <c r="H17" s="26">
        <v>1.0</v>
      </c>
      <c r="I17" s="27">
        <f t="shared" si="2"/>
        <v>5394</v>
      </c>
      <c r="J17" s="28">
        <f t="shared" si="3"/>
        <v>0.06458642655</v>
      </c>
      <c r="K17" s="67">
        <v>48.76</v>
      </c>
      <c r="L17" s="23">
        <f t="shared" si="4"/>
        <v>-0.00620240433</v>
      </c>
      <c r="M17" s="31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25</v>
      </c>
      <c r="D18" s="5"/>
      <c r="E18" s="6"/>
      <c r="F18" s="38">
        <f>D4</f>
        <v>143916.8127</v>
      </c>
      <c r="G18" s="39"/>
      <c r="H18" s="39"/>
      <c r="I18" s="39"/>
      <c r="J18" s="38"/>
      <c r="K18" s="40">
        <f>F4</f>
        <v>148756.8127</v>
      </c>
      <c r="L18" s="41">
        <f t="shared" ref="L18:L19" si="6">(K18/F18-1)</f>
        <v>0.03363053912</v>
      </c>
      <c r="M18" s="6"/>
      <c r="N18" s="42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27</v>
      </c>
      <c r="D19" s="5"/>
      <c r="E19" s="6"/>
      <c r="F19" s="43">
        <v>100967.2</v>
      </c>
      <c r="G19" s="44"/>
      <c r="H19" s="44"/>
      <c r="I19" s="44"/>
      <c r="J19" s="45"/>
      <c r="K19" s="62">
        <v>102673.28</v>
      </c>
      <c r="L19" s="41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0.0579529671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Agosto!F4</f>
        <v>148756.8127</v>
      </c>
      <c r="E4" s="15">
        <f>IF(SUM(I8:I17)&lt;=D4,SUM(I8:I17),"VALOR ACIMA DO DISPONÍVEL")</f>
        <v>83516</v>
      </c>
      <c r="F4" s="16">
        <f>(E4*I2)+E4+(D4-E4)</f>
        <v>153596.8127</v>
      </c>
      <c r="G4" s="3"/>
      <c r="H4" s="3"/>
      <c r="I4" s="17">
        <f>F4/100000-1</f>
        <v>0.5359681271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38</v>
      </c>
      <c r="E8" s="35">
        <v>0.1</v>
      </c>
      <c r="F8" s="24">
        <v>16.71</v>
      </c>
      <c r="G8" s="25">
        <f t="shared" ref="G8:G17" si="1">((E8*$D$4)/100)/F8</f>
        <v>8.902262879</v>
      </c>
      <c r="H8" s="26">
        <v>6.0</v>
      </c>
      <c r="I8" s="27">
        <f t="shared" ref="I8:I17" si="2">H8*F8*100</f>
        <v>10026</v>
      </c>
      <c r="J8" s="28">
        <f t="shared" ref="J8:J17" si="3">I8/$E$4</f>
        <v>0.1200488529</v>
      </c>
      <c r="K8" s="67">
        <v>15.86</v>
      </c>
      <c r="L8" s="23">
        <f t="shared" ref="L8:L17" si="4">IFERROR((K8/F8-1)*J8,0)</f>
        <v>-0.006106614301</v>
      </c>
      <c r="M8" s="31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39</v>
      </c>
      <c r="E9" s="35">
        <v>0.1</v>
      </c>
      <c r="F9" s="24">
        <v>35.25</v>
      </c>
      <c r="G9" s="25">
        <f t="shared" si="1"/>
        <v>4.220051425</v>
      </c>
      <c r="H9" s="26">
        <v>3.0</v>
      </c>
      <c r="I9" s="27">
        <f t="shared" si="2"/>
        <v>10575</v>
      </c>
      <c r="J9" s="28">
        <f t="shared" si="3"/>
        <v>0.1266224436</v>
      </c>
      <c r="K9" s="67">
        <v>42.95</v>
      </c>
      <c r="L9" s="23">
        <f t="shared" si="4"/>
        <v>0.02765937066</v>
      </c>
      <c r="M9" s="31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40</v>
      </c>
      <c r="E10" s="35">
        <v>0.09</v>
      </c>
      <c r="F10" s="24">
        <v>9.89</v>
      </c>
      <c r="G10" s="25">
        <f t="shared" si="1"/>
        <v>13.53702037</v>
      </c>
      <c r="H10" s="26">
        <v>10.0</v>
      </c>
      <c r="I10" s="27">
        <f t="shared" si="2"/>
        <v>9890</v>
      </c>
      <c r="J10" s="28">
        <f t="shared" si="3"/>
        <v>0.1184204224</v>
      </c>
      <c r="K10" s="67">
        <v>10.19</v>
      </c>
      <c r="L10" s="23">
        <f t="shared" si="4"/>
        <v>0.00359212606</v>
      </c>
      <c r="M10" s="31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32</v>
      </c>
      <c r="E11" s="35">
        <v>0.09</v>
      </c>
      <c r="F11" s="24">
        <v>43.47</v>
      </c>
      <c r="G11" s="25">
        <f t="shared" si="1"/>
        <v>3.079851195</v>
      </c>
      <c r="H11" s="26">
        <v>2.0</v>
      </c>
      <c r="I11" s="27">
        <f t="shared" si="2"/>
        <v>8694</v>
      </c>
      <c r="J11" s="28">
        <f t="shared" si="3"/>
        <v>0.1040998132</v>
      </c>
      <c r="K11" s="67">
        <v>48.33</v>
      </c>
      <c r="L11" s="23">
        <f t="shared" si="4"/>
        <v>0.01163848843</v>
      </c>
      <c r="M11" s="31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41</v>
      </c>
      <c r="E12" s="35">
        <v>0.08</v>
      </c>
      <c r="F12" s="24">
        <v>29.0</v>
      </c>
      <c r="G12" s="25">
        <f t="shared" si="1"/>
        <v>4.103636213</v>
      </c>
      <c r="H12" s="26">
        <v>3.0</v>
      </c>
      <c r="I12" s="27">
        <f t="shared" si="2"/>
        <v>8700</v>
      </c>
      <c r="J12" s="28">
        <f t="shared" si="3"/>
        <v>0.1041716557</v>
      </c>
      <c r="K12" s="67">
        <v>34.66</v>
      </c>
      <c r="L12" s="23">
        <f t="shared" si="4"/>
        <v>0.0203314335</v>
      </c>
      <c r="M12" s="31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42</v>
      </c>
      <c r="E13" s="35">
        <v>0.09</v>
      </c>
      <c r="F13" s="24">
        <v>18.9</v>
      </c>
      <c r="G13" s="25">
        <f t="shared" si="1"/>
        <v>7.083657748</v>
      </c>
      <c r="H13" s="26">
        <v>5.0</v>
      </c>
      <c r="I13" s="27">
        <f t="shared" si="2"/>
        <v>9450</v>
      </c>
      <c r="J13" s="28">
        <f t="shared" si="3"/>
        <v>0.1131519709</v>
      </c>
      <c r="K13" s="67">
        <v>19.85</v>
      </c>
      <c r="L13" s="23">
        <f t="shared" si="4"/>
        <v>0.005687532928</v>
      </c>
      <c r="M13" s="31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43</v>
      </c>
      <c r="E14" s="35">
        <v>0.07</v>
      </c>
      <c r="F14" s="24">
        <v>10.76</v>
      </c>
      <c r="G14" s="25">
        <f t="shared" si="1"/>
        <v>9.677487816</v>
      </c>
      <c r="H14" s="26">
        <v>7.0</v>
      </c>
      <c r="I14" s="27">
        <f t="shared" si="2"/>
        <v>7532</v>
      </c>
      <c r="J14" s="28">
        <f t="shared" si="3"/>
        <v>0.0901863116</v>
      </c>
      <c r="K14" s="67">
        <v>11.85</v>
      </c>
      <c r="L14" s="23">
        <f t="shared" si="4"/>
        <v>0.009135973945</v>
      </c>
      <c r="M14" s="31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44</v>
      </c>
      <c r="E15" s="35">
        <v>0.07</v>
      </c>
      <c r="F15" s="24">
        <v>12.89</v>
      </c>
      <c r="G15" s="25">
        <f t="shared" si="1"/>
        <v>8.078337386</v>
      </c>
      <c r="H15" s="26">
        <v>5.0</v>
      </c>
      <c r="I15" s="27">
        <f t="shared" si="2"/>
        <v>6445</v>
      </c>
      <c r="J15" s="28">
        <f t="shared" si="3"/>
        <v>0.07717084152</v>
      </c>
      <c r="K15" s="67">
        <v>12.46</v>
      </c>
      <c r="L15" s="23">
        <f t="shared" si="4"/>
        <v>-0.002574357009</v>
      </c>
      <c r="M15" s="31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 t="s">
        <v>45</v>
      </c>
      <c r="E16" s="35">
        <v>0.07</v>
      </c>
      <c r="F16" s="24">
        <v>22.7</v>
      </c>
      <c r="G16" s="25">
        <f t="shared" si="1"/>
        <v>4.587214489</v>
      </c>
      <c r="H16" s="26">
        <v>3.0</v>
      </c>
      <c r="I16" s="27">
        <f t="shared" si="2"/>
        <v>6810</v>
      </c>
      <c r="J16" s="28">
        <f t="shared" si="3"/>
        <v>0.08154126155</v>
      </c>
      <c r="K16" s="67">
        <v>21.25</v>
      </c>
      <c r="L16" s="23">
        <f t="shared" si="4"/>
        <v>-0.005208582787</v>
      </c>
      <c r="M16" s="31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 t="s">
        <v>28</v>
      </c>
      <c r="E17" s="35">
        <v>0.08</v>
      </c>
      <c r="F17" s="24">
        <v>53.94</v>
      </c>
      <c r="G17" s="25">
        <f t="shared" si="1"/>
        <v>2.206256028</v>
      </c>
      <c r="H17" s="26">
        <v>1.0</v>
      </c>
      <c r="I17" s="27">
        <f t="shared" si="2"/>
        <v>5394</v>
      </c>
      <c r="J17" s="28">
        <f t="shared" si="3"/>
        <v>0.06458642655</v>
      </c>
      <c r="K17" s="67">
        <v>48.76</v>
      </c>
      <c r="L17" s="23">
        <f t="shared" si="4"/>
        <v>-0.00620240433</v>
      </c>
      <c r="M17" s="31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25</v>
      </c>
      <c r="D18" s="5"/>
      <c r="E18" s="6"/>
      <c r="F18" s="38">
        <f>D4</f>
        <v>148756.8127</v>
      </c>
      <c r="G18" s="39"/>
      <c r="H18" s="39"/>
      <c r="I18" s="39"/>
      <c r="J18" s="38"/>
      <c r="K18" s="40">
        <f>F4</f>
        <v>153596.8127</v>
      </c>
      <c r="L18" s="41">
        <f t="shared" ref="L18:L19" si="6">(K18/F18-1)</f>
        <v>0.03253632497</v>
      </c>
      <c r="M18" s="6"/>
      <c r="N18" s="42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27</v>
      </c>
      <c r="D19" s="5"/>
      <c r="E19" s="6"/>
      <c r="F19" s="43">
        <v>100967.2</v>
      </c>
      <c r="G19" s="44"/>
      <c r="H19" s="44"/>
      <c r="I19" s="44"/>
      <c r="J19" s="45"/>
      <c r="K19" s="62">
        <v>102673.28</v>
      </c>
      <c r="L19" s="41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0.0579529671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Setembro!F4</f>
        <v>153596.8127</v>
      </c>
      <c r="E4" s="15">
        <f>IF(SUM(I8:I17)&lt;=D4,SUM(I8:I17),"VALOR ACIMA DO DISPONÍVEL")</f>
        <v>83516</v>
      </c>
      <c r="F4" s="16">
        <f>(E4*I2)+E4+(D4-E4)</f>
        <v>158436.8127</v>
      </c>
      <c r="G4" s="3"/>
      <c r="H4" s="3"/>
      <c r="I4" s="17">
        <f>F4/100000-1</f>
        <v>0.5843681271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38</v>
      </c>
      <c r="E8" s="35">
        <v>0.1</v>
      </c>
      <c r="F8" s="24">
        <v>16.71</v>
      </c>
      <c r="G8" s="25">
        <f t="shared" ref="G8:G17" si="1">((E8*$D$4)/100)/F8</f>
        <v>9.191909797</v>
      </c>
      <c r="H8" s="26">
        <v>6.0</v>
      </c>
      <c r="I8" s="27">
        <f t="shared" ref="I8:I17" si="2">H8*F8*100</f>
        <v>10026</v>
      </c>
      <c r="J8" s="28">
        <f t="shared" ref="J8:J17" si="3">I8/$E$4</f>
        <v>0.1200488529</v>
      </c>
      <c r="K8" s="67">
        <v>15.86</v>
      </c>
      <c r="L8" s="23">
        <f t="shared" ref="L8:L17" si="4">IFERROR((K8/F8-1)*J8,0)</f>
        <v>-0.006106614301</v>
      </c>
      <c r="M8" s="31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39</v>
      </c>
      <c r="E9" s="35">
        <v>0.1</v>
      </c>
      <c r="F9" s="24">
        <v>35.25</v>
      </c>
      <c r="G9" s="25">
        <f t="shared" si="1"/>
        <v>4.357356389</v>
      </c>
      <c r="H9" s="26">
        <v>3.0</v>
      </c>
      <c r="I9" s="27">
        <f t="shared" si="2"/>
        <v>10575</v>
      </c>
      <c r="J9" s="28">
        <f t="shared" si="3"/>
        <v>0.1266224436</v>
      </c>
      <c r="K9" s="67">
        <v>42.95</v>
      </c>
      <c r="L9" s="23">
        <f t="shared" si="4"/>
        <v>0.02765937066</v>
      </c>
      <c r="M9" s="31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40</v>
      </c>
      <c r="E10" s="35">
        <v>0.09</v>
      </c>
      <c r="F10" s="24">
        <v>9.89</v>
      </c>
      <c r="G10" s="25">
        <f t="shared" si="1"/>
        <v>13.97746526</v>
      </c>
      <c r="H10" s="26">
        <v>10.0</v>
      </c>
      <c r="I10" s="27">
        <f t="shared" si="2"/>
        <v>9890</v>
      </c>
      <c r="J10" s="28">
        <f t="shared" si="3"/>
        <v>0.1184204224</v>
      </c>
      <c r="K10" s="67">
        <v>10.19</v>
      </c>
      <c r="L10" s="23">
        <f t="shared" si="4"/>
        <v>0.00359212606</v>
      </c>
      <c r="M10" s="31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32</v>
      </c>
      <c r="E11" s="35">
        <v>0.09</v>
      </c>
      <c r="F11" s="24">
        <v>43.47</v>
      </c>
      <c r="G11" s="25">
        <f t="shared" si="1"/>
        <v>3.180058234</v>
      </c>
      <c r="H11" s="26">
        <v>2.0</v>
      </c>
      <c r="I11" s="27">
        <f t="shared" si="2"/>
        <v>8694</v>
      </c>
      <c r="J11" s="28">
        <f t="shared" si="3"/>
        <v>0.1040998132</v>
      </c>
      <c r="K11" s="67">
        <v>48.33</v>
      </c>
      <c r="L11" s="23">
        <f t="shared" si="4"/>
        <v>0.01163848843</v>
      </c>
      <c r="M11" s="31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41</v>
      </c>
      <c r="E12" s="35">
        <v>0.08</v>
      </c>
      <c r="F12" s="24">
        <v>29.0</v>
      </c>
      <c r="G12" s="25">
        <f t="shared" si="1"/>
        <v>4.237153454</v>
      </c>
      <c r="H12" s="26">
        <v>3.0</v>
      </c>
      <c r="I12" s="27">
        <f t="shared" si="2"/>
        <v>8700</v>
      </c>
      <c r="J12" s="28">
        <f t="shared" si="3"/>
        <v>0.1041716557</v>
      </c>
      <c r="K12" s="67">
        <v>34.66</v>
      </c>
      <c r="L12" s="23">
        <f t="shared" si="4"/>
        <v>0.0203314335</v>
      </c>
      <c r="M12" s="31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42</v>
      </c>
      <c r="E13" s="35">
        <v>0.09</v>
      </c>
      <c r="F13" s="24">
        <v>18.9</v>
      </c>
      <c r="G13" s="25">
        <f t="shared" si="1"/>
        <v>7.314133939</v>
      </c>
      <c r="H13" s="26">
        <v>5.0</v>
      </c>
      <c r="I13" s="27">
        <f t="shared" si="2"/>
        <v>9450</v>
      </c>
      <c r="J13" s="28">
        <f t="shared" si="3"/>
        <v>0.1131519709</v>
      </c>
      <c r="K13" s="67">
        <v>19.85</v>
      </c>
      <c r="L13" s="23">
        <f t="shared" si="4"/>
        <v>0.005687532928</v>
      </c>
      <c r="M13" s="31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43</v>
      </c>
      <c r="E14" s="35">
        <v>0.07</v>
      </c>
      <c r="F14" s="24">
        <v>10.76</v>
      </c>
      <c r="G14" s="25">
        <f t="shared" si="1"/>
        <v>9.992357704</v>
      </c>
      <c r="H14" s="26">
        <v>7.0</v>
      </c>
      <c r="I14" s="27">
        <f t="shared" si="2"/>
        <v>7532</v>
      </c>
      <c r="J14" s="28">
        <f t="shared" si="3"/>
        <v>0.0901863116</v>
      </c>
      <c r="K14" s="67">
        <v>11.85</v>
      </c>
      <c r="L14" s="23">
        <f t="shared" si="4"/>
        <v>0.009135973945</v>
      </c>
      <c r="M14" s="31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44</v>
      </c>
      <c r="E15" s="35">
        <v>0.07</v>
      </c>
      <c r="F15" s="24">
        <v>12.89</v>
      </c>
      <c r="G15" s="25">
        <f t="shared" si="1"/>
        <v>8.341176796</v>
      </c>
      <c r="H15" s="26">
        <v>5.0</v>
      </c>
      <c r="I15" s="27">
        <f t="shared" si="2"/>
        <v>6445</v>
      </c>
      <c r="J15" s="28">
        <f t="shared" si="3"/>
        <v>0.07717084152</v>
      </c>
      <c r="K15" s="67">
        <v>12.46</v>
      </c>
      <c r="L15" s="23">
        <f t="shared" si="4"/>
        <v>-0.002574357009</v>
      </c>
      <c r="M15" s="31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 t="s">
        <v>45</v>
      </c>
      <c r="E16" s="35">
        <v>0.07</v>
      </c>
      <c r="F16" s="24">
        <v>22.7</v>
      </c>
      <c r="G16" s="25">
        <f t="shared" si="1"/>
        <v>4.73646559</v>
      </c>
      <c r="H16" s="26">
        <v>3.0</v>
      </c>
      <c r="I16" s="27">
        <f t="shared" si="2"/>
        <v>6810</v>
      </c>
      <c r="J16" s="28">
        <f t="shared" si="3"/>
        <v>0.08154126155</v>
      </c>
      <c r="K16" s="67">
        <v>21.25</v>
      </c>
      <c r="L16" s="23">
        <f t="shared" si="4"/>
        <v>-0.005208582787</v>
      </c>
      <c r="M16" s="31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 t="s">
        <v>28</v>
      </c>
      <c r="E17" s="35">
        <v>0.08</v>
      </c>
      <c r="F17" s="24">
        <v>53.94</v>
      </c>
      <c r="G17" s="25">
        <f t="shared" si="1"/>
        <v>2.278039491</v>
      </c>
      <c r="H17" s="26">
        <v>1.0</v>
      </c>
      <c r="I17" s="27">
        <f t="shared" si="2"/>
        <v>5394</v>
      </c>
      <c r="J17" s="28">
        <f t="shared" si="3"/>
        <v>0.06458642655</v>
      </c>
      <c r="K17" s="67">
        <v>48.76</v>
      </c>
      <c r="L17" s="23">
        <f t="shared" si="4"/>
        <v>-0.00620240433</v>
      </c>
      <c r="M17" s="31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25</v>
      </c>
      <c r="D18" s="5"/>
      <c r="E18" s="6"/>
      <c r="F18" s="38">
        <f>D4</f>
        <v>153596.8127</v>
      </c>
      <c r="G18" s="39"/>
      <c r="H18" s="39"/>
      <c r="I18" s="39"/>
      <c r="J18" s="38"/>
      <c r="K18" s="40">
        <f>F4</f>
        <v>158436.8127</v>
      </c>
      <c r="L18" s="41">
        <f t="shared" ref="L18:L19" si="6">(K18/F18-1)</f>
        <v>0.03151107054</v>
      </c>
      <c r="M18" s="6"/>
      <c r="N18" s="42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27</v>
      </c>
      <c r="D19" s="5"/>
      <c r="E19" s="6"/>
      <c r="F19" s="43">
        <v>100967.2</v>
      </c>
      <c r="G19" s="44"/>
      <c r="H19" s="44"/>
      <c r="I19" s="44"/>
      <c r="J19" s="45"/>
      <c r="K19" s="62">
        <v>102673.28</v>
      </c>
      <c r="L19" s="41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0.0579529671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Outubro!F4</f>
        <v>158436.8127</v>
      </c>
      <c r="E4" s="15">
        <f>IF(SUM(I8:I17)&lt;=D4,SUM(I8:I17),"VALOR ACIMA DO DISPONÍVEL")</f>
        <v>83516</v>
      </c>
      <c r="F4" s="16">
        <f>(E4*I2)+E4+(D4-E4)</f>
        <v>163276.8127</v>
      </c>
      <c r="G4" s="3"/>
      <c r="H4" s="3"/>
      <c r="I4" s="17">
        <f>F4/100000-1</f>
        <v>0.6327681271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38</v>
      </c>
      <c r="E8" s="35">
        <v>0.1</v>
      </c>
      <c r="F8" s="24">
        <v>16.71</v>
      </c>
      <c r="G8" s="25">
        <f t="shared" ref="G8:G17" si="1">((E8*$D$4)/100)/F8</f>
        <v>9.481556715</v>
      </c>
      <c r="H8" s="26">
        <v>6.0</v>
      </c>
      <c r="I8" s="27">
        <f t="shared" ref="I8:I17" si="2">H8*F8*100</f>
        <v>10026</v>
      </c>
      <c r="J8" s="28">
        <f t="shared" ref="J8:J17" si="3">I8/$E$4</f>
        <v>0.1200488529</v>
      </c>
      <c r="K8" s="67">
        <v>15.86</v>
      </c>
      <c r="L8" s="23">
        <f t="shared" ref="L8:L17" si="4">IFERROR((K8/F8-1)*J8,0)</f>
        <v>-0.006106614301</v>
      </c>
      <c r="M8" s="31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39</v>
      </c>
      <c r="E9" s="35">
        <v>0.1</v>
      </c>
      <c r="F9" s="24">
        <v>35.25</v>
      </c>
      <c r="G9" s="25">
        <f t="shared" si="1"/>
        <v>4.494661354</v>
      </c>
      <c r="H9" s="26">
        <v>3.0</v>
      </c>
      <c r="I9" s="27">
        <f t="shared" si="2"/>
        <v>10575</v>
      </c>
      <c r="J9" s="28">
        <f t="shared" si="3"/>
        <v>0.1266224436</v>
      </c>
      <c r="K9" s="67">
        <v>42.95</v>
      </c>
      <c r="L9" s="23">
        <f t="shared" si="4"/>
        <v>0.02765937066</v>
      </c>
      <c r="M9" s="31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40</v>
      </c>
      <c r="E10" s="35">
        <v>0.1</v>
      </c>
      <c r="F10" s="24">
        <v>9.89</v>
      </c>
      <c r="G10" s="25">
        <f t="shared" si="1"/>
        <v>16.01990017</v>
      </c>
      <c r="H10" s="26">
        <v>10.0</v>
      </c>
      <c r="I10" s="27">
        <f t="shared" si="2"/>
        <v>9890</v>
      </c>
      <c r="J10" s="28">
        <f t="shared" si="3"/>
        <v>0.1184204224</v>
      </c>
      <c r="K10" s="67">
        <v>10.19</v>
      </c>
      <c r="L10" s="23">
        <f t="shared" si="4"/>
        <v>0.00359212606</v>
      </c>
      <c r="M10" s="31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32</v>
      </c>
      <c r="E11" s="35">
        <v>0.1</v>
      </c>
      <c r="F11" s="24">
        <v>43.47</v>
      </c>
      <c r="G11" s="25">
        <f t="shared" si="1"/>
        <v>3.644739193</v>
      </c>
      <c r="H11" s="26">
        <v>2.0</v>
      </c>
      <c r="I11" s="27">
        <f t="shared" si="2"/>
        <v>8694</v>
      </c>
      <c r="J11" s="28">
        <f t="shared" si="3"/>
        <v>0.1040998132</v>
      </c>
      <c r="K11" s="67">
        <v>48.33</v>
      </c>
      <c r="L11" s="23">
        <f t="shared" si="4"/>
        <v>0.01163848843</v>
      </c>
      <c r="M11" s="31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41</v>
      </c>
      <c r="E12" s="35">
        <v>0.1</v>
      </c>
      <c r="F12" s="24">
        <v>29.0</v>
      </c>
      <c r="G12" s="25">
        <f t="shared" si="1"/>
        <v>5.463338369</v>
      </c>
      <c r="H12" s="26">
        <v>3.0</v>
      </c>
      <c r="I12" s="27">
        <f t="shared" si="2"/>
        <v>8700</v>
      </c>
      <c r="J12" s="28">
        <f t="shared" si="3"/>
        <v>0.1041716557</v>
      </c>
      <c r="K12" s="67">
        <v>34.66</v>
      </c>
      <c r="L12" s="23">
        <f t="shared" si="4"/>
        <v>0.0203314335</v>
      </c>
      <c r="M12" s="31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42</v>
      </c>
      <c r="E13" s="35">
        <v>0.1</v>
      </c>
      <c r="F13" s="24">
        <v>18.9</v>
      </c>
      <c r="G13" s="25">
        <f t="shared" si="1"/>
        <v>8.382900144</v>
      </c>
      <c r="H13" s="26">
        <v>5.0</v>
      </c>
      <c r="I13" s="27">
        <f t="shared" si="2"/>
        <v>9450</v>
      </c>
      <c r="J13" s="28">
        <f t="shared" si="3"/>
        <v>0.1131519709</v>
      </c>
      <c r="K13" s="67">
        <v>19.85</v>
      </c>
      <c r="L13" s="23">
        <f t="shared" si="4"/>
        <v>0.005687532928</v>
      </c>
      <c r="M13" s="31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43</v>
      </c>
      <c r="E14" s="35">
        <v>0.1</v>
      </c>
      <c r="F14" s="24">
        <v>10.76</v>
      </c>
      <c r="G14" s="25">
        <f t="shared" si="1"/>
        <v>14.72461085</v>
      </c>
      <c r="H14" s="26">
        <v>7.0</v>
      </c>
      <c r="I14" s="27">
        <f t="shared" si="2"/>
        <v>7532</v>
      </c>
      <c r="J14" s="28">
        <f t="shared" si="3"/>
        <v>0.0901863116</v>
      </c>
      <c r="K14" s="67">
        <v>11.85</v>
      </c>
      <c r="L14" s="23">
        <f t="shared" si="4"/>
        <v>0.009135973945</v>
      </c>
      <c r="M14" s="31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44</v>
      </c>
      <c r="E15" s="35">
        <v>0.1</v>
      </c>
      <c r="F15" s="24">
        <v>12.89</v>
      </c>
      <c r="G15" s="25">
        <f t="shared" si="1"/>
        <v>12.29145172</v>
      </c>
      <c r="H15" s="26">
        <v>5.0</v>
      </c>
      <c r="I15" s="27">
        <f t="shared" si="2"/>
        <v>6445</v>
      </c>
      <c r="J15" s="28">
        <f t="shared" si="3"/>
        <v>0.07717084152</v>
      </c>
      <c r="K15" s="67">
        <v>12.46</v>
      </c>
      <c r="L15" s="23">
        <f t="shared" si="4"/>
        <v>-0.002574357009</v>
      </c>
      <c r="M15" s="31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 t="s">
        <v>45</v>
      </c>
      <c r="E16" s="35">
        <v>0.1</v>
      </c>
      <c r="F16" s="24">
        <v>22.7</v>
      </c>
      <c r="G16" s="25">
        <f t="shared" si="1"/>
        <v>6.979595274</v>
      </c>
      <c r="H16" s="26">
        <v>3.0</v>
      </c>
      <c r="I16" s="27">
        <f t="shared" si="2"/>
        <v>6810</v>
      </c>
      <c r="J16" s="28">
        <f t="shared" si="3"/>
        <v>0.08154126155</v>
      </c>
      <c r="K16" s="67">
        <v>21.25</v>
      </c>
      <c r="L16" s="23">
        <f t="shared" si="4"/>
        <v>-0.005208582787</v>
      </c>
      <c r="M16" s="31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 t="s">
        <v>28</v>
      </c>
      <c r="E17" s="35">
        <v>0.1</v>
      </c>
      <c r="F17" s="24">
        <v>53.94</v>
      </c>
      <c r="G17" s="25">
        <f t="shared" si="1"/>
        <v>2.937278693</v>
      </c>
      <c r="H17" s="26">
        <v>1.0</v>
      </c>
      <c r="I17" s="27">
        <f t="shared" si="2"/>
        <v>5394</v>
      </c>
      <c r="J17" s="28">
        <f t="shared" si="3"/>
        <v>0.06458642655</v>
      </c>
      <c r="K17" s="67">
        <v>48.76</v>
      </c>
      <c r="L17" s="23">
        <f t="shared" si="4"/>
        <v>-0.00620240433</v>
      </c>
      <c r="M17" s="31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25</v>
      </c>
      <c r="D18" s="5"/>
      <c r="E18" s="6"/>
      <c r="F18" s="38">
        <f>D4</f>
        <v>158436.8127</v>
      </c>
      <c r="G18" s="39"/>
      <c r="H18" s="39"/>
      <c r="I18" s="39"/>
      <c r="J18" s="38"/>
      <c r="K18" s="40">
        <f>F4</f>
        <v>163276.8127</v>
      </c>
      <c r="L18" s="41">
        <f t="shared" ref="L18:L19" si="6">(K18/F18-1)</f>
        <v>0.03054845599</v>
      </c>
      <c r="M18" s="6"/>
      <c r="N18" s="42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27</v>
      </c>
      <c r="D19" s="5"/>
      <c r="E19" s="6"/>
      <c r="F19" s="43">
        <v>100967.2</v>
      </c>
      <c r="G19" s="44"/>
      <c r="H19" s="44"/>
      <c r="I19" s="44"/>
      <c r="J19" s="45"/>
      <c r="K19" s="62">
        <v>102673.28</v>
      </c>
      <c r="L19" s="41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0.04151993775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Novembro!F4</f>
        <v>163276.8127</v>
      </c>
      <c r="E4" s="15">
        <f>IF(SUM(I8:I17)&lt;=D4,SUM(I8:I17),"VALOR ACIMA DO DISPONÍVEL")</f>
        <v>124663</v>
      </c>
      <c r="F4" s="16">
        <f>(E4*I2)+E4+(D4-E4)</f>
        <v>168452.8127</v>
      </c>
      <c r="G4" s="3"/>
      <c r="H4" s="3"/>
      <c r="I4" s="17">
        <f>F4/100000-1</f>
        <v>0.6845281271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38</v>
      </c>
      <c r="E8" s="35">
        <v>0.1</v>
      </c>
      <c r="F8" s="24">
        <v>16.71</v>
      </c>
      <c r="G8" s="25">
        <f t="shared" ref="G8:G17" si="1">((E8*$D$4)/100)/F8</f>
        <v>9.771203633</v>
      </c>
      <c r="H8" s="26">
        <v>6.0</v>
      </c>
      <c r="I8" s="27">
        <f t="shared" ref="I8:I17" si="2">H8*F8*100</f>
        <v>10026</v>
      </c>
      <c r="J8" s="28">
        <f t="shared" ref="J8:J17" si="3">I8/$E$4</f>
        <v>0.08042482533</v>
      </c>
      <c r="K8" s="67">
        <v>15.86</v>
      </c>
      <c r="L8" s="23">
        <f t="shared" ref="L8:L17" si="4">IFERROR((K8/F8-1)*J8,0)</f>
        <v>-0.004091029415</v>
      </c>
      <c r="M8" s="31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39</v>
      </c>
      <c r="E9" s="35">
        <v>0.1</v>
      </c>
      <c r="F9" s="24">
        <v>35.25</v>
      </c>
      <c r="G9" s="25">
        <f t="shared" si="1"/>
        <v>4.631966318</v>
      </c>
      <c r="H9" s="26">
        <v>3.0</v>
      </c>
      <c r="I9" s="27">
        <f t="shared" si="2"/>
        <v>10575</v>
      </c>
      <c r="J9" s="28">
        <f t="shared" si="3"/>
        <v>0.08482869817</v>
      </c>
      <c r="K9" s="67">
        <v>42.95</v>
      </c>
      <c r="L9" s="23">
        <f t="shared" si="4"/>
        <v>0.01852995676</v>
      </c>
      <c r="M9" s="31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40</v>
      </c>
      <c r="E10" s="35">
        <v>0.1</v>
      </c>
      <c r="F10" s="24">
        <v>9.89</v>
      </c>
      <c r="G10" s="25">
        <f t="shared" si="1"/>
        <v>16.50928339</v>
      </c>
      <c r="H10" s="26">
        <v>13.0</v>
      </c>
      <c r="I10" s="27">
        <f t="shared" si="2"/>
        <v>12857</v>
      </c>
      <c r="J10" s="28">
        <f t="shared" si="3"/>
        <v>0.1031340494</v>
      </c>
      <c r="K10" s="67">
        <v>10.19</v>
      </c>
      <c r="L10" s="23">
        <f t="shared" si="4"/>
        <v>0.003128434259</v>
      </c>
      <c r="M10" s="31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32</v>
      </c>
      <c r="E11" s="35">
        <v>0.1</v>
      </c>
      <c r="F11" s="24">
        <v>43.47</v>
      </c>
      <c r="G11" s="25">
        <f t="shared" si="1"/>
        <v>3.756080348</v>
      </c>
      <c r="H11" s="26">
        <v>3.0</v>
      </c>
      <c r="I11" s="27">
        <f t="shared" si="2"/>
        <v>13041</v>
      </c>
      <c r="J11" s="28">
        <f t="shared" si="3"/>
        <v>0.1046100286</v>
      </c>
      <c r="K11" s="67">
        <v>48.33</v>
      </c>
      <c r="L11" s="23">
        <f t="shared" si="4"/>
        <v>0.01169553115</v>
      </c>
      <c r="M11" s="31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41</v>
      </c>
      <c r="E12" s="35">
        <v>0.1</v>
      </c>
      <c r="F12" s="24">
        <v>29.0</v>
      </c>
      <c r="G12" s="25">
        <f t="shared" si="1"/>
        <v>5.630234921</v>
      </c>
      <c r="H12" s="26">
        <v>4.0</v>
      </c>
      <c r="I12" s="27">
        <f t="shared" si="2"/>
        <v>11600</v>
      </c>
      <c r="J12" s="28">
        <f t="shared" si="3"/>
        <v>0.09305086513</v>
      </c>
      <c r="K12" s="67">
        <v>34.66</v>
      </c>
      <c r="L12" s="23">
        <f t="shared" si="4"/>
        <v>0.01816096195</v>
      </c>
      <c r="M12" s="31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42</v>
      </c>
      <c r="E13" s="35">
        <v>0.1</v>
      </c>
      <c r="F13" s="24">
        <v>18.9</v>
      </c>
      <c r="G13" s="25">
        <f t="shared" si="1"/>
        <v>8.6389848</v>
      </c>
      <c r="H13" s="26">
        <v>7.0</v>
      </c>
      <c r="I13" s="27">
        <f t="shared" si="2"/>
        <v>13230</v>
      </c>
      <c r="J13" s="28">
        <f t="shared" si="3"/>
        <v>0.106126116</v>
      </c>
      <c r="K13" s="67">
        <v>19.85</v>
      </c>
      <c r="L13" s="23">
        <f t="shared" si="4"/>
        <v>0.005334381493</v>
      </c>
      <c r="M13" s="31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43</v>
      </c>
      <c r="E14" s="35">
        <v>0.1</v>
      </c>
      <c r="F14" s="24">
        <v>10.76</v>
      </c>
      <c r="G14" s="25">
        <f t="shared" si="1"/>
        <v>15.17442497</v>
      </c>
      <c r="H14" s="26">
        <v>12.0</v>
      </c>
      <c r="I14" s="27">
        <f t="shared" si="2"/>
        <v>12912</v>
      </c>
      <c r="J14" s="28">
        <f t="shared" si="3"/>
        <v>0.1035752388</v>
      </c>
      <c r="K14" s="67">
        <v>11.85</v>
      </c>
      <c r="L14" s="23">
        <f t="shared" si="4"/>
        <v>0.01049228721</v>
      </c>
      <c r="M14" s="31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44</v>
      </c>
      <c r="E15" s="35">
        <v>0.1</v>
      </c>
      <c r="F15" s="24">
        <v>12.89</v>
      </c>
      <c r="G15" s="25">
        <f t="shared" si="1"/>
        <v>12.6669366</v>
      </c>
      <c r="H15" s="26">
        <v>10.0</v>
      </c>
      <c r="I15" s="27">
        <f t="shared" si="2"/>
        <v>12890</v>
      </c>
      <c r="J15" s="28">
        <f t="shared" si="3"/>
        <v>0.1033987631</v>
      </c>
      <c r="K15" s="67">
        <v>12.46</v>
      </c>
      <c r="L15" s="23">
        <f t="shared" si="4"/>
        <v>-0.003449299311</v>
      </c>
      <c r="M15" s="31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 t="s">
        <v>45</v>
      </c>
      <c r="E16" s="35">
        <v>0.1</v>
      </c>
      <c r="F16" s="24">
        <v>22.7</v>
      </c>
      <c r="G16" s="25">
        <f t="shared" si="1"/>
        <v>7.192811133</v>
      </c>
      <c r="H16" s="26">
        <v>5.0</v>
      </c>
      <c r="I16" s="27">
        <f t="shared" si="2"/>
        <v>11350</v>
      </c>
      <c r="J16" s="28">
        <f t="shared" si="3"/>
        <v>0.09104545856</v>
      </c>
      <c r="K16" s="67">
        <v>21.25</v>
      </c>
      <c r="L16" s="23">
        <f t="shared" si="4"/>
        <v>-0.005815679071</v>
      </c>
      <c r="M16" s="31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 t="s">
        <v>28</v>
      </c>
      <c r="E17" s="35">
        <v>0.1</v>
      </c>
      <c r="F17" s="24">
        <v>53.94</v>
      </c>
      <c r="G17" s="25">
        <f t="shared" si="1"/>
        <v>3.027008022</v>
      </c>
      <c r="H17" s="26">
        <v>3.0</v>
      </c>
      <c r="I17" s="27">
        <f t="shared" si="2"/>
        <v>16182</v>
      </c>
      <c r="J17" s="28">
        <f t="shared" si="3"/>
        <v>0.1298059569</v>
      </c>
      <c r="K17" s="67">
        <v>48.76</v>
      </c>
      <c r="L17" s="23">
        <f t="shared" si="4"/>
        <v>-0.01246560728</v>
      </c>
      <c r="M17" s="31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25</v>
      </c>
      <c r="D18" s="5"/>
      <c r="E18" s="6"/>
      <c r="F18" s="38">
        <f>D4</f>
        <v>163276.8127</v>
      </c>
      <c r="G18" s="39"/>
      <c r="H18" s="39"/>
      <c r="I18" s="39"/>
      <c r="J18" s="38"/>
      <c r="K18" s="40">
        <f>F4</f>
        <v>168452.8127</v>
      </c>
      <c r="L18" s="41">
        <f t="shared" ref="L18:L19" si="6">(K18/F18-1)</f>
        <v>0.0317007658</v>
      </c>
      <c r="M18" s="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27</v>
      </c>
      <c r="D19" s="5"/>
      <c r="E19" s="6"/>
      <c r="F19" s="43">
        <v>100967.2</v>
      </c>
      <c r="G19" s="44"/>
      <c r="H19" s="44"/>
      <c r="I19" s="44"/>
      <c r="J19" s="45"/>
      <c r="K19" s="62">
        <v>102673.28</v>
      </c>
      <c r="L19" s="41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