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iovani Medeiros\Desktop\LMF\"/>
    </mc:Choice>
  </mc:AlternateContent>
  <xr:revisionPtr revIDLastSave="0" documentId="13_ncr:1_{D8BA4CEF-A60D-49B1-ADC2-49F38E418C72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gmz2ufWD5u1qg0+bsrRMa7BfO5YQ=="/>
    </ext>
  </extLst>
</workbook>
</file>

<file path=xl/calcChain.xml><?xml version="1.0" encoding="utf-8"?>
<calcChain xmlns="http://schemas.openxmlformats.org/spreadsheetml/2006/main">
  <c r="G8" i="7" l="1"/>
  <c r="H8" i="7" s="1"/>
  <c r="I8" i="7" s="1"/>
  <c r="G9" i="7"/>
  <c r="H9" i="7" s="1"/>
  <c r="I9" i="7" s="1"/>
  <c r="G10" i="7"/>
  <c r="H10" i="7" s="1"/>
  <c r="I10" i="7" s="1"/>
  <c r="G11" i="7"/>
  <c r="H11" i="7" s="1"/>
  <c r="I11" i="7" s="1"/>
  <c r="G12" i="7"/>
  <c r="H12" i="7" s="1"/>
  <c r="I12" i="7" s="1"/>
  <c r="G13" i="7"/>
  <c r="H13" i="7" s="1"/>
  <c r="I13" i="7" s="1"/>
  <c r="G14" i="7"/>
  <c r="H14" i="7" s="1"/>
  <c r="I14" i="7" s="1"/>
  <c r="G15" i="7"/>
  <c r="H15" i="7" s="1"/>
  <c r="I15" i="7" s="1"/>
  <c r="G16" i="7"/>
  <c r="H16" i="7" s="1"/>
  <c r="I16" i="7" s="1"/>
  <c r="G17" i="7"/>
  <c r="H17" i="7" s="1"/>
  <c r="I17" i="7" s="1"/>
  <c r="G8" i="6"/>
  <c r="G17" i="1" l="1"/>
  <c r="G16" i="1"/>
  <c r="G15" i="1"/>
  <c r="G14" i="1"/>
  <c r="G13" i="1"/>
  <c r="G12" i="1"/>
  <c r="G11" i="1"/>
  <c r="G10" i="1"/>
  <c r="G9" i="1"/>
  <c r="G8" i="1"/>
  <c r="L19" i="12" l="1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L19" i="6"/>
  <c r="I17" i="6"/>
  <c r="I16" i="6"/>
  <c r="I15" i="6"/>
  <c r="I14" i="6"/>
  <c r="I13" i="6"/>
  <c r="I12" i="6"/>
  <c r="I11" i="6"/>
  <c r="I10" i="6"/>
  <c r="I9" i="6"/>
  <c r="I8" i="1"/>
  <c r="L19" i="1"/>
  <c r="I17" i="1"/>
  <c r="I16" i="1"/>
  <c r="I15" i="1"/>
  <c r="I14" i="1"/>
  <c r="I13" i="1"/>
  <c r="I12" i="1"/>
  <c r="I11" i="1"/>
  <c r="I10" i="1"/>
  <c r="I9" i="1"/>
  <c r="E4" i="1" l="1"/>
  <c r="J9" i="1" s="1"/>
  <c r="L9" i="1" l="1"/>
  <c r="M9" i="1" s="1"/>
  <c r="J14" i="1"/>
  <c r="J13" i="1"/>
  <c r="J15" i="1"/>
  <c r="J10" i="1"/>
  <c r="J17" i="1"/>
  <c r="J16" i="1"/>
  <c r="J12" i="1"/>
  <c r="J8" i="1"/>
  <c r="J11" i="1"/>
  <c r="L11" i="1" l="1"/>
  <c r="M11" i="1" s="1"/>
  <c r="L13" i="1"/>
  <c r="M13" i="1" s="1"/>
  <c r="L16" i="1"/>
  <c r="M16" i="1" s="1"/>
  <c r="L14" i="1"/>
  <c r="M14" i="1" s="1"/>
  <c r="L8" i="1"/>
  <c r="L10" i="1"/>
  <c r="M10" i="1" s="1"/>
  <c r="L12" i="1"/>
  <c r="M12" i="1" s="1"/>
  <c r="L17" i="1"/>
  <c r="M17" i="1" s="1"/>
  <c r="L15" i="1"/>
  <c r="M15" i="1" s="1"/>
  <c r="I2" i="1" l="1"/>
  <c r="F4" i="1" s="1"/>
  <c r="M8" i="1"/>
  <c r="I4" i="1" l="1"/>
  <c r="D4" i="6"/>
  <c r="I8" i="6" s="1"/>
  <c r="K18" i="1"/>
  <c r="L18" i="1" s="1"/>
  <c r="G17" i="6" l="1"/>
  <c r="G13" i="6"/>
  <c r="G9" i="6"/>
  <c r="G16" i="6"/>
  <c r="G12" i="6"/>
  <c r="G15" i="6"/>
  <c r="G11" i="6"/>
  <c r="G14" i="6"/>
  <c r="G10" i="6"/>
  <c r="F18" i="6"/>
  <c r="E4" i="6"/>
  <c r="J9" i="6" l="1"/>
  <c r="L9" i="6" s="1"/>
  <c r="M9" i="6" s="1"/>
  <c r="J8" i="6"/>
  <c r="L8" i="6" s="1"/>
  <c r="J17" i="6"/>
  <c r="L17" i="6" s="1"/>
  <c r="M17" i="6" s="1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J14" i="6"/>
  <c r="L14" i="6" s="1"/>
  <c r="M14" i="6" s="1"/>
  <c r="J16" i="6"/>
  <c r="L16" i="6" s="1"/>
  <c r="M16" i="6" s="1"/>
  <c r="J15" i="6"/>
  <c r="L15" i="6" s="1"/>
  <c r="M15" i="6" s="1"/>
  <c r="M8" i="6" l="1"/>
  <c r="I2" i="6"/>
  <c r="F4" i="6" s="1"/>
  <c r="I4" i="6" l="1"/>
  <c r="D4" i="7"/>
  <c r="K18" i="6"/>
  <c r="L18" i="6" s="1"/>
  <c r="F18" i="7" l="1"/>
  <c r="E4" i="7" l="1"/>
  <c r="J15" i="7" l="1"/>
  <c r="L15" i="7" s="1"/>
  <c r="M15" i="7" s="1"/>
  <c r="J16" i="7"/>
  <c r="J12" i="7"/>
  <c r="L12" i="7" s="1"/>
  <c r="M12" i="7" s="1"/>
  <c r="J10" i="7"/>
  <c r="L10" i="7" s="1"/>
  <c r="M10" i="7" s="1"/>
  <c r="J11" i="7"/>
  <c r="L11" i="7" s="1"/>
  <c r="M11" i="7" s="1"/>
  <c r="J17" i="7"/>
  <c r="J8" i="7"/>
  <c r="J9" i="7"/>
  <c r="L9" i="7" s="1"/>
  <c r="M9" i="7" s="1"/>
  <c r="J14" i="7"/>
  <c r="L14" i="7" s="1"/>
  <c r="M14" i="7" s="1"/>
  <c r="J13" i="7"/>
  <c r="L13" i="7" s="1"/>
  <c r="M13" i="7" s="1"/>
  <c r="L16" i="7"/>
  <c r="M16" i="7" s="1"/>
  <c r="L17" i="7"/>
  <c r="M17" i="7" s="1"/>
  <c r="L8" i="7"/>
  <c r="M8" i="7" s="1"/>
  <c r="L2" i="7" l="1"/>
  <c r="F4" i="7" s="1"/>
  <c r="L4" i="7" s="1"/>
  <c r="D4" i="8" l="1"/>
  <c r="G15" i="8" s="1"/>
  <c r="K18" i="7"/>
  <c r="L18" i="7" s="1"/>
  <c r="G14" i="8" l="1"/>
  <c r="G10" i="8"/>
  <c r="G11" i="8"/>
  <c r="G8" i="8"/>
  <c r="G13" i="8"/>
  <c r="G9" i="8"/>
  <c r="G12" i="8"/>
  <c r="E4" i="8"/>
  <c r="J16" i="8" s="1"/>
  <c r="L16" i="8" s="1"/>
  <c r="M16" i="8" s="1"/>
  <c r="F18" i="8"/>
  <c r="G16" i="8"/>
  <c r="G17" i="8"/>
  <c r="J13" i="8" l="1"/>
  <c r="L13" i="8" s="1"/>
  <c r="M13" i="8" s="1"/>
  <c r="J9" i="8"/>
  <c r="L9" i="8" s="1"/>
  <c r="M9" i="8" s="1"/>
  <c r="J10" i="8"/>
  <c r="L10" i="8" s="1"/>
  <c r="M10" i="8" s="1"/>
  <c r="J17" i="8"/>
  <c r="L17" i="8" s="1"/>
  <c r="M17" i="8" s="1"/>
  <c r="J14" i="8"/>
  <c r="L14" i="8" s="1"/>
  <c r="M14" i="8" s="1"/>
  <c r="J12" i="8"/>
  <c r="L12" i="8" s="1"/>
  <c r="M12" i="8" s="1"/>
  <c r="J15" i="8"/>
  <c r="L15" i="8" s="1"/>
  <c r="M15" i="8" s="1"/>
  <c r="J8" i="8"/>
  <c r="L8" i="8" s="1"/>
  <c r="J11" i="8"/>
  <c r="L11" i="8" s="1"/>
  <c r="M11" i="8" s="1"/>
  <c r="I2" i="8" l="1"/>
  <c r="F4" i="8" s="1"/>
  <c r="K18" i="8" s="1"/>
  <c r="L18" i="8" s="1"/>
  <c r="M8" i="8"/>
  <c r="D4" i="9" l="1"/>
  <c r="F18" i="9" s="1"/>
  <c r="I4" i="8"/>
  <c r="G9" i="9" l="1"/>
  <c r="G14" i="9"/>
  <c r="G10" i="9"/>
  <c r="E4" i="9"/>
  <c r="J14" i="9" s="1"/>
  <c r="L14" i="9" s="1"/>
  <c r="M14" i="9" s="1"/>
  <c r="G12" i="9"/>
  <c r="G15" i="9"/>
  <c r="G13" i="9"/>
  <c r="G11" i="9"/>
  <c r="G8" i="9"/>
  <c r="G17" i="9"/>
  <c r="G16" i="9"/>
  <c r="J9" i="9" l="1"/>
  <c r="L9" i="9" s="1"/>
  <c r="M9" i="9" s="1"/>
  <c r="J16" i="9"/>
  <c r="L16" i="9" s="1"/>
  <c r="M16" i="9" s="1"/>
  <c r="J12" i="9"/>
  <c r="L12" i="9" s="1"/>
  <c r="M12" i="9" s="1"/>
  <c r="J10" i="9"/>
  <c r="L10" i="9" s="1"/>
  <c r="M10" i="9" s="1"/>
  <c r="J15" i="9"/>
  <c r="L15" i="9" s="1"/>
  <c r="M15" i="9" s="1"/>
  <c r="J11" i="9"/>
  <c r="L11" i="9" s="1"/>
  <c r="M11" i="9" s="1"/>
  <c r="J17" i="9"/>
  <c r="L17" i="9" s="1"/>
  <c r="M17" i="9" s="1"/>
  <c r="J13" i="9"/>
  <c r="L13" i="9" s="1"/>
  <c r="M13" i="9" s="1"/>
  <c r="J8" i="9"/>
  <c r="L8" i="9" s="1"/>
  <c r="M8" i="9" s="1"/>
  <c r="I2" i="9" l="1"/>
  <c r="F4" i="9" s="1"/>
  <c r="I4" i="9" s="1"/>
  <c r="K18" i="9" l="1"/>
  <c r="L18" i="9" s="1"/>
  <c r="D4" i="10"/>
  <c r="F18" i="10" s="1"/>
  <c r="G14" i="10" l="1"/>
  <c r="G11" i="10"/>
  <c r="G15" i="10"/>
  <c r="G16" i="10"/>
  <c r="G12" i="10"/>
  <c r="G13" i="10"/>
  <c r="G8" i="10"/>
  <c r="E4" i="10"/>
  <c r="J8" i="10" s="1"/>
  <c r="L8" i="10" s="1"/>
  <c r="G10" i="10"/>
  <c r="G17" i="10"/>
  <c r="G9" i="10"/>
  <c r="J13" i="10" l="1"/>
  <c r="L13" i="10" s="1"/>
  <c r="M13" i="10" s="1"/>
  <c r="J15" i="10"/>
  <c r="L15" i="10" s="1"/>
  <c r="M15" i="10" s="1"/>
  <c r="J14" i="10"/>
  <c r="L14" i="10" s="1"/>
  <c r="M14" i="10" s="1"/>
  <c r="J11" i="10"/>
  <c r="L11" i="10" s="1"/>
  <c r="M11" i="10" s="1"/>
  <c r="J17" i="10"/>
  <c r="L17" i="10" s="1"/>
  <c r="M17" i="10" s="1"/>
  <c r="J10" i="10"/>
  <c r="L10" i="10" s="1"/>
  <c r="M10" i="10" s="1"/>
  <c r="J16" i="10"/>
  <c r="L16" i="10" s="1"/>
  <c r="M16" i="10" s="1"/>
  <c r="J9" i="10"/>
  <c r="L9" i="10" s="1"/>
  <c r="M9" i="10" s="1"/>
  <c r="J12" i="10"/>
  <c r="L12" i="10" s="1"/>
  <c r="M12" i="10" s="1"/>
  <c r="M8" i="10"/>
  <c r="I2" i="10" l="1"/>
  <c r="F4" i="10" s="1"/>
  <c r="I4" i="10" s="1"/>
  <c r="K18" i="10" l="1"/>
  <c r="L18" i="10" s="1"/>
  <c r="D4" i="11"/>
  <c r="F18" i="11" s="1"/>
  <c r="G16" i="11" l="1"/>
  <c r="G9" i="11"/>
  <c r="G12" i="11"/>
  <c r="G15" i="11"/>
  <c r="G17" i="11"/>
  <c r="E4" i="11"/>
  <c r="J14" i="11" s="1"/>
  <c r="L14" i="11" s="1"/>
  <c r="M14" i="11" s="1"/>
  <c r="G8" i="11"/>
  <c r="G13" i="11"/>
  <c r="G10" i="11"/>
  <c r="G11" i="11"/>
  <c r="G14" i="11"/>
  <c r="J17" i="11" l="1"/>
  <c r="L17" i="11" s="1"/>
  <c r="M17" i="11" s="1"/>
  <c r="J9" i="11"/>
  <c r="L9" i="11" s="1"/>
  <c r="M9" i="11" s="1"/>
  <c r="J13" i="11"/>
  <c r="L13" i="11" s="1"/>
  <c r="M13" i="11" s="1"/>
  <c r="J15" i="11"/>
  <c r="L15" i="11" s="1"/>
  <c r="M15" i="11" s="1"/>
  <c r="J11" i="11"/>
  <c r="L11" i="11" s="1"/>
  <c r="M11" i="11" s="1"/>
  <c r="J8" i="11"/>
  <c r="L8" i="11" s="1"/>
  <c r="M8" i="11" s="1"/>
  <c r="J16" i="11"/>
  <c r="L16" i="11" s="1"/>
  <c r="M16" i="11" s="1"/>
  <c r="J10" i="11"/>
  <c r="L10" i="11" s="1"/>
  <c r="M10" i="11" s="1"/>
  <c r="J12" i="11"/>
  <c r="L12" i="11" s="1"/>
  <c r="M12" i="11" s="1"/>
  <c r="I2" i="11" l="1"/>
  <c r="F4" i="11" s="1"/>
  <c r="I4" i="11" s="1"/>
  <c r="D4" i="12" l="1"/>
  <c r="F18" i="12" s="1"/>
  <c r="K18" i="11"/>
  <c r="L18" i="11" s="1"/>
  <c r="G16" i="12" l="1"/>
  <c r="E4" i="12"/>
  <c r="J9" i="12" s="1"/>
  <c r="L9" i="12" s="1"/>
  <c r="M9" i="12" s="1"/>
  <c r="G17" i="12"/>
  <c r="G15" i="12"/>
  <c r="G13" i="12"/>
  <c r="G8" i="12"/>
  <c r="G14" i="12"/>
  <c r="G12" i="12"/>
  <c r="G10" i="12"/>
  <c r="G11" i="12"/>
  <c r="G9" i="12"/>
  <c r="J17" i="12" l="1"/>
  <c r="L17" i="12" s="1"/>
  <c r="M17" i="12" s="1"/>
  <c r="J14" i="12"/>
  <c r="L14" i="12" s="1"/>
  <c r="M14" i="12" s="1"/>
  <c r="J13" i="12"/>
  <c r="L13" i="12" s="1"/>
  <c r="M13" i="12" s="1"/>
  <c r="J10" i="12"/>
  <c r="L10" i="12" s="1"/>
  <c r="M10" i="12" s="1"/>
  <c r="J15" i="12"/>
  <c r="L15" i="12" s="1"/>
  <c r="M15" i="12" s="1"/>
  <c r="J16" i="12"/>
  <c r="L16" i="12" s="1"/>
  <c r="M16" i="12" s="1"/>
  <c r="J8" i="12"/>
  <c r="L8" i="12" s="1"/>
  <c r="M8" i="12" s="1"/>
  <c r="J12" i="12"/>
  <c r="L12" i="12" s="1"/>
  <c r="M12" i="12" s="1"/>
  <c r="J11" i="12"/>
  <c r="L11" i="12" s="1"/>
  <c r="M11" i="12" s="1"/>
  <c r="I2" i="12" l="1"/>
  <c r="F4" i="12" s="1"/>
  <c r="K18" i="12" s="1"/>
  <c r="L18" i="12" s="1"/>
  <c r="I4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tc={07356645-3094-4733-BF9D-DA662AAC262A}</author>
  </authors>
  <commentList>
    <comment ref="C7" authorId="0" shapeId="0" xr:uid="{B55C2367-528D-4841-BB23-C4066130E4D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BBAD93-6F81-4B63-B7F8-B3EDE63739A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587B0042-734E-4D5A-89CA-26F70A0C34ED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509F176C-E747-444B-B622-6D5BC47982A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1A6F7B1-09F9-4675-BF05-E30B4492E21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81D55B0-6909-4319-AA6A-982016F7CD7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C9AA2DF0-78A2-4909-8ABE-26446F79140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8DD79DF-B6BB-43F6-A8FA-CFB206597B3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749CF765-772F-4A49-86DF-6CD58BEC07A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07356645-3094-4733-BF9D-DA662AAC262A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  <author>tc={2B760078-2817-46A2-84E7-B32BDF66B513}</author>
  </authors>
  <commentList>
    <comment ref="C7" authorId="0" shapeId="0" xr:uid="{688FEA80-25FE-4B75-801E-3CA19B3D65FC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EEFC563-CA86-4D43-8A28-44C59565EF4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67270B89-2037-4C96-98AE-5AC1319F80E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67FB370-0C52-49A8-A768-D7E315EF6814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3539FD91-F263-4EEF-A963-3C45A456AB66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911F194A-5361-48A6-BB68-1ADA0719DA3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8A368ABE-FCEC-42C2-ABA5-0C33242F003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40CE3917-303A-4788-A324-9259519F025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61D265A0-D3CE-448D-8970-3F6F8B2C289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34E21BF7-87F2-4912-A4EF-5AA59B3D130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 shapeId="0" xr:uid="{D3C70F70-EF06-4993-8D58-DA19E78162E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82EA452-15E1-4C06-9E5B-1E2B1E779CD8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9A534764-84B7-4D11-ACAE-E5B0C927D50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1042266D-BD10-4E7A-A27E-E54248919544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AB3508A-F023-47E0-8758-9E254731109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E467A9D0-3AC5-48AA-AB4B-0596D221D80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F12B247E-BCA5-477C-B996-9CCAB97EBC7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BD41DE3-2870-4F87-8E2D-1ADC8683C45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2B760078-2817-46A2-84E7-B32BDF66B51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A19E2F08-15C5-4CCF-9AE6-B026D039304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 xr:uid="{607E85AC-9A32-429A-8573-60CAA2E2CBE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B581FA51-5EBA-4EF3-8253-BC5F13F97AC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D50B807-28CB-43F3-B1A8-D846F0D413B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97E5CDF9-55D6-498D-81F0-2259C41ABB0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54B4EFE-0B9A-43F7-914D-757CF1F3E8C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D8998AF-BD4D-4740-8218-D5E48EA496F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A206ADB7-07A0-447C-B4E8-C4759AA390F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45D8065-1CCB-4A4A-8DA3-9C0464129F3C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D9DA082-B953-4C29-8054-D9D1AB2A562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7A93F0BE-01CD-45D5-AD9B-AFF63BCD89A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 xr:uid="{1E98A9A8-8A31-4E85-A1E4-8D2B0D046D3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635F5587-80CB-4175-82EB-8696C6EB688A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2F5A09F0-B440-4069-A8B9-8C72BF0DD6C4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38FC7AD3-3124-4A5E-BDE8-58C6037BC26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31A9A4C-0552-4189-9240-15D17773F72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5087398-BF86-4E43-8F71-48466C1D45B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90697C3-E758-437E-B73C-4FF449A2E74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BFADBC6-9362-469E-8D5C-202A68C2FE7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8DE47843-3F50-4C53-84E8-E181295C736A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D4C375FA-6293-45BD-833F-7360BA53612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 xr:uid="{67964B61-810C-4DF8-91B9-EDB3014B5FE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0C54AC5-B3BD-4CAE-A8E0-0DAA5C3199C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BBFF5F6-B6EA-4BE6-A0FB-3C74693184DC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A5F370C-5DB6-4664-BFF2-2631DD80AF2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421E120E-2047-4EB4-9508-9F38F818630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4AAA708A-8571-4DFC-A79E-3756C2F92E2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BC8B0F31-23E3-4FDA-A976-62F7687EBFA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16BEA4CA-31A5-4087-8E14-71966A7E538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C14A0E4E-BBB4-4492-9C97-EE12FDD28DA8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EF8E825-B3A9-4C57-9CA5-C61A739C92A8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 xr:uid="{A0C285BA-F422-4DD9-9B84-EB210939840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0E5B91B-B676-455F-9368-D0A1AC14488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B2A3DBD5-0D5C-42F5-9263-DB1694B43BC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4166CF13-92FA-4D1D-B5BD-0739D160D42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893E8D5-DE99-4C03-AE57-0DD7A8B8D782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66B7981D-AD7C-43E2-BC9C-A617DEC2C20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A22400-096C-466C-A7E7-B4FBAD053C2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A422C7BC-6ED1-4B5C-813A-9C0FDF863B3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4052D1C2-B057-4DFE-AC2F-480A005CDCA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8C20322-B2AB-4522-BF40-B2ACA39B5C3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 xr:uid="{E83EB81F-37DE-4374-934A-DB95FAA4247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EC303E-53C4-4F53-99A3-0F155DE169C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A782504A-B6F7-498C-B6FA-F9529EE00516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B7F0E5A7-B09A-480D-8E54-2447CB993BB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5EA5737E-F53A-4530-BB43-1AAB510DEEC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D77E804-465B-4171-9176-39CB82D428C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EC0A3F1-5812-4030-ABD7-59988F89926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D6DAED45-4578-4201-93C8-19F06DA3B64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ED257713-68C3-4210-BCF1-B68356BB7592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BB1F67A7-0656-4DEE-A61F-B9F0AD903AB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<sst xmlns="http://schemas.openxmlformats.org/spreadsheetml/2006/main" count="247" uniqueCount="40">
  <si>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</si>
  <si>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</si>
  <si>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</si>
  <si>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</si>
  <si>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</si>
  <si>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</si>
  <si>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</si>
  <si>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</si>
  <si>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</si>
  <si>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</si>
  <si>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</si>
  <si>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</si>
  <si>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</si>
  <si>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</si>
  <si>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</si>
  <si>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</si>
  <si>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</si>
  <si>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</si>
  <si>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</si>
  <si>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</si>
  <si>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</si>
  <si>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</si>
  <si>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</si>
  <si>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</si>
  <si>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</si>
  <si>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</si>
  <si>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</si>
  <si>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</si>
  <si>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</si>
  <si>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</si>
  <si>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VALE3</t>
  </si>
  <si>
    <t>MGLU3</t>
  </si>
  <si>
    <t>SQIA3</t>
  </si>
  <si>
    <t>WEGE3</t>
  </si>
  <si>
    <t>B3SA3</t>
  </si>
  <si>
    <t>PRIO3</t>
  </si>
  <si>
    <t>JBSS3</t>
  </si>
  <si>
    <t>FLRY3</t>
  </si>
  <si>
    <t>MILS3</t>
  </si>
  <si>
    <t>JHSF3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</si>
</sst>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5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165" fontId="5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9" fontId="0" fillId="4" borderId="9" xfId="0" applyNumberFormat="1" applyFill="1" applyBorder="1" applyAlignment="1">
      <alignment horizontal="center" vertical="center"/>
    </xf>
    <xf numFmtId="8" fontId="9" fillId="0" borderId="24" xfId="0" applyNumberFormat="1" applyFont="1" applyBorder="1" applyAlignment="1">
      <alignment horizontal="center" vertical="center" wrapText="1"/>
    </xf>
    <xf numFmtId="8" fontId="9" fillId="0" borderId="25" xfId="0" applyNumberFormat="1" applyFont="1" applyBorder="1" applyAlignment="1">
      <alignment horizontal="center" vertical="center" wrapText="1"/>
    </xf>
    <xf numFmtId="165" fontId="0" fillId="4" borderId="12" xfId="0" applyNumberFormat="1" applyFill="1" applyBorder="1" applyAlignment="1">
      <alignment horizontal="center"/>
    </xf>
    <xf numFmtId="8" fontId="9" fillId="0" borderId="25" xfId="0" applyNumberFormat="1" applyFont="1" applyBorder="1" applyAlignment="1">
      <alignment horizontal="center" vertical="center"/>
    </xf>
    <xf numFmtId="8" fontId="9" fillId="0" borderId="26" xfId="0" applyNumberFormat="1" applyFont="1" applyBorder="1" applyAlignment="1">
      <alignment horizontal="center" vertical="center" wrapText="1"/>
    </xf>
    <xf numFmtId="165" fontId="0" fillId="5" borderId="9" xfId="0" applyNumberForma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9" fontId="1" fillId="3" borderId="20" xfId="0" applyNumberFormat="1" applyFont="1" applyFill="1" applyBorder="1" applyAlignment="1">
      <alignment vertical="center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749CF765-772F-4A49-86DF-6CD58BEC07AE}">
    <text>Pontuação de fechamento do Ibovespa no último dia do mês anterior</text>
  </threadedComment>
  <threadedComment ref="K19" dT="2020-04-27T19:42:31.26" personId="{D2815B33-11D7-49E5-97A6-8F244408F7FE}" id="{07356645-3094-4733-BF9D-DA662AAC262A}">
    <text>Pontuação de fechamento do Ibovespa no mês correspondente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61D265A0-D3CE-448D-8970-3F6F8B2C2890}">
    <text>Pontuação de fechamento do Ibovespa no último dia do mês anterior</text>
  </threadedComment>
  <threadedComment ref="K19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showGridLines="0" workbookViewId="0">
      <selection activeCell="B25" sqref="B25"/>
    </sheetView>
  </sheetViews>
  <sheetFormatPr defaultColWidth="14.44140625" defaultRowHeight="15" customHeight="1" x14ac:dyDescent="0.3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.109375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 x14ac:dyDescent="0.3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0.11143940886201895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5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5">
      <c r="A4" s="1"/>
      <c r="B4" s="1"/>
      <c r="C4" s="12"/>
      <c r="D4" s="18">
        <v>100000</v>
      </c>
      <c r="E4" s="19">
        <f>IF(SUM(I8:I17)&lt;=D4,SUM(I8:I17),"VALOR ACIMA DO DISPONÍVEL")</f>
        <v>98995.5</v>
      </c>
      <c r="F4" s="20">
        <f>(E4*I2)+E4+(D4-E4)</f>
        <v>111032</v>
      </c>
      <c r="G4" s="13"/>
      <c r="H4" s="13"/>
      <c r="I4" s="37">
        <f>F4/D4-1</f>
        <v>0.11031999999999997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 x14ac:dyDescent="0.3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x14ac:dyDescent="0.3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x14ac:dyDescent="0.3">
      <c r="A8" s="1"/>
      <c r="B8" s="1"/>
      <c r="C8" s="23">
        <v>1</v>
      </c>
      <c r="D8" s="44" t="s">
        <v>31</v>
      </c>
      <c r="E8" s="45">
        <v>0.18</v>
      </c>
      <c r="F8" s="46">
        <v>49.7</v>
      </c>
      <c r="G8" s="51">
        <f t="shared" ref="G8:G17" si="0">((E8*$D$4)/100)/F8</f>
        <v>3.6217303822937623</v>
      </c>
      <c r="H8" s="51">
        <v>3.5</v>
      </c>
      <c r="I8" s="29">
        <f>H8*F8*100</f>
        <v>17395</v>
      </c>
      <c r="J8" s="30">
        <f t="shared" ref="J8:J17" si="1">I8/$E$4</f>
        <v>0.17571505775515048</v>
      </c>
      <c r="K8" s="46">
        <v>64.349999999999994</v>
      </c>
      <c r="L8" s="32">
        <f t="shared" ref="L8:L17" si="2">IFERROR((K8/F8-1)*J8,0)</f>
        <v>5.1795283624003069E-2</v>
      </c>
      <c r="M8" s="33">
        <f t="shared" ref="M8:M17" si="3">IFERROR(L8/J8,0)</f>
        <v>0.29476861167001989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x14ac:dyDescent="0.3">
      <c r="A9" s="1"/>
      <c r="B9" s="1"/>
      <c r="C9" s="34">
        <v>2</v>
      </c>
      <c r="D9" s="44" t="s">
        <v>21</v>
      </c>
      <c r="E9" s="45">
        <v>0.17</v>
      </c>
      <c r="F9" s="47">
        <v>9</v>
      </c>
      <c r="G9" s="51">
        <f t="shared" si="0"/>
        <v>18.888888888888889</v>
      </c>
      <c r="H9" s="51">
        <v>19</v>
      </c>
      <c r="I9" s="29">
        <f t="shared" ref="I9:I17" si="4">H9*F9*100</f>
        <v>17100</v>
      </c>
      <c r="J9" s="30">
        <f t="shared" si="1"/>
        <v>0.17273512432383289</v>
      </c>
      <c r="K9" s="47">
        <v>8.86</v>
      </c>
      <c r="L9" s="36">
        <f t="shared" si="2"/>
        <v>-2.6869908228151955E-3</v>
      </c>
      <c r="M9" s="33">
        <f t="shared" si="3"/>
        <v>-1.5555555555555656E-2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x14ac:dyDescent="0.3">
      <c r="A10" s="1"/>
      <c r="B10" s="1"/>
      <c r="C10" s="34">
        <v>3</v>
      </c>
      <c r="D10" s="48" t="s">
        <v>16</v>
      </c>
      <c r="E10" s="45">
        <v>0.15</v>
      </c>
      <c r="F10" s="47">
        <v>39.119999999999997</v>
      </c>
      <c r="G10" s="51">
        <f t="shared" si="0"/>
        <v>3.834355828220859</v>
      </c>
      <c r="H10" s="51">
        <v>4</v>
      </c>
      <c r="I10" s="29">
        <f t="shared" si="4"/>
        <v>15647.999999999998</v>
      </c>
      <c r="J10" s="30">
        <f t="shared" si="1"/>
        <v>0.15806779096019513</v>
      </c>
      <c r="K10" s="47">
        <v>42.41</v>
      </c>
      <c r="L10" s="36">
        <f t="shared" si="2"/>
        <v>1.3293533544454053E-2</v>
      </c>
      <c r="M10" s="33">
        <f t="shared" si="3"/>
        <v>8.4100204498977593E-2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x14ac:dyDescent="0.3">
      <c r="A11" s="1"/>
      <c r="B11" s="1"/>
      <c r="C11" s="34">
        <v>4</v>
      </c>
      <c r="D11" s="44" t="s">
        <v>32</v>
      </c>
      <c r="E11" s="45">
        <v>0.1</v>
      </c>
      <c r="F11" s="47">
        <v>21.77</v>
      </c>
      <c r="G11" s="51">
        <f t="shared" si="0"/>
        <v>4.5934772622875517</v>
      </c>
      <c r="H11" s="51">
        <v>4.5</v>
      </c>
      <c r="I11" s="29">
        <f t="shared" si="4"/>
        <v>9796.5</v>
      </c>
      <c r="J11" s="30">
        <f t="shared" si="1"/>
        <v>9.895904359289058E-2</v>
      </c>
      <c r="K11" s="47">
        <v>19.61</v>
      </c>
      <c r="L11" s="36">
        <f t="shared" si="2"/>
        <v>-9.8186281194599708E-3</v>
      </c>
      <c r="M11" s="33">
        <f t="shared" si="3"/>
        <v>-9.9219108865411076E-2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x14ac:dyDescent="0.3">
      <c r="A12" s="1"/>
      <c r="B12" s="1"/>
      <c r="C12" s="34">
        <v>5</v>
      </c>
      <c r="D12" s="44" t="s">
        <v>33</v>
      </c>
      <c r="E12" s="45">
        <v>0.09</v>
      </c>
      <c r="F12" s="47">
        <v>39.94</v>
      </c>
      <c r="G12" s="51">
        <f t="shared" si="0"/>
        <v>2.2533800701051581</v>
      </c>
      <c r="H12" s="51">
        <v>2</v>
      </c>
      <c r="I12" s="29">
        <f t="shared" si="4"/>
        <v>7988</v>
      </c>
      <c r="J12" s="30">
        <f t="shared" si="1"/>
        <v>8.0690536438524987E-2</v>
      </c>
      <c r="K12" s="47">
        <v>41.83</v>
      </c>
      <c r="L12" s="36">
        <f t="shared" si="2"/>
        <v>3.8183553797899996E-3</v>
      </c>
      <c r="M12" s="33">
        <f t="shared" si="3"/>
        <v>4.7320981472208423E-2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x14ac:dyDescent="0.3">
      <c r="A13" s="1"/>
      <c r="B13" s="1"/>
      <c r="C13" s="34">
        <v>6</v>
      </c>
      <c r="D13" s="44" t="s">
        <v>34</v>
      </c>
      <c r="E13" s="45">
        <v>0.08</v>
      </c>
      <c r="F13" s="47">
        <v>38.42</v>
      </c>
      <c r="G13" s="51">
        <f t="shared" si="0"/>
        <v>2.0822488287350338</v>
      </c>
      <c r="H13" s="51">
        <v>2</v>
      </c>
      <c r="I13" s="29">
        <f t="shared" si="4"/>
        <v>7684</v>
      </c>
      <c r="J13" s="30">
        <f t="shared" si="1"/>
        <v>7.7619689783879064E-2</v>
      </c>
      <c r="K13" s="47">
        <v>45.55</v>
      </c>
      <c r="L13" s="36">
        <f t="shared" si="2"/>
        <v>1.4404695162911433E-2</v>
      </c>
      <c r="M13" s="33">
        <f t="shared" si="3"/>
        <v>0.18558042686100973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x14ac:dyDescent="0.3">
      <c r="A14" s="1"/>
      <c r="B14" s="1"/>
      <c r="C14" s="34">
        <v>7</v>
      </c>
      <c r="D14" s="44" t="s">
        <v>35</v>
      </c>
      <c r="E14" s="45">
        <v>0.06</v>
      </c>
      <c r="F14" s="47">
        <v>20.45</v>
      </c>
      <c r="G14" s="51">
        <f t="shared" si="0"/>
        <v>2.9339853300733498</v>
      </c>
      <c r="H14" s="51">
        <v>3</v>
      </c>
      <c r="I14" s="29">
        <f t="shared" si="4"/>
        <v>6134.9999999999991</v>
      </c>
      <c r="J14" s="30">
        <f t="shared" si="1"/>
        <v>6.1972513902147058E-2</v>
      </c>
      <c r="K14" s="47">
        <v>30.98</v>
      </c>
      <c r="L14" s="36">
        <f t="shared" si="2"/>
        <v>3.1910541388244923E-2</v>
      </c>
      <c r="M14" s="33">
        <f t="shared" si="3"/>
        <v>0.51491442542787302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x14ac:dyDescent="0.3">
      <c r="A15" s="1"/>
      <c r="B15" s="1"/>
      <c r="C15" s="34">
        <v>8</v>
      </c>
      <c r="D15" s="43" t="s">
        <v>30</v>
      </c>
      <c r="E15" s="45">
        <v>0.06</v>
      </c>
      <c r="F15" s="49">
        <v>44.86</v>
      </c>
      <c r="G15" s="51">
        <f t="shared" si="0"/>
        <v>1.3374944271065536</v>
      </c>
      <c r="H15" s="51">
        <v>1.5</v>
      </c>
      <c r="I15" s="29">
        <f t="shared" si="4"/>
        <v>6728.9999999999991</v>
      </c>
      <c r="J15" s="30">
        <f t="shared" si="1"/>
        <v>6.7972786641817037E-2</v>
      </c>
      <c r="K15" s="49">
        <v>53</v>
      </c>
      <c r="L15" s="36">
        <f t="shared" si="2"/>
        <v>1.2333893964877196E-2</v>
      </c>
      <c r="M15" s="33">
        <f t="shared" si="3"/>
        <v>0.18145341061078923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x14ac:dyDescent="0.3">
      <c r="A16" s="1"/>
      <c r="B16" s="1"/>
      <c r="C16" s="34">
        <v>9</v>
      </c>
      <c r="D16" s="44" t="s">
        <v>36</v>
      </c>
      <c r="E16" s="45">
        <v>0.06</v>
      </c>
      <c r="F16" s="47">
        <v>23.84</v>
      </c>
      <c r="G16" s="51">
        <f t="shared" si="0"/>
        <v>2.5167785234899327</v>
      </c>
      <c r="H16" s="51">
        <v>2.5</v>
      </c>
      <c r="I16" s="29">
        <f t="shared" si="4"/>
        <v>5960</v>
      </c>
      <c r="J16" s="30">
        <f t="shared" si="1"/>
        <v>6.0204756781873925E-2</v>
      </c>
      <c r="K16" s="47">
        <v>21.97</v>
      </c>
      <c r="L16" s="36">
        <f t="shared" si="2"/>
        <v>-4.7224368784439712E-3</v>
      </c>
      <c r="M16" s="33">
        <f t="shared" si="3"/>
        <v>-7.843959731543626E-2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x14ac:dyDescent="0.3">
      <c r="A17" s="1"/>
      <c r="B17" s="1"/>
      <c r="C17" s="34">
        <v>10</v>
      </c>
      <c r="D17" s="43" t="s">
        <v>37</v>
      </c>
      <c r="E17" s="45">
        <v>0.05</v>
      </c>
      <c r="F17" s="50">
        <v>22.8</v>
      </c>
      <c r="G17" s="51">
        <f t="shared" si="0"/>
        <v>2.1929824561403506</v>
      </c>
      <c r="H17" s="51">
        <v>2</v>
      </c>
      <c r="I17" s="29">
        <f t="shared" si="4"/>
        <v>4560</v>
      </c>
      <c r="J17" s="30">
        <f t="shared" si="1"/>
        <v>4.6062699819688774E-2</v>
      </c>
      <c r="K17" s="50">
        <v>23.35</v>
      </c>
      <c r="L17" s="36">
        <f t="shared" si="2"/>
        <v>1.1111616184574056E-3</v>
      </c>
      <c r="M17" s="33">
        <f t="shared" si="3"/>
        <v>2.4122807017543879E-2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x14ac:dyDescent="0.3">
      <c r="A18" s="1"/>
      <c r="B18" s="1"/>
      <c r="C18" s="67" t="s">
        <v>22</v>
      </c>
      <c r="D18" s="67"/>
      <c r="E18" s="67"/>
      <c r="F18" s="4">
        <v>100000</v>
      </c>
      <c r="G18" s="3"/>
      <c r="H18" s="3"/>
      <c r="I18" s="3"/>
      <c r="J18" s="4"/>
      <c r="K18" s="2">
        <f>F4</f>
        <v>111032</v>
      </c>
      <c r="L18" s="55">
        <f t="shared" ref="L18:L19" si="5">(K18/F18-1)</f>
        <v>0.11031999999999997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"/>
      <c r="B19" s="1"/>
      <c r="C19" s="67" t="s">
        <v>24</v>
      </c>
      <c r="D19" s="67"/>
      <c r="E19" s="67"/>
      <c r="F19" s="11">
        <v>80505.89</v>
      </c>
      <c r="G19" s="6"/>
      <c r="H19" s="6"/>
      <c r="I19" s="6"/>
      <c r="J19" s="7"/>
      <c r="K19" s="5">
        <v>87402.59</v>
      </c>
      <c r="L19" s="55">
        <f t="shared" si="5"/>
        <v>8.5667023866204062E-2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/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DE27-54AC-4975-92D6-25237E96A6A7}">
  <dimension ref="A1:Y998"/>
  <sheetViews>
    <sheetView showGridLines="0" workbookViewId="0">
      <selection activeCell="K23" sqref="K23"/>
    </sheetView>
  </sheetViews>
  <sheetFormatPr defaultColWidth="14.44140625" defaultRowHeight="15" customHeight="1" x14ac:dyDescent="0.3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 x14ac:dyDescent="0.3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7.7414915500924122E-2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5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5">
      <c r="A4" s="1"/>
      <c r="B4" s="1"/>
      <c r="C4" s="12"/>
      <c r="D4" s="18">
        <f>Maio!F4</f>
        <v>111032</v>
      </c>
      <c r="E4" s="19">
        <f>IF(SUM(I8:I17)&lt;=D4,SUM(I8:I17),"VALOR ACIMA DO DISPONÍVEL")</f>
        <v>111030.8</v>
      </c>
      <c r="F4" s="20">
        <f>(E4*I2)+E4+(D4-E4)</f>
        <v>119627.44</v>
      </c>
      <c r="G4" s="13"/>
      <c r="H4" s="13"/>
      <c r="I4" s="37">
        <f>F4/100000-1</f>
        <v>0.19627440000000007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 x14ac:dyDescent="0.3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x14ac:dyDescent="0.3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x14ac:dyDescent="0.3">
      <c r="A8" s="1"/>
      <c r="B8" s="1"/>
      <c r="C8" s="23">
        <v>1</v>
      </c>
      <c r="D8" s="44" t="s">
        <v>31</v>
      </c>
      <c r="E8" s="45">
        <v>0.18</v>
      </c>
      <c r="F8" s="46">
        <v>64.349999999999994</v>
      </c>
      <c r="G8" s="51">
        <f t="shared" ref="G8:G17" si="0">((E8*$D$4)/100)/F8</f>
        <v>3.1057902097902099</v>
      </c>
      <c r="H8" s="51">
        <v>3.72</v>
      </c>
      <c r="I8" s="29">
        <f>H8*F8*100</f>
        <v>23938.2</v>
      </c>
      <c r="J8" s="30">
        <f t="shared" ref="J8:J17" si="1">I8/$E$4</f>
        <v>0.21559963541647903</v>
      </c>
      <c r="K8" s="46">
        <v>71.650000000000006</v>
      </c>
      <c r="L8" s="32">
        <f t="shared" ref="L8:L17" si="2">IFERROR((K8/F8-1)*J8,0)</f>
        <v>2.4458078298994532E-2</v>
      </c>
      <c r="M8" s="33">
        <f t="shared" ref="M8:M17" si="3">IFERROR(L8/J8,0)</f>
        <v>0.11344211344211352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x14ac:dyDescent="0.3">
      <c r="A9" s="1"/>
      <c r="B9" s="1"/>
      <c r="C9" s="34">
        <v>2</v>
      </c>
      <c r="D9" s="44" t="s">
        <v>21</v>
      </c>
      <c r="E9" s="45">
        <v>0.17</v>
      </c>
      <c r="F9" s="47">
        <v>8.86</v>
      </c>
      <c r="G9" s="51">
        <f t="shared" si="0"/>
        <v>21.304108352144475</v>
      </c>
      <c r="H9" s="51">
        <v>15</v>
      </c>
      <c r="I9" s="29">
        <f t="shared" ref="I9:I17" si="4">H9*F9*100</f>
        <v>13289.999999999998</v>
      </c>
      <c r="J9" s="30">
        <f t="shared" si="1"/>
        <v>0.11969651664222898</v>
      </c>
      <c r="K9" s="47">
        <v>9.59</v>
      </c>
      <c r="L9" s="36">
        <f t="shared" si="2"/>
        <v>9.8621283463687526E-3</v>
      </c>
      <c r="M9" s="33">
        <f t="shared" si="3"/>
        <v>8.2392776523702027E-2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x14ac:dyDescent="0.3">
      <c r="A10" s="1"/>
      <c r="B10" s="1"/>
      <c r="C10" s="34">
        <v>3</v>
      </c>
      <c r="D10" s="48" t="s">
        <v>16</v>
      </c>
      <c r="E10" s="45">
        <v>0.15</v>
      </c>
      <c r="F10" s="47">
        <v>42.41</v>
      </c>
      <c r="G10" s="51">
        <f t="shared" si="0"/>
        <v>3.9270926668238628</v>
      </c>
      <c r="H10" s="51">
        <v>4</v>
      </c>
      <c r="I10" s="29">
        <f t="shared" si="4"/>
        <v>16964</v>
      </c>
      <c r="J10" s="30">
        <f t="shared" si="1"/>
        <v>0.15278643403452014</v>
      </c>
      <c r="K10" s="47">
        <v>42.09</v>
      </c>
      <c r="L10" s="36">
        <f t="shared" si="2"/>
        <v>-1.1528332678860098E-3</v>
      </c>
      <c r="M10" s="33">
        <f t="shared" si="3"/>
        <v>-7.5453902381512608E-3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x14ac:dyDescent="0.3">
      <c r="A11" s="1"/>
      <c r="B11" s="1"/>
      <c r="C11" s="34">
        <v>4</v>
      </c>
      <c r="D11" s="44" t="s">
        <v>32</v>
      </c>
      <c r="E11" s="45">
        <v>0.1</v>
      </c>
      <c r="F11" s="47">
        <v>19.61</v>
      </c>
      <c r="G11" s="51">
        <f t="shared" si="0"/>
        <v>5.6620091789903118</v>
      </c>
      <c r="H11" s="51">
        <v>4.5</v>
      </c>
      <c r="I11" s="29">
        <f t="shared" si="4"/>
        <v>8824.5</v>
      </c>
      <c r="J11" s="30">
        <f t="shared" si="1"/>
        <v>7.9477946659845741E-2</v>
      </c>
      <c r="K11" s="47">
        <v>19.239999999999998</v>
      </c>
      <c r="L11" s="36">
        <f t="shared" si="2"/>
        <v>-1.4995838992423721E-3</v>
      </c>
      <c r="M11" s="33">
        <f t="shared" si="3"/>
        <v>-1.8867924528301883E-2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x14ac:dyDescent="0.3">
      <c r="A12" s="1"/>
      <c r="B12" s="1"/>
      <c r="C12" s="34">
        <v>5</v>
      </c>
      <c r="D12" s="44" t="s">
        <v>33</v>
      </c>
      <c r="E12" s="45">
        <v>0.09</v>
      </c>
      <c r="F12" s="47">
        <v>41.83</v>
      </c>
      <c r="G12" s="51">
        <f t="shared" si="0"/>
        <v>2.3889266076978246</v>
      </c>
      <c r="H12" s="51">
        <v>1.5</v>
      </c>
      <c r="I12" s="29">
        <f t="shared" si="4"/>
        <v>6274.5</v>
      </c>
      <c r="J12" s="30">
        <f t="shared" si="1"/>
        <v>5.6511346401178768E-2</v>
      </c>
      <c r="K12" s="47">
        <v>50.61</v>
      </c>
      <c r="L12" s="36">
        <f t="shared" si="2"/>
        <v>1.186157354535859E-2</v>
      </c>
      <c r="M12" s="33">
        <f t="shared" si="3"/>
        <v>0.20989720296437975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x14ac:dyDescent="0.3">
      <c r="A13" s="1"/>
      <c r="B13" s="1"/>
      <c r="C13" s="34">
        <v>6</v>
      </c>
      <c r="D13" s="44" t="s">
        <v>34</v>
      </c>
      <c r="E13" s="45">
        <v>0.08</v>
      </c>
      <c r="F13" s="47">
        <v>45.55</v>
      </c>
      <c r="G13" s="51">
        <f t="shared" si="0"/>
        <v>1.9500680570801316</v>
      </c>
      <c r="H13" s="51">
        <v>2</v>
      </c>
      <c r="I13" s="29">
        <f t="shared" si="4"/>
        <v>9110</v>
      </c>
      <c r="J13" s="30">
        <f t="shared" si="1"/>
        <v>8.2049305237825901E-2</v>
      </c>
      <c r="K13" s="47">
        <v>55.09</v>
      </c>
      <c r="L13" s="36">
        <f t="shared" si="2"/>
        <v>1.7184420899426126E-2</v>
      </c>
      <c r="M13" s="33">
        <f t="shared" si="3"/>
        <v>0.20944017563117479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x14ac:dyDescent="0.3">
      <c r="A14" s="1"/>
      <c r="B14" s="1"/>
      <c r="C14" s="34">
        <v>7</v>
      </c>
      <c r="D14" s="44" t="s">
        <v>35</v>
      </c>
      <c r="E14" s="45">
        <v>0.06</v>
      </c>
      <c r="F14" s="47">
        <v>30.98</v>
      </c>
      <c r="G14" s="51">
        <f t="shared" si="0"/>
        <v>2.1503938024531957</v>
      </c>
      <c r="H14" s="51">
        <v>2.5</v>
      </c>
      <c r="I14" s="29">
        <f t="shared" si="4"/>
        <v>7745</v>
      </c>
      <c r="J14" s="30">
        <f t="shared" si="1"/>
        <v>6.9755419217010048E-2</v>
      </c>
      <c r="K14" s="47">
        <v>35.39</v>
      </c>
      <c r="L14" s="36">
        <f t="shared" si="2"/>
        <v>9.9296771706589588E-3</v>
      </c>
      <c r="M14" s="33">
        <f t="shared" si="3"/>
        <v>0.14234990316333129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x14ac:dyDescent="0.3">
      <c r="A15" s="1"/>
      <c r="B15" s="1"/>
      <c r="C15" s="34">
        <v>8</v>
      </c>
      <c r="D15" s="43" t="s">
        <v>30</v>
      </c>
      <c r="E15" s="45">
        <v>0.06</v>
      </c>
      <c r="F15" s="49">
        <v>53</v>
      </c>
      <c r="G15" s="51">
        <f t="shared" si="0"/>
        <v>1.2569660377358491</v>
      </c>
      <c r="H15" s="51">
        <v>2.5</v>
      </c>
      <c r="I15" s="29">
        <f t="shared" si="4"/>
        <v>13250</v>
      </c>
      <c r="J15" s="30">
        <f t="shared" si="1"/>
        <v>0.11933625624601461</v>
      </c>
      <c r="K15" s="49">
        <v>55.92</v>
      </c>
      <c r="L15" s="36">
        <f t="shared" si="2"/>
        <v>6.5747522309125067E-3</v>
      </c>
      <c r="M15" s="33">
        <f t="shared" si="3"/>
        <v>5.5094339622641542E-2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x14ac:dyDescent="0.3">
      <c r="A16" s="1"/>
      <c r="B16" s="1"/>
      <c r="C16" s="34">
        <v>9</v>
      </c>
      <c r="D16" s="44" t="s">
        <v>36</v>
      </c>
      <c r="E16" s="45">
        <v>0.06</v>
      </c>
      <c r="F16" s="47">
        <v>21.97</v>
      </c>
      <c r="G16" s="51">
        <f t="shared" si="0"/>
        <v>3.0322803823395543</v>
      </c>
      <c r="H16" s="51">
        <v>3</v>
      </c>
      <c r="I16" s="29">
        <f t="shared" si="4"/>
        <v>6591</v>
      </c>
      <c r="J16" s="30">
        <f t="shared" si="1"/>
        <v>5.9361906786225084E-2</v>
      </c>
      <c r="K16" s="47">
        <v>21.15</v>
      </c>
      <c r="L16" s="36">
        <f t="shared" si="2"/>
        <v>-2.2156014367184637E-3</v>
      </c>
      <c r="M16" s="33">
        <f t="shared" si="3"/>
        <v>-3.7323623122439753E-2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x14ac:dyDescent="0.3">
      <c r="A17" s="1"/>
      <c r="B17" s="1"/>
      <c r="C17" s="34">
        <v>10</v>
      </c>
      <c r="D17" s="43" t="s">
        <v>37</v>
      </c>
      <c r="E17" s="45">
        <v>0.05</v>
      </c>
      <c r="F17" s="50">
        <v>23.35</v>
      </c>
      <c r="G17" s="51">
        <f t="shared" si="0"/>
        <v>2.377558886509636</v>
      </c>
      <c r="H17" s="51">
        <v>2.16</v>
      </c>
      <c r="I17" s="29">
        <f t="shared" si="4"/>
        <v>5043.6000000000004</v>
      </c>
      <c r="J17" s="30">
        <f t="shared" si="1"/>
        <v>4.542523335867165E-2</v>
      </c>
      <c r="K17" s="50">
        <v>24.59</v>
      </c>
      <c r="L17" s="36">
        <f t="shared" si="2"/>
        <v>2.4123036130515117E-3</v>
      </c>
      <c r="M17" s="33">
        <f t="shared" si="3"/>
        <v>5.3104925053533147E-2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x14ac:dyDescent="0.3">
      <c r="A18" s="1"/>
      <c r="B18" s="1"/>
      <c r="C18" s="67" t="s">
        <v>22</v>
      </c>
      <c r="D18" s="67"/>
      <c r="E18" s="67"/>
      <c r="F18" s="4">
        <f>D4</f>
        <v>111032</v>
      </c>
      <c r="G18" s="3"/>
      <c r="H18" s="3"/>
      <c r="I18" s="3"/>
      <c r="J18" s="4"/>
      <c r="K18" s="2">
        <f>F4</f>
        <v>119627.44</v>
      </c>
      <c r="L18" s="55">
        <f t="shared" ref="L18:L19" si="5">(K18/F18-1)</f>
        <v>7.7414078824122878E-2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"/>
      <c r="B19" s="1"/>
      <c r="C19" s="67" t="s">
        <v>24</v>
      </c>
      <c r="D19" s="67"/>
      <c r="E19" s="67"/>
      <c r="F19" s="11">
        <v>87402.59</v>
      </c>
      <c r="G19" s="6"/>
      <c r="H19" s="6"/>
      <c r="I19" s="6"/>
      <c r="J19" s="7"/>
      <c r="K19" s="11">
        <v>95055.82</v>
      </c>
      <c r="L19" s="55">
        <f t="shared" si="5"/>
        <v>8.7562965811425197E-2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/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7C9E-5E5A-4290-B171-454056D9A904}">
  <dimension ref="A1:Y998"/>
  <sheetViews>
    <sheetView showGridLines="0" tabSelected="1" workbookViewId="0">
      <selection activeCell="E14" sqref="E14"/>
    </sheetView>
  </sheetViews>
  <sheetFormatPr defaultColWidth="14.44140625" defaultRowHeight="15" customHeight="1" x14ac:dyDescent="0.3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25.21875" customWidth="1"/>
    <col min="7" max="7" width="14.33203125" hidden="1" customWidth="1"/>
    <col min="8" max="8" width="13.5546875" hidden="1" customWidth="1"/>
    <col min="9" max="9" width="18.109375" hidden="1" customWidth="1"/>
    <col min="10" max="10" width="35.44140625" hidden="1" customWidth="1"/>
    <col min="11" max="11" width="15" customWidth="1"/>
    <col min="12" max="12" width="15.109375" customWidth="1"/>
    <col min="13" max="13" width="9" customWidth="1"/>
    <col min="14" max="25" width="8.6640625" customWidth="1"/>
  </cols>
  <sheetData>
    <row r="1" spans="1:25" ht="14.4" x14ac:dyDescent="0.3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"/>
      <c r="B2" s="1"/>
      <c r="C2" s="12"/>
      <c r="D2" s="57" t="s">
        <v>0</v>
      </c>
      <c r="E2" s="58"/>
      <c r="F2" s="59"/>
      <c r="G2" s="13"/>
      <c r="H2" s="13"/>
      <c r="L2" s="42">
        <f>SUM(L8:L17)</f>
        <v>0</v>
      </c>
      <c r="M2" s="40" t="s">
        <v>27</v>
      </c>
      <c r="N2" s="38" t="s">
        <v>28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5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L3" s="17"/>
      <c r="M3" s="13"/>
      <c r="N3" s="39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5">
      <c r="A4" s="1"/>
      <c r="B4" s="1"/>
      <c r="C4" s="12"/>
      <c r="D4" s="18">
        <f>Junho!F4</f>
        <v>119627.44</v>
      </c>
      <c r="E4" s="19">
        <f>IF(SUM(I8:I17)&lt;=D4,SUM(I8:I17),"VALOR ACIMA DO DISPONÍVEL")</f>
        <v>119627.44000000003</v>
      </c>
      <c r="F4" s="20">
        <f>(E4*L2)+E4+(D4-E4)</f>
        <v>119627.44</v>
      </c>
      <c r="G4" s="13"/>
      <c r="H4" s="13"/>
      <c r="L4" s="37">
        <f>F4/100000-1</f>
        <v>0.19627440000000007</v>
      </c>
      <c r="M4" s="40" t="s">
        <v>27</v>
      </c>
      <c r="N4" s="38" t="s">
        <v>26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 x14ac:dyDescent="0.3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x14ac:dyDescent="0.3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x14ac:dyDescent="0.3">
      <c r="A8" s="1"/>
      <c r="B8" s="1"/>
      <c r="C8" s="23">
        <v>1</v>
      </c>
      <c r="D8" s="44" t="s">
        <v>31</v>
      </c>
      <c r="E8" s="45">
        <v>0.15</v>
      </c>
      <c r="F8" s="46">
        <v>71.650000000000006</v>
      </c>
      <c r="G8" s="27">
        <f>IFERROR(((E8*$D$4)/100)/F8,0)</f>
        <v>2.5044125610607111</v>
      </c>
      <c r="H8" s="28">
        <f>G8</f>
        <v>2.5044125610607111</v>
      </c>
      <c r="I8" s="29">
        <f>H8*F8*100</f>
        <v>17944.115999999998</v>
      </c>
      <c r="J8" s="30">
        <f t="shared" ref="J8:J16" si="0">I8/$E$4</f>
        <v>0.14999999999999994</v>
      </c>
      <c r="K8" s="46">
        <v>71.650000000000006</v>
      </c>
      <c r="L8" s="32">
        <f t="shared" ref="L8:L14" si="1">IFERROR((K8/F8-1)*J8,0)</f>
        <v>0</v>
      </c>
      <c r="M8" s="33">
        <f t="shared" ref="M8:M16" si="2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x14ac:dyDescent="0.3">
      <c r="A9" s="1"/>
      <c r="B9" s="1"/>
      <c r="C9" s="34">
        <v>2</v>
      </c>
      <c r="D9" s="44" t="s">
        <v>21</v>
      </c>
      <c r="E9" s="45">
        <v>0.15</v>
      </c>
      <c r="F9" s="47">
        <v>9.59</v>
      </c>
      <c r="G9" s="27">
        <f t="shared" ref="G9:G16" si="3">IFERROR(((E9*$D$4)/100)/F9,0)</f>
        <v>18.711278415015638</v>
      </c>
      <c r="H9" s="28">
        <f t="shared" ref="H9:H16" si="4">G9</f>
        <v>18.711278415015638</v>
      </c>
      <c r="I9" s="29">
        <f t="shared" ref="I9:I16" si="5">H9*F9*100</f>
        <v>17944.115999999998</v>
      </c>
      <c r="J9" s="30">
        <f t="shared" si="0"/>
        <v>0.14999999999999994</v>
      </c>
      <c r="K9" s="47">
        <v>9.59</v>
      </c>
      <c r="L9" s="36">
        <f t="shared" si="1"/>
        <v>0</v>
      </c>
      <c r="M9" s="33">
        <f t="shared" si="2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x14ac:dyDescent="0.3">
      <c r="A10" s="1"/>
      <c r="B10" s="1"/>
      <c r="C10" s="34">
        <v>3</v>
      </c>
      <c r="D10" s="48" t="s">
        <v>16</v>
      </c>
      <c r="E10" s="45">
        <v>0.15</v>
      </c>
      <c r="F10" s="47">
        <v>42.09</v>
      </c>
      <c r="G10" s="27">
        <f t="shared" si="3"/>
        <v>4.26327298645759</v>
      </c>
      <c r="H10" s="28">
        <f t="shared" si="4"/>
        <v>4.26327298645759</v>
      </c>
      <c r="I10" s="29">
        <f t="shared" si="5"/>
        <v>17944.115999999998</v>
      </c>
      <c r="J10" s="30">
        <f t="shared" si="0"/>
        <v>0.14999999999999994</v>
      </c>
      <c r="K10" s="47">
        <v>42.09</v>
      </c>
      <c r="L10" s="36">
        <f t="shared" si="1"/>
        <v>0</v>
      </c>
      <c r="M10" s="33">
        <f t="shared" si="2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x14ac:dyDescent="0.3">
      <c r="A11" s="1"/>
      <c r="B11" s="1"/>
      <c r="C11" s="34">
        <v>4</v>
      </c>
      <c r="D11" s="44" t="s">
        <v>32</v>
      </c>
      <c r="E11" s="45">
        <v>0.1</v>
      </c>
      <c r="F11" s="47">
        <v>19.239999999999998</v>
      </c>
      <c r="G11" s="27">
        <f t="shared" si="3"/>
        <v>6.2176424116424123</v>
      </c>
      <c r="H11" s="28">
        <f t="shared" si="4"/>
        <v>6.2176424116424123</v>
      </c>
      <c r="I11" s="29">
        <f t="shared" si="5"/>
        <v>11962.744000000001</v>
      </c>
      <c r="J11" s="30">
        <f t="shared" si="0"/>
        <v>9.9999999999999978E-2</v>
      </c>
      <c r="K11" s="47">
        <v>19.239999999999998</v>
      </c>
      <c r="L11" s="36">
        <f t="shared" si="1"/>
        <v>0</v>
      </c>
      <c r="M11" s="33">
        <f t="shared" si="2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x14ac:dyDescent="0.3">
      <c r="A12" s="1"/>
      <c r="B12" s="1"/>
      <c r="C12" s="34">
        <v>5</v>
      </c>
      <c r="D12" s="44" t="s">
        <v>33</v>
      </c>
      <c r="E12" s="45">
        <v>0.1</v>
      </c>
      <c r="F12" s="47">
        <v>50.61</v>
      </c>
      <c r="G12" s="27">
        <f t="shared" si="3"/>
        <v>2.3637115194625569</v>
      </c>
      <c r="H12" s="28">
        <f t="shared" si="4"/>
        <v>2.3637115194625569</v>
      </c>
      <c r="I12" s="29">
        <f t="shared" si="5"/>
        <v>11962.744000000001</v>
      </c>
      <c r="J12" s="30">
        <f t="shared" si="0"/>
        <v>9.9999999999999978E-2</v>
      </c>
      <c r="K12" s="47">
        <v>50.61</v>
      </c>
      <c r="L12" s="36">
        <f t="shared" si="1"/>
        <v>0</v>
      </c>
      <c r="M12" s="33">
        <f t="shared" si="2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x14ac:dyDescent="0.3">
      <c r="A13" s="1"/>
      <c r="B13" s="1"/>
      <c r="C13" s="34">
        <v>6</v>
      </c>
      <c r="D13" s="44" t="s">
        <v>34</v>
      </c>
      <c r="E13" s="45">
        <v>0.1</v>
      </c>
      <c r="F13" s="47">
        <v>55.09</v>
      </c>
      <c r="G13" s="27">
        <f t="shared" si="3"/>
        <v>2.1714910147032129</v>
      </c>
      <c r="H13" s="28">
        <f t="shared" si="4"/>
        <v>2.1714910147032129</v>
      </c>
      <c r="I13" s="29">
        <f t="shared" si="5"/>
        <v>11962.744000000001</v>
      </c>
      <c r="J13" s="30">
        <f t="shared" si="0"/>
        <v>9.9999999999999978E-2</v>
      </c>
      <c r="K13" s="47">
        <v>55.09</v>
      </c>
      <c r="L13" s="36">
        <f t="shared" si="1"/>
        <v>0</v>
      </c>
      <c r="M13" s="33">
        <f t="shared" si="2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x14ac:dyDescent="0.3">
      <c r="A14" s="1"/>
      <c r="B14" s="1"/>
      <c r="C14" s="34">
        <v>7</v>
      </c>
      <c r="D14" s="44" t="s">
        <v>36</v>
      </c>
      <c r="E14" s="45">
        <v>0.06</v>
      </c>
      <c r="F14" s="47">
        <v>21.15</v>
      </c>
      <c r="G14" s="27">
        <f t="shared" si="3"/>
        <v>3.3936862411347515</v>
      </c>
      <c r="H14" s="28">
        <f t="shared" si="4"/>
        <v>3.3936862411347515</v>
      </c>
      <c r="I14" s="29">
        <f t="shared" si="5"/>
        <v>7177.6463999999987</v>
      </c>
      <c r="J14" s="30">
        <f t="shared" si="0"/>
        <v>5.9999999999999977E-2</v>
      </c>
      <c r="K14" s="47">
        <v>21.15</v>
      </c>
      <c r="L14" s="36">
        <f t="shared" si="1"/>
        <v>0</v>
      </c>
      <c r="M14" s="33">
        <f t="shared" si="2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x14ac:dyDescent="0.3">
      <c r="A15" s="1"/>
      <c r="B15" s="1"/>
      <c r="C15" s="34">
        <v>8</v>
      </c>
      <c r="D15" s="43" t="s">
        <v>35</v>
      </c>
      <c r="E15" s="45">
        <v>0.05</v>
      </c>
      <c r="F15" s="47">
        <v>35.39</v>
      </c>
      <c r="G15" s="27">
        <f t="shared" si="3"/>
        <v>1.6901305453517943</v>
      </c>
      <c r="H15" s="28">
        <f t="shared" si="4"/>
        <v>1.6901305453517943</v>
      </c>
      <c r="I15" s="29">
        <f t="shared" si="5"/>
        <v>5981.3720000000003</v>
      </c>
      <c r="J15" s="30">
        <f t="shared" si="0"/>
        <v>4.9999999999999989E-2</v>
      </c>
      <c r="K15" s="47">
        <v>35.39</v>
      </c>
      <c r="L15" s="36">
        <f>IFERROR((K15/F15-1)*J15,0)</f>
        <v>0</v>
      </c>
      <c r="M15" s="33">
        <f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x14ac:dyDescent="0.3">
      <c r="A16" s="1"/>
      <c r="B16" s="1"/>
      <c r="C16" s="34">
        <v>9</v>
      </c>
      <c r="D16" s="43" t="s">
        <v>38</v>
      </c>
      <c r="E16" s="45">
        <v>7.0000000000000007E-2</v>
      </c>
      <c r="F16" s="47">
        <v>5.4</v>
      </c>
      <c r="G16" s="27">
        <f t="shared" si="3"/>
        <v>15.507260740740744</v>
      </c>
      <c r="H16" s="28">
        <f t="shared" si="4"/>
        <v>15.507260740740744</v>
      </c>
      <c r="I16" s="29">
        <f t="shared" si="5"/>
        <v>8373.9208000000017</v>
      </c>
      <c r="J16" s="30">
        <f t="shared" si="0"/>
        <v>6.9999999999999993E-2</v>
      </c>
      <c r="K16" s="47">
        <v>5.4</v>
      </c>
      <c r="L16" s="36">
        <f>IFERROR((K16/F16-1)*J16,0)</f>
        <v>0</v>
      </c>
      <c r="M16" s="33">
        <f t="shared" si="2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x14ac:dyDescent="0.3">
      <c r="A17" s="1"/>
      <c r="B17" s="1"/>
      <c r="C17" s="34">
        <v>10</v>
      </c>
      <c r="D17" s="43" t="s">
        <v>39</v>
      </c>
      <c r="E17" s="45">
        <v>7.0000000000000007E-2</v>
      </c>
      <c r="F17" s="50">
        <v>7.1</v>
      </c>
      <c r="G17" s="27">
        <f>IFERROR(((E17*$D$4)/100)/F17,0)</f>
        <v>11.794254647887326</v>
      </c>
      <c r="H17" s="28">
        <f>G17</f>
        <v>11.794254647887326</v>
      </c>
      <c r="I17" s="29">
        <f>H17*F17*100</f>
        <v>8373.9208000000017</v>
      </c>
      <c r="J17" s="30">
        <f>I17/$E$4</f>
        <v>6.9999999999999993E-2</v>
      </c>
      <c r="K17" s="50">
        <v>7.1</v>
      </c>
      <c r="L17" s="36">
        <f>IFERROR((K17/F17-1)*J17,0)</f>
        <v>0</v>
      </c>
      <c r="M17" s="33">
        <f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x14ac:dyDescent="0.3">
      <c r="A18" s="1"/>
      <c r="B18" s="1"/>
      <c r="C18" s="52" t="s">
        <v>22</v>
      </c>
      <c r="D18" s="53"/>
      <c r="E18" s="54"/>
      <c r="F18" s="4">
        <f>D4</f>
        <v>119627.44</v>
      </c>
      <c r="G18" s="3"/>
      <c r="H18" s="3"/>
      <c r="I18" s="3"/>
      <c r="J18" s="4"/>
      <c r="K18" s="2">
        <f>F4</f>
        <v>119627.44</v>
      </c>
      <c r="L18" s="55">
        <f t="shared" ref="L18:L19" si="6">(K18/F18-1)</f>
        <v>0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"/>
      <c r="B19" s="1"/>
      <c r="C19" s="67" t="s">
        <v>24</v>
      </c>
      <c r="D19" s="67"/>
      <c r="E19" s="67"/>
      <c r="F19" s="11">
        <v>95055.82</v>
      </c>
      <c r="G19" s="11">
        <v>95055.82</v>
      </c>
      <c r="H19" s="11">
        <v>95055.82</v>
      </c>
      <c r="I19" s="11">
        <v>95055.82</v>
      </c>
      <c r="J19" s="11">
        <v>95055.82</v>
      </c>
      <c r="K19" s="11">
        <v>95055.82</v>
      </c>
      <c r="L19" s="55">
        <f t="shared" si="6"/>
        <v>0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/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7">
    <mergeCell ref="C19:E19"/>
    <mergeCell ref="L19:M19"/>
    <mergeCell ref="D2:F2"/>
    <mergeCell ref="C6:M6"/>
    <mergeCell ref="C7:D7"/>
    <mergeCell ref="L7:M7"/>
    <mergeCell ref="L18:M18"/>
  </mergeCells>
  <phoneticPr fontId="10" type="noConversion"/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EF1C-4DF0-468A-96B3-39F80112D9DF}">
  <dimension ref="A1:Y998"/>
  <sheetViews>
    <sheetView showGridLines="0" workbookViewId="0">
      <selection activeCell="N18" sqref="N18"/>
    </sheetView>
  </sheetViews>
  <sheetFormatPr defaultColWidth="14.44140625" defaultRowHeight="15" customHeight="1" x14ac:dyDescent="0.3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 x14ac:dyDescent="0.3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5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5">
      <c r="A4" s="1"/>
      <c r="B4" s="1"/>
      <c r="C4" s="12"/>
      <c r="D4" s="18">
        <f>Julho!F4</f>
        <v>119627.44</v>
      </c>
      <c r="E4" s="19">
        <f>IF(SUM(I8:I17)&lt;=D4,SUM(I8:I17),"VALOR ACIMA DO DISPONÍVEL")</f>
        <v>83516</v>
      </c>
      <c r="F4" s="20">
        <f>(E4*I2)+E4+(D4-E4)</f>
        <v>124467.44</v>
      </c>
      <c r="G4" s="13"/>
      <c r="H4" s="13"/>
      <c r="I4" s="37">
        <f>F4/100000-1</f>
        <v>0.24467440000000007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 x14ac:dyDescent="0.3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x14ac:dyDescent="0.3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x14ac:dyDescent="0.3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7.1590329144225011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x14ac:dyDescent="0.3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3.3936862411347519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x14ac:dyDescent="0.3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10.886217997977756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x14ac:dyDescent="0.3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2.4767585921325055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x14ac:dyDescent="0.3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3.3000673103448279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x14ac:dyDescent="0.3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5.6965447619047627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x14ac:dyDescent="0.3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7.7824542750929391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x14ac:dyDescent="0.3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6.4964474786656332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x14ac:dyDescent="0.3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3.6889518942731288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x14ac:dyDescent="0.3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1.7742297367445312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x14ac:dyDescent="0.3">
      <c r="A18" s="1"/>
      <c r="B18" s="1"/>
      <c r="C18" s="67" t="s">
        <v>22</v>
      </c>
      <c r="D18" s="67"/>
      <c r="E18" s="67"/>
      <c r="F18" s="4">
        <f>D4</f>
        <v>119627.44</v>
      </c>
      <c r="G18" s="3"/>
      <c r="H18" s="3"/>
      <c r="I18" s="3"/>
      <c r="J18" s="4"/>
      <c r="K18" s="2">
        <f>F4</f>
        <v>124467.44</v>
      </c>
      <c r="L18" s="55">
        <f t="shared" ref="L18:L19" si="5">(K18/F18-1)</f>
        <v>4.0458944870842339E-2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"/>
      <c r="B19" s="1"/>
      <c r="C19" s="67" t="s">
        <v>24</v>
      </c>
      <c r="D19" s="67"/>
      <c r="E19" s="67"/>
      <c r="F19" s="11">
        <v>100967.2</v>
      </c>
      <c r="G19" s="6"/>
      <c r="H19" s="6"/>
      <c r="I19" s="6"/>
      <c r="J19" s="7"/>
      <c r="K19" s="5">
        <v>102673.28</v>
      </c>
      <c r="L19" s="55">
        <f t="shared" si="5"/>
        <v>1.6897368650413247E-2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/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F2FB-AC33-463F-B680-4FCE7DE10C7F}">
  <dimension ref="A1:Y998"/>
  <sheetViews>
    <sheetView showGridLines="0" workbookViewId="0">
      <selection activeCell="N18" sqref="N18"/>
    </sheetView>
  </sheetViews>
  <sheetFormatPr defaultColWidth="14.44140625" defaultRowHeight="15" customHeight="1" x14ac:dyDescent="0.3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 x14ac:dyDescent="0.3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5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5">
      <c r="A4" s="1"/>
      <c r="B4" s="1"/>
      <c r="C4" s="12"/>
      <c r="D4" s="18">
        <f>Agosto!F4</f>
        <v>124467.44</v>
      </c>
      <c r="E4" s="19">
        <f>IF(SUM(I8:I17)&lt;=D4,SUM(I8:I17),"VALOR ACIMA DO DISPONÍVEL")</f>
        <v>83516</v>
      </c>
      <c r="F4" s="20">
        <f>(E4*I2)+E4+(D4-E4)</f>
        <v>129307.44</v>
      </c>
      <c r="G4" s="13"/>
      <c r="H4" s="13"/>
      <c r="I4" s="37">
        <f>F4/100000-1</f>
        <v>0.29307440000000007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 x14ac:dyDescent="0.3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x14ac:dyDescent="0.3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x14ac:dyDescent="0.3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7.4486798324356673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x14ac:dyDescent="0.3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3.5309912056737591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x14ac:dyDescent="0.3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11.326662891809907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x14ac:dyDescent="0.3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2.5769656314699789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x14ac:dyDescent="0.3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3.4335845517241381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x14ac:dyDescent="0.3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5.9270209523809525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x14ac:dyDescent="0.3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8.0973241635687749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x14ac:dyDescent="0.3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6.7592868890612881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x14ac:dyDescent="0.3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3.8382029955947141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x14ac:dyDescent="0.3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1.8460131998516873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x14ac:dyDescent="0.3">
      <c r="A18" s="1"/>
      <c r="B18" s="1"/>
      <c r="C18" s="67" t="s">
        <v>22</v>
      </c>
      <c r="D18" s="67"/>
      <c r="E18" s="67"/>
      <c r="F18" s="4">
        <f>D4</f>
        <v>124467.44</v>
      </c>
      <c r="G18" s="3"/>
      <c r="H18" s="3"/>
      <c r="I18" s="3"/>
      <c r="J18" s="4"/>
      <c r="K18" s="2">
        <f>F4</f>
        <v>129307.44</v>
      </c>
      <c r="L18" s="55">
        <f t="shared" ref="L18:L19" si="5">(K18/F18-1)</f>
        <v>3.8885671626250229E-2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"/>
      <c r="B19" s="1"/>
      <c r="C19" s="67" t="s">
        <v>24</v>
      </c>
      <c r="D19" s="67"/>
      <c r="E19" s="67"/>
      <c r="F19" s="11">
        <v>100967.2</v>
      </c>
      <c r="G19" s="6"/>
      <c r="H19" s="6"/>
      <c r="I19" s="6"/>
      <c r="J19" s="7"/>
      <c r="K19" s="5">
        <v>102673.28</v>
      </c>
      <c r="L19" s="55">
        <f t="shared" si="5"/>
        <v>1.6897368650413247E-2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/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4FE1-2D9D-4851-B491-A3D9D13E4DF3}">
  <dimension ref="A1:Y998"/>
  <sheetViews>
    <sheetView showGridLines="0" workbookViewId="0">
      <selection activeCell="N18" sqref="N18"/>
    </sheetView>
  </sheetViews>
  <sheetFormatPr defaultColWidth="14.44140625" defaultRowHeight="15" customHeight="1" x14ac:dyDescent="0.3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 x14ac:dyDescent="0.3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5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5">
      <c r="A4" s="1"/>
      <c r="B4" s="1"/>
      <c r="C4" s="12"/>
      <c r="D4" s="18">
        <f>Setembro!F4</f>
        <v>129307.44</v>
      </c>
      <c r="E4" s="19">
        <f>IF(SUM(I8:I17)&lt;=D4,SUM(I8:I17),"VALOR ACIMA DO DISPONÍVEL")</f>
        <v>83516</v>
      </c>
      <c r="F4" s="20">
        <f>(E4*I2)+E4+(D4-E4)</f>
        <v>134147.44</v>
      </c>
      <c r="G4" s="13"/>
      <c r="H4" s="13"/>
      <c r="I4" s="37">
        <f>F4/100000-1</f>
        <v>0.34147440000000007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 x14ac:dyDescent="0.3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x14ac:dyDescent="0.3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x14ac:dyDescent="0.3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7.7383267504488336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x14ac:dyDescent="0.3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3.6682961702127663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x14ac:dyDescent="0.3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11.767107785642061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x14ac:dyDescent="0.3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2.6771726708074532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x14ac:dyDescent="0.3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3.5671017931034479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x14ac:dyDescent="0.3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6.1574971428571432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x14ac:dyDescent="0.3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8.4121940520446099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x14ac:dyDescent="0.3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7.0221262994569429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x14ac:dyDescent="0.3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3.9874540969162999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x14ac:dyDescent="0.3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1.917796662958843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x14ac:dyDescent="0.3">
      <c r="A18" s="1"/>
      <c r="B18" s="1"/>
      <c r="C18" s="67" t="s">
        <v>22</v>
      </c>
      <c r="D18" s="67"/>
      <c r="E18" s="67"/>
      <c r="F18" s="4">
        <f>D4</f>
        <v>129307.44</v>
      </c>
      <c r="G18" s="3"/>
      <c r="H18" s="3"/>
      <c r="I18" s="3"/>
      <c r="J18" s="4"/>
      <c r="K18" s="2">
        <f>F4</f>
        <v>134147.44</v>
      </c>
      <c r="L18" s="55">
        <f t="shared" ref="L18:L19" si="5">(K18/F18-1)</f>
        <v>3.7430174164765795E-2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"/>
      <c r="B19" s="1"/>
      <c r="C19" s="67" t="s">
        <v>24</v>
      </c>
      <c r="D19" s="67"/>
      <c r="E19" s="67"/>
      <c r="F19" s="11">
        <v>100967.2</v>
      </c>
      <c r="G19" s="6"/>
      <c r="H19" s="6"/>
      <c r="I19" s="6"/>
      <c r="J19" s="7"/>
      <c r="K19" s="5">
        <v>102673.28</v>
      </c>
      <c r="L19" s="55">
        <f t="shared" si="5"/>
        <v>1.6897368650413247E-2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/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841-BCD3-4458-87EC-6A6D0B10FAD8}">
  <dimension ref="A1:Y998"/>
  <sheetViews>
    <sheetView showGridLines="0" workbookViewId="0">
      <selection activeCell="E8" sqref="E8:E17"/>
    </sheetView>
  </sheetViews>
  <sheetFormatPr defaultColWidth="14.44140625" defaultRowHeight="15" customHeight="1" x14ac:dyDescent="0.3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 x14ac:dyDescent="0.3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5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5">
      <c r="A4" s="1"/>
      <c r="B4" s="1"/>
      <c r="C4" s="12"/>
      <c r="D4" s="18">
        <f>Outubro!F4</f>
        <v>134147.44</v>
      </c>
      <c r="E4" s="19">
        <f>IF(SUM(I8:I17)&lt;=D4,SUM(I8:I17),"VALOR ACIMA DO DISPONÍVEL")</f>
        <v>83516</v>
      </c>
      <c r="F4" s="20">
        <f>(E4*I2)+E4+(D4-E4)</f>
        <v>138987.44</v>
      </c>
      <c r="G4" s="13"/>
      <c r="H4" s="13"/>
      <c r="I4" s="37">
        <f>F4/100000-1</f>
        <v>0.38987440000000007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 x14ac:dyDescent="0.3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x14ac:dyDescent="0.3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x14ac:dyDescent="0.3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8.0279736684619998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x14ac:dyDescent="0.3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3.8056011347517735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x14ac:dyDescent="0.3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13.563947421638019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x14ac:dyDescent="0.3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3.0859774557165864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x14ac:dyDescent="0.3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4.6257737931034493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x14ac:dyDescent="0.3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7.0977481481481499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x14ac:dyDescent="0.3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12.467234200743496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x14ac:dyDescent="0.3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10.407093871217999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x14ac:dyDescent="0.3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5.9095788546255514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x14ac:dyDescent="0.3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2.4869751575824997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x14ac:dyDescent="0.3">
      <c r="A18" s="1"/>
      <c r="B18" s="1"/>
      <c r="C18" s="67" t="s">
        <v>22</v>
      </c>
      <c r="D18" s="67"/>
      <c r="E18" s="67"/>
      <c r="F18" s="4">
        <f>D4</f>
        <v>134147.44</v>
      </c>
      <c r="G18" s="3"/>
      <c r="H18" s="3"/>
      <c r="I18" s="3"/>
      <c r="J18" s="4"/>
      <c r="K18" s="2">
        <f>F4</f>
        <v>138987.44</v>
      </c>
      <c r="L18" s="55">
        <f t="shared" ref="L18:L19" si="5">(K18/F18-1)</f>
        <v>3.607970454001963E-2</v>
      </c>
      <c r="M18" s="56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"/>
      <c r="B19" s="1"/>
      <c r="C19" s="67" t="s">
        <v>24</v>
      </c>
      <c r="D19" s="67"/>
      <c r="E19" s="67"/>
      <c r="F19" s="11">
        <v>100967.2</v>
      </c>
      <c r="G19" s="6"/>
      <c r="H19" s="6"/>
      <c r="I19" s="6"/>
      <c r="J19" s="7"/>
      <c r="K19" s="5">
        <v>102673.28</v>
      </c>
      <c r="L19" s="55">
        <f t="shared" si="5"/>
        <v>1.6897368650413247E-2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/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60AE-38DA-4E1D-BF73-81A7798604D1}">
  <dimension ref="A1:Y998"/>
  <sheetViews>
    <sheetView showGridLines="0" workbookViewId="0">
      <selection activeCell="H18" sqref="H18"/>
    </sheetView>
  </sheetViews>
  <sheetFormatPr defaultColWidth="14.44140625" defaultRowHeight="15" customHeight="1" x14ac:dyDescent="0.3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 x14ac:dyDescent="0.3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 x14ac:dyDescent="0.3">
      <c r="A2" s="1"/>
      <c r="B2" s="1"/>
      <c r="C2" s="12"/>
      <c r="D2" s="57" t="s">
        <v>0</v>
      </c>
      <c r="E2" s="58"/>
      <c r="F2" s="59"/>
      <c r="G2" s="13"/>
      <c r="H2" s="13"/>
      <c r="I2" s="42">
        <f>SUM(L8:L17)</f>
        <v>4.1519937752179853E-2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 x14ac:dyDescent="0.35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5">
      <c r="A4" s="1"/>
      <c r="B4" s="1"/>
      <c r="C4" s="12"/>
      <c r="D4" s="18">
        <f>Novembro!F4</f>
        <v>138987.44</v>
      </c>
      <c r="E4" s="19">
        <f>IF(SUM(I8:I17)&lt;=D4,SUM(I8:I17),"VALOR ACIMA DO DISPONÍVEL")</f>
        <v>124663</v>
      </c>
      <c r="F4" s="20">
        <f>(E4*I2)+E4+(D4-E4)</f>
        <v>144163.44</v>
      </c>
      <c r="G4" s="13"/>
      <c r="H4" s="13"/>
      <c r="I4" s="37">
        <f>F4/100000-1</f>
        <v>0.44163440000000009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 x14ac:dyDescent="0.3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1"/>
      <c r="B6" s="1"/>
      <c r="C6" s="62" t="s">
        <v>25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x14ac:dyDescent="0.3">
      <c r="A7" s="1"/>
      <c r="B7" s="1"/>
      <c r="C7" s="65" t="s">
        <v>4</v>
      </c>
      <c r="D7" s="66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0" t="s">
        <v>12</v>
      </c>
      <c r="M7" s="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x14ac:dyDescent="0.3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8.3176205864751633</v>
      </c>
      <c r="H8" s="28">
        <v>6</v>
      </c>
      <c r="I8" s="29">
        <f>H8*F8*100</f>
        <v>10026</v>
      </c>
      <c r="J8" s="30">
        <f t="shared" ref="J8:J17" si="1">I8/$E$4</f>
        <v>8.0424825329087221E-2</v>
      </c>
      <c r="K8" s="31">
        <v>15.86</v>
      </c>
      <c r="L8" s="32">
        <f t="shared" ref="L8:L17" si="2">IFERROR((K8/F8-1)*J8,0)</f>
        <v>-4.0910294153036651E-3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x14ac:dyDescent="0.3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3.9429060992907798</v>
      </c>
      <c r="H9" s="28">
        <v>3</v>
      </c>
      <c r="I9" s="29">
        <f t="shared" ref="I9:I17" si="4">H9*F9*100</f>
        <v>10575</v>
      </c>
      <c r="J9" s="30">
        <f t="shared" si="1"/>
        <v>8.4828698170267045E-2</v>
      </c>
      <c r="K9" s="31">
        <v>42.95</v>
      </c>
      <c r="L9" s="36">
        <f t="shared" si="2"/>
        <v>1.8529956763434229E-2</v>
      </c>
      <c r="M9" s="33">
        <f t="shared" si="3"/>
        <v>0.21843971631205686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x14ac:dyDescent="0.3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14.053330637007075</v>
      </c>
      <c r="H10" s="28">
        <v>13</v>
      </c>
      <c r="I10" s="29">
        <f t="shared" si="4"/>
        <v>12857</v>
      </c>
      <c r="J10" s="30">
        <f t="shared" si="1"/>
        <v>0.10313404939717478</v>
      </c>
      <c r="K10" s="31">
        <v>10.19</v>
      </c>
      <c r="L10" s="36">
        <f t="shared" si="2"/>
        <v>3.1284342587615992E-3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x14ac:dyDescent="0.3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3.1973186105360019</v>
      </c>
      <c r="H11" s="28">
        <v>3</v>
      </c>
      <c r="I11" s="29">
        <f t="shared" si="4"/>
        <v>13041</v>
      </c>
      <c r="J11" s="30">
        <f t="shared" si="1"/>
        <v>0.10461002863720591</v>
      </c>
      <c r="K11" s="31">
        <v>48.33</v>
      </c>
      <c r="L11" s="36">
        <f t="shared" si="2"/>
        <v>1.1695531151985752E-2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x14ac:dyDescent="0.3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4.7926703448275862</v>
      </c>
      <c r="H12" s="28">
        <v>4</v>
      </c>
      <c r="I12" s="29">
        <f t="shared" si="4"/>
        <v>11600</v>
      </c>
      <c r="J12" s="30">
        <f t="shared" si="1"/>
        <v>9.3050865132396937E-2</v>
      </c>
      <c r="K12" s="31">
        <v>34.659999999999997</v>
      </c>
      <c r="L12" s="36">
        <f t="shared" si="2"/>
        <v>1.8160961953426417E-2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x14ac:dyDescent="0.3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7.3538328042328045</v>
      </c>
      <c r="H13" s="28">
        <v>7</v>
      </c>
      <c r="I13" s="29">
        <f t="shared" si="4"/>
        <v>13229.999999999998</v>
      </c>
      <c r="J13" s="30">
        <f t="shared" si="1"/>
        <v>0.1061261160087596</v>
      </c>
      <c r="K13" s="31">
        <v>19.850000000000001</v>
      </c>
      <c r="L13" s="36">
        <f t="shared" si="2"/>
        <v>5.3343814925038095E-3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x14ac:dyDescent="0.3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12.917048327137547</v>
      </c>
      <c r="H14" s="28">
        <v>12</v>
      </c>
      <c r="I14" s="29">
        <f t="shared" si="4"/>
        <v>12912</v>
      </c>
      <c r="J14" s="30">
        <f t="shared" si="1"/>
        <v>0.10357523884392322</v>
      </c>
      <c r="K14" s="31">
        <v>11.85</v>
      </c>
      <c r="L14" s="36">
        <f t="shared" si="2"/>
        <v>1.0492287206308204E-2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x14ac:dyDescent="0.3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10.782578743211792</v>
      </c>
      <c r="H15" s="28">
        <v>10</v>
      </c>
      <c r="I15" s="29">
        <f t="shared" si="4"/>
        <v>12890</v>
      </c>
      <c r="J15" s="30">
        <f t="shared" si="1"/>
        <v>0.10339876306522384</v>
      </c>
      <c r="K15" s="31">
        <v>12.46</v>
      </c>
      <c r="L15" s="36">
        <f t="shared" si="2"/>
        <v>-3.4492993109422965E-3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x14ac:dyDescent="0.3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6.1227947136563872</v>
      </c>
      <c r="H16" s="28">
        <v>5</v>
      </c>
      <c r="I16" s="29">
        <f t="shared" si="4"/>
        <v>11350</v>
      </c>
      <c r="J16" s="30">
        <f t="shared" si="1"/>
        <v>9.1045458556267694E-2</v>
      </c>
      <c r="K16" s="31">
        <v>21.25</v>
      </c>
      <c r="L16" s="36">
        <f t="shared" si="2"/>
        <v>-5.8156790707748034E-3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x14ac:dyDescent="0.3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2.5767044864664443</v>
      </c>
      <c r="H17" s="28">
        <v>3</v>
      </c>
      <c r="I17" s="29">
        <f t="shared" si="4"/>
        <v>16182</v>
      </c>
      <c r="J17" s="30">
        <f t="shared" si="1"/>
        <v>0.12980595685969373</v>
      </c>
      <c r="K17" s="31">
        <v>48.76</v>
      </c>
      <c r="L17" s="36">
        <f t="shared" si="2"/>
        <v>-1.2465607277219386E-2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x14ac:dyDescent="0.3">
      <c r="A18" s="1"/>
      <c r="B18" s="1"/>
      <c r="C18" s="67" t="s">
        <v>22</v>
      </c>
      <c r="D18" s="67"/>
      <c r="E18" s="67"/>
      <c r="F18" s="4">
        <f>D4</f>
        <v>138987.44</v>
      </c>
      <c r="G18" s="3"/>
      <c r="H18" s="3"/>
      <c r="I18" s="3"/>
      <c r="J18" s="4"/>
      <c r="K18" s="2">
        <f>F4</f>
        <v>144163.44</v>
      </c>
      <c r="L18" s="55">
        <f t="shared" ref="L18:L19" si="5">(K18/F18-1)</f>
        <v>3.7240775137667104E-2</v>
      </c>
      <c r="M18" s="5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1"/>
      <c r="B19" s="1"/>
      <c r="C19" s="67" t="s">
        <v>24</v>
      </c>
      <c r="D19" s="67"/>
      <c r="E19" s="67"/>
      <c r="F19" s="11">
        <v>100967.2</v>
      </c>
      <c r="G19" s="6"/>
      <c r="H19" s="6"/>
      <c r="I19" s="6"/>
      <c r="J19" s="7"/>
      <c r="K19" s="5">
        <v>102673.28</v>
      </c>
      <c r="L19" s="55">
        <f t="shared" si="5"/>
        <v>1.6897368650413247E-2</v>
      </c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/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crespo de almeida guga</dc:creator>
  <cp:lastModifiedBy>Giovani Medeiros</cp:lastModifiedBy>
  <dcterms:created xsi:type="dcterms:W3CDTF">2020-05-01T13:41:52Z</dcterms:created>
  <dcterms:modified xsi:type="dcterms:W3CDTF">2020-07-04T15:08:02Z</dcterms:modified>
</cp:coreProperties>
</file>