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ugac\Desktop\"/>
    </mc:Choice>
  </mc:AlternateContent>
  <xr:revisionPtr revIDLastSave="0" documentId="13_ncr:1_{F4F8D54B-87E9-4BF0-B578-26D5D568731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L19" i="6" l="1"/>
  <c r="G9" i="7"/>
  <c r="G10" i="7"/>
  <c r="G11" i="7"/>
  <c r="H11" i="7" s="1"/>
  <c r="G12" i="7"/>
  <c r="H12" i="7" s="1"/>
  <c r="G13" i="7"/>
  <c r="G8" i="7"/>
  <c r="H8" i="7" s="1"/>
  <c r="H9" i="7"/>
  <c r="H10" i="7"/>
  <c r="H13" i="7"/>
  <c r="G8" i="1" l="1"/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I17" i="6"/>
  <c r="I16" i="6"/>
  <c r="I15" i="6"/>
  <c r="I14" i="6"/>
  <c r="I13" i="6"/>
  <c r="I12" i="6"/>
  <c r="I11" i="6"/>
  <c r="I10" i="6"/>
  <c r="I9" i="6"/>
  <c r="I8" i="6"/>
  <c r="I8" i="1"/>
  <c r="L19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E4" i="1" l="1"/>
  <c r="J9" i="1" s="1"/>
  <c r="L9" i="1" l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F18" i="7" l="1"/>
  <c r="E4" i="7"/>
  <c r="G15" i="7"/>
  <c r="G17" i="7"/>
  <c r="G14" i="7"/>
  <c r="G16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L2" i="7" l="1"/>
  <c r="F4" i="7" s="1"/>
  <c r="M8" i="7"/>
  <c r="L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749CF765-772F-4A49-86DF-6CD58BEC07A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7356645-3094-4733-BF9D-DA662AAC262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tc={2B760078-2817-46A2-84E7-B32BDF66B513}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61D265A0-D3CE-448D-8970-3F6F8B2C289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BAD4876-491C-4178-B4A6-E1E455B280C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8" shapeId="0" xr:uid="{A3CFC200-0A02-4E5B-A677-3A11FEA4C0B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<sst xmlns="http://schemas.openxmlformats.org/spreadsheetml/2006/main" count="234" uniqueCount="34">
  <si>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</si>
  <si>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</si>
  <si>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</si>
  <si>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</si>
  <si>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</si>
  <si>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</si>
  <si>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</si>
  <si>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</si>
  <si>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</si>
  <si>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</si>
  <si>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</si>
  <si>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</si>
  <si>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</si>
  <si>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</si>
  <si>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</si>
  <si>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</si>
  <si>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</si>
  <si>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</si>
  <si>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</si>
  <si>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</si>
  <si>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</si>
  <si>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</si>
  <si>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</si>
  <si>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</si>
  <si>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</si>
  <si>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</si>
  <si>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</si>
  <si>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</si>
  <si>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</si>
  <si>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</si>
  <si>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SAPR4</t>
  </si>
  <si>
    <t>VVAR3</t>
  </si>
  <si>
    <t>PETR4</t>
  </si>
  <si>
    <t>VALE3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</si>
</sst>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5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65" fontId="5" fillId="4" borderId="12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4" fontId="0" fillId="4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opLeftCell="B1" workbookViewId="0">
      <selection activeCell="K19" sqref="K19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.140625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6" t="s">
        <v>0</v>
      </c>
      <c r="E2" s="47"/>
      <c r="F2" s="48"/>
      <c r="G2" s="13"/>
      <c r="H2" s="13"/>
      <c r="I2" s="42">
        <f>SUM(L8:L17)</f>
        <v>0.16006849594324629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v>100000</v>
      </c>
      <c r="E4" s="19">
        <f>IF(SUM(I8:I17)&lt;=D4,SUM(I8:I17),"VALOR ACIMA DO DISPONÍVEL")</f>
        <v>98108</v>
      </c>
      <c r="F4" s="20">
        <f>(E4*I2)+E4+(D4-E4)</f>
        <v>115704</v>
      </c>
      <c r="G4" s="13"/>
      <c r="H4" s="13"/>
      <c r="I4" s="37">
        <f>F4/D4-1</f>
        <v>0.15704000000000007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1" t="s">
        <v>25</v>
      </c>
      <c r="D6" s="52"/>
      <c r="E6" s="52"/>
      <c r="F6" s="52"/>
      <c r="G6" s="52"/>
      <c r="H6" s="52"/>
      <c r="I6" s="52"/>
      <c r="J6" s="52"/>
      <c r="K6" s="52"/>
      <c r="L6" s="52"/>
      <c r="M6" s="5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4" t="s">
        <v>4</v>
      </c>
      <c r="D7" s="55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9" t="s">
        <v>12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30</v>
      </c>
      <c r="E8" s="25">
        <v>0.25</v>
      </c>
      <c r="F8" s="26">
        <v>4.9800000000000004</v>
      </c>
      <c r="G8" s="27">
        <f>((E8*$D$4)/100)/F8</f>
        <v>50.200803212851405</v>
      </c>
      <c r="H8" s="28">
        <v>45</v>
      </c>
      <c r="I8" s="29">
        <f>H8*F8*100</f>
        <v>22410.000000000004</v>
      </c>
      <c r="J8" s="30">
        <f t="shared" ref="J8:J17" si="0">I8/$E$4</f>
        <v>0.22842173930770177</v>
      </c>
      <c r="K8" s="31">
        <v>5.32</v>
      </c>
      <c r="L8" s="32">
        <f t="shared" ref="L8:L17" si="1">IFERROR((K8/F8-1)*J8,0)</f>
        <v>1.5595058506951517E-2</v>
      </c>
      <c r="M8" s="33">
        <f t="shared" ref="M8:M17" si="2">IFERROR(L8/J8,0)</f>
        <v>6.8273092369477872E-2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31</v>
      </c>
      <c r="E9" s="25">
        <v>0.15</v>
      </c>
      <c r="F9" s="26">
        <v>9.18</v>
      </c>
      <c r="G9" s="27">
        <f t="shared" ref="G9:G17" si="3">((E9*$D$4)/100)/F9</f>
        <v>16.33986928104575</v>
      </c>
      <c r="H9" s="28">
        <v>17</v>
      </c>
      <c r="I9" s="29">
        <f t="shared" ref="I9:I17" si="4">H9*F9*100</f>
        <v>15606</v>
      </c>
      <c r="J9" s="30">
        <f t="shared" si="0"/>
        <v>0.15906959677090554</v>
      </c>
      <c r="K9" s="31">
        <v>12.4</v>
      </c>
      <c r="L9" s="36">
        <f t="shared" si="1"/>
        <v>5.579565376931548E-2</v>
      </c>
      <c r="M9" s="33">
        <f t="shared" si="2"/>
        <v>0.35076252723311563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32</v>
      </c>
      <c r="E10" s="25">
        <v>0.15</v>
      </c>
      <c r="F10" s="26">
        <v>18.05</v>
      </c>
      <c r="G10" s="27">
        <f t="shared" si="3"/>
        <v>8.3102493074792232</v>
      </c>
      <c r="H10" s="28">
        <v>8</v>
      </c>
      <c r="I10" s="29">
        <f t="shared" si="4"/>
        <v>14440</v>
      </c>
      <c r="J10" s="30">
        <f t="shared" si="0"/>
        <v>0.14718473518979083</v>
      </c>
      <c r="K10" s="31">
        <v>20.34</v>
      </c>
      <c r="L10" s="36">
        <f t="shared" si="1"/>
        <v>1.8673298813552414E-2</v>
      </c>
      <c r="M10" s="33">
        <f t="shared" si="2"/>
        <v>0.12686980609418286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18</v>
      </c>
      <c r="E11" s="25">
        <v>0.2</v>
      </c>
      <c r="F11" s="26">
        <v>28.5</v>
      </c>
      <c r="G11" s="27">
        <f t="shared" si="3"/>
        <v>7.0175438596491224</v>
      </c>
      <c r="H11" s="28">
        <v>5</v>
      </c>
      <c r="I11" s="29">
        <f t="shared" si="4"/>
        <v>14250</v>
      </c>
      <c r="J11" s="30">
        <f t="shared" si="0"/>
        <v>0.1452480939372936</v>
      </c>
      <c r="K11" s="31">
        <v>30.84</v>
      </c>
      <c r="L11" s="36">
        <f t="shared" si="1"/>
        <v>1.1925632975904097E-2</v>
      </c>
      <c r="M11" s="33">
        <f t="shared" si="2"/>
        <v>8.2105263157894681E-2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43" t="s">
        <v>33</v>
      </c>
      <c r="E12" s="25">
        <v>0.25</v>
      </c>
      <c r="F12" s="26">
        <v>44.86</v>
      </c>
      <c r="G12" s="27">
        <f t="shared" si="3"/>
        <v>5.5728934462773072</v>
      </c>
      <c r="H12" s="28">
        <v>7</v>
      </c>
      <c r="I12" s="29">
        <f t="shared" si="4"/>
        <v>31402</v>
      </c>
      <c r="J12" s="30">
        <f t="shared" si="0"/>
        <v>0.32007583479430829</v>
      </c>
      <c r="K12" s="31">
        <v>53</v>
      </c>
      <c r="L12" s="36">
        <f t="shared" si="1"/>
        <v>5.8078851877522764E-2</v>
      </c>
      <c r="M12" s="33">
        <f t="shared" si="2"/>
        <v>0.18145341061078923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/>
      <c r="E13" s="25"/>
      <c r="F13" s="26">
        <v>0</v>
      </c>
      <c r="G13" s="27" t="e">
        <f t="shared" si="3"/>
        <v>#DIV/0!</v>
      </c>
      <c r="H13" s="28">
        <v>0</v>
      </c>
      <c r="I13" s="29">
        <f t="shared" si="4"/>
        <v>0</v>
      </c>
      <c r="J13" s="30">
        <f t="shared" si="0"/>
        <v>0</v>
      </c>
      <c r="K13" s="31"/>
      <c r="L13" s="36">
        <f t="shared" si="1"/>
        <v>0</v>
      </c>
      <c r="M13" s="33">
        <f t="shared" si="2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/>
      <c r="E14" s="25"/>
      <c r="F14" s="26">
        <v>0</v>
      </c>
      <c r="G14" s="27" t="e">
        <f t="shared" si="3"/>
        <v>#DIV/0!</v>
      </c>
      <c r="H14" s="28">
        <v>0</v>
      </c>
      <c r="I14" s="29">
        <f t="shared" si="4"/>
        <v>0</v>
      </c>
      <c r="J14" s="30">
        <f t="shared" si="0"/>
        <v>0</v>
      </c>
      <c r="K14" s="31"/>
      <c r="L14" s="36">
        <f t="shared" si="1"/>
        <v>0</v>
      </c>
      <c r="M14" s="33">
        <f t="shared" si="2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/>
      <c r="E15" s="25"/>
      <c r="F15" s="26">
        <v>0</v>
      </c>
      <c r="G15" s="27" t="e">
        <f t="shared" si="3"/>
        <v>#DIV/0!</v>
      </c>
      <c r="H15" s="28">
        <v>0</v>
      </c>
      <c r="I15" s="29">
        <f t="shared" si="4"/>
        <v>0</v>
      </c>
      <c r="J15" s="30">
        <f t="shared" si="0"/>
        <v>0</v>
      </c>
      <c r="K15" s="31"/>
      <c r="L15" s="36">
        <f t="shared" si="1"/>
        <v>0</v>
      </c>
      <c r="M15" s="33">
        <f t="shared" si="2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/>
      <c r="E16" s="25"/>
      <c r="F16" s="26">
        <v>0</v>
      </c>
      <c r="G16" s="27" t="e">
        <f t="shared" si="3"/>
        <v>#DIV/0!</v>
      </c>
      <c r="H16" s="28">
        <v>0</v>
      </c>
      <c r="I16" s="29">
        <f t="shared" si="4"/>
        <v>0</v>
      </c>
      <c r="J16" s="30">
        <f t="shared" si="0"/>
        <v>0</v>
      </c>
      <c r="K16" s="31"/>
      <c r="L16" s="36">
        <f t="shared" si="1"/>
        <v>0</v>
      </c>
      <c r="M16" s="33">
        <f t="shared" si="2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/>
      <c r="E17" s="25"/>
      <c r="F17" s="26">
        <v>0</v>
      </c>
      <c r="G17" s="27" t="e">
        <f t="shared" si="3"/>
        <v>#DIV/0!</v>
      </c>
      <c r="H17" s="28">
        <v>0</v>
      </c>
      <c r="I17" s="29">
        <f t="shared" si="4"/>
        <v>0</v>
      </c>
      <c r="J17" s="30">
        <f t="shared" si="0"/>
        <v>0</v>
      </c>
      <c r="K17" s="31"/>
      <c r="L17" s="36">
        <f t="shared" si="1"/>
        <v>0</v>
      </c>
      <c r="M17" s="33">
        <f t="shared" si="2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6" t="s">
        <v>22</v>
      </c>
      <c r="D18" s="56"/>
      <c r="E18" s="56"/>
      <c r="F18" s="4">
        <v>100000</v>
      </c>
      <c r="G18" s="3"/>
      <c r="H18" s="3"/>
      <c r="I18" s="3"/>
      <c r="J18" s="4"/>
      <c r="K18" s="2">
        <f>F4</f>
        <v>115704</v>
      </c>
      <c r="L18" s="44">
        <f t="shared" ref="L18:L19" si="5">(K18/F18-1)</f>
        <v>0.15704000000000007</v>
      </c>
      <c r="M18" s="45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6" t="s">
        <v>24</v>
      </c>
      <c r="D19" s="56"/>
      <c r="E19" s="56"/>
      <c r="F19" s="11">
        <v>80505.89</v>
      </c>
      <c r="G19" s="6"/>
      <c r="H19" s="6"/>
      <c r="I19" s="6"/>
      <c r="J19" s="7"/>
      <c r="K19" s="5">
        <v>87402.59</v>
      </c>
      <c r="L19" s="44">
        <f t="shared" si="5"/>
        <v>8.5667023866204062E-2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L20" sqref="L20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6" t="s">
        <v>0</v>
      </c>
      <c r="E2" s="47"/>
      <c r="F2" s="48"/>
      <c r="G2" s="13"/>
      <c r="H2" s="13"/>
      <c r="I2" s="42">
        <f>SUM(L8:L17)</f>
        <v>9.5836305743566511E-2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Maio!F4</f>
        <v>115704</v>
      </c>
      <c r="E4" s="19">
        <f>IF(SUM(I8:I17)&lt;=D4,SUM(I8:I17),"VALOR ACIMA DO DISPONÍVEL")</f>
        <v>114946</v>
      </c>
      <c r="F4" s="20">
        <f>(E4*I2)+E4+(D4-E4)</f>
        <v>126720</v>
      </c>
      <c r="G4" s="13"/>
      <c r="H4" s="13"/>
      <c r="I4" s="37">
        <f>F4/100000-1</f>
        <v>0.2672000000000001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1" t="s">
        <v>25</v>
      </c>
      <c r="D6" s="52"/>
      <c r="E6" s="52"/>
      <c r="F6" s="52"/>
      <c r="G6" s="52"/>
      <c r="H6" s="52"/>
      <c r="I6" s="52"/>
      <c r="J6" s="52"/>
      <c r="K6" s="52"/>
      <c r="L6" s="52"/>
      <c r="M6" s="5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4" t="s">
        <v>4</v>
      </c>
      <c r="D7" s="55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9" t="s">
        <v>12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30</v>
      </c>
      <c r="E8" s="25">
        <v>0.23</v>
      </c>
      <c r="F8" s="31">
        <v>5.32</v>
      </c>
      <c r="G8" s="27">
        <f t="shared" ref="G8:G17" si="0">((E8*$D$4)/100)/F8</f>
        <v>50.022406015037596</v>
      </c>
      <c r="H8" s="28">
        <v>50</v>
      </c>
      <c r="I8" s="29">
        <f>H8*F8*100</f>
        <v>26600</v>
      </c>
      <c r="J8" s="30">
        <f t="shared" ref="J8:J17" si="1">I8/$E$4</f>
        <v>0.23141301132705791</v>
      </c>
      <c r="K8" s="31">
        <v>6.28</v>
      </c>
      <c r="L8" s="32">
        <f t="shared" ref="L8:L17" si="2">IFERROR((K8/F8-1)*J8,0)</f>
        <v>4.1758738886085639E-2</v>
      </c>
      <c r="M8" s="33">
        <f t="shared" ref="M8:M17" si="3">IFERROR(L8/J8,0)</f>
        <v>0.18045112781954889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31</v>
      </c>
      <c r="E9" s="25">
        <v>0.12</v>
      </c>
      <c r="F9" s="31">
        <v>12.4</v>
      </c>
      <c r="G9" s="27">
        <f t="shared" si="0"/>
        <v>11.19716129032258</v>
      </c>
      <c r="H9" s="28">
        <v>10</v>
      </c>
      <c r="I9" s="29">
        <f t="shared" ref="I9:I17" si="4">H9*F9*100</f>
        <v>12400</v>
      </c>
      <c r="J9" s="30">
        <f t="shared" si="1"/>
        <v>0.1078767421223879</v>
      </c>
      <c r="K9" s="31">
        <v>15.31</v>
      </c>
      <c r="L9" s="36">
        <f t="shared" si="2"/>
        <v>2.5316235449689414E-2</v>
      </c>
      <c r="M9" s="33">
        <f t="shared" si="3"/>
        <v>0.23467741935483866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32</v>
      </c>
      <c r="E10" s="25">
        <v>0.15</v>
      </c>
      <c r="F10" s="31">
        <v>20.34</v>
      </c>
      <c r="G10" s="27">
        <f t="shared" si="0"/>
        <v>8.532743362831857</v>
      </c>
      <c r="H10" s="28">
        <v>10</v>
      </c>
      <c r="I10" s="29">
        <f t="shared" si="4"/>
        <v>20340</v>
      </c>
      <c r="J10" s="30">
        <f t="shared" si="1"/>
        <v>0.17695265602978791</v>
      </c>
      <c r="K10" s="31">
        <v>21.55</v>
      </c>
      <c r="L10" s="36">
        <f t="shared" si="2"/>
        <v>1.0526682094200743E-2</v>
      </c>
      <c r="M10" s="33">
        <f t="shared" si="3"/>
        <v>5.9488692232054996E-2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18</v>
      </c>
      <c r="E11" s="25">
        <v>0.15</v>
      </c>
      <c r="F11" s="31">
        <v>30.84</v>
      </c>
      <c r="G11" s="27">
        <f t="shared" si="0"/>
        <v>5.6276264591439684</v>
      </c>
      <c r="H11" s="28">
        <v>6</v>
      </c>
      <c r="I11" s="29">
        <f t="shared" si="4"/>
        <v>18504</v>
      </c>
      <c r="J11" s="30">
        <f t="shared" si="1"/>
        <v>0.16097993840586014</v>
      </c>
      <c r="K11" s="31">
        <v>32.15</v>
      </c>
      <c r="L11" s="36">
        <f t="shared" si="2"/>
        <v>6.8379934925964989E-3</v>
      </c>
      <c r="M11" s="33">
        <f t="shared" si="3"/>
        <v>4.2477302204928513E-2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43" t="s">
        <v>33</v>
      </c>
      <c r="E12" s="25">
        <v>0.25</v>
      </c>
      <c r="F12" s="31">
        <v>53</v>
      </c>
      <c r="G12" s="27">
        <f t="shared" si="0"/>
        <v>5.4577358490566033</v>
      </c>
      <c r="H12" s="28">
        <v>5</v>
      </c>
      <c r="I12" s="29">
        <f t="shared" si="4"/>
        <v>26500</v>
      </c>
      <c r="J12" s="30">
        <f t="shared" si="1"/>
        <v>0.23054303760026448</v>
      </c>
      <c r="K12" s="31">
        <v>55.92</v>
      </c>
      <c r="L12" s="36">
        <f t="shared" si="2"/>
        <v>1.2701616411184391E-2</v>
      </c>
      <c r="M12" s="33">
        <f t="shared" si="3"/>
        <v>5.5094339622641542E-2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17.670000000000002</v>
      </c>
      <c r="G13" s="27">
        <f t="shared" si="0"/>
        <v>6.5480475382003398</v>
      </c>
      <c r="H13" s="28">
        <v>6</v>
      </c>
      <c r="I13" s="29">
        <f t="shared" si="4"/>
        <v>10602.000000000002</v>
      </c>
      <c r="J13" s="30">
        <f t="shared" si="1"/>
        <v>9.2234614514641669E-2</v>
      </c>
      <c r="K13" s="31">
        <v>17.420000000000002</v>
      </c>
      <c r="L13" s="36">
        <f t="shared" si="2"/>
        <v>-1.3049605901901784E-3</v>
      </c>
      <c r="M13" s="33">
        <f t="shared" si="3"/>
        <v>-1.414827391058293E-2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/>
      <c r="E14" s="25"/>
      <c r="F14" s="26"/>
      <c r="G14" s="27" t="e">
        <f t="shared" si="0"/>
        <v>#DIV/0!</v>
      </c>
      <c r="H14" s="28"/>
      <c r="I14" s="29">
        <f t="shared" si="4"/>
        <v>0</v>
      </c>
      <c r="J14" s="30">
        <f t="shared" si="1"/>
        <v>0</v>
      </c>
      <c r="K14" s="31"/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/>
      <c r="E15" s="25"/>
      <c r="F15" s="26"/>
      <c r="G15" s="27" t="e">
        <f t="shared" si="0"/>
        <v>#DIV/0!</v>
      </c>
      <c r="H15" s="28"/>
      <c r="I15" s="29">
        <f t="shared" si="4"/>
        <v>0</v>
      </c>
      <c r="J15" s="30">
        <f t="shared" si="1"/>
        <v>0</v>
      </c>
      <c r="K15" s="31"/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/>
      <c r="E16" s="25"/>
      <c r="F16" s="26"/>
      <c r="G16" s="27" t="e">
        <f t="shared" si="0"/>
        <v>#DIV/0!</v>
      </c>
      <c r="H16" s="28"/>
      <c r="I16" s="29">
        <f t="shared" si="4"/>
        <v>0</v>
      </c>
      <c r="J16" s="30">
        <f t="shared" si="1"/>
        <v>0</v>
      </c>
      <c r="K16" s="31"/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/>
      <c r="E17" s="25"/>
      <c r="F17" s="26"/>
      <c r="G17" s="27" t="e">
        <f t="shared" si="0"/>
        <v>#DIV/0!</v>
      </c>
      <c r="H17" s="28"/>
      <c r="I17" s="29">
        <f t="shared" si="4"/>
        <v>0</v>
      </c>
      <c r="J17" s="30">
        <f t="shared" si="1"/>
        <v>0</v>
      </c>
      <c r="K17" s="31"/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6" t="s">
        <v>22</v>
      </c>
      <c r="D18" s="56"/>
      <c r="E18" s="56"/>
      <c r="F18" s="4">
        <f>D4</f>
        <v>115704</v>
      </c>
      <c r="G18" s="3"/>
      <c r="H18" s="3"/>
      <c r="I18" s="3"/>
      <c r="J18" s="4"/>
      <c r="K18" s="2">
        <f>F4</f>
        <v>126720</v>
      </c>
      <c r="L18" s="44">
        <f t="shared" ref="L18:L19" si="5">(K18/F18-1)</f>
        <v>9.5208462974486707E-2</v>
      </c>
      <c r="M18" s="45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6" t="s">
        <v>24</v>
      </c>
      <c r="D19" s="56"/>
      <c r="E19" s="56"/>
      <c r="F19" s="11">
        <v>87403</v>
      </c>
      <c r="G19" s="6"/>
      <c r="H19" s="6"/>
      <c r="I19" s="6"/>
      <c r="J19" s="7"/>
      <c r="K19" s="11">
        <v>95056</v>
      </c>
      <c r="L19" s="44">
        <f>(K19/F19-1)</f>
        <v>8.7559923572417375E-2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tabSelected="1" workbookViewId="0">
      <selection activeCell="Q12" sqref="Q12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hidden="1" customWidth="1"/>
    <col min="8" max="8" width="7" hidden="1" customWidth="1"/>
    <col min="9" max="9" width="15" hidden="1" customWidth="1"/>
    <col min="10" max="10" width="7.140625" hidden="1" customWidth="1"/>
    <col min="11" max="11" width="15" customWidth="1"/>
    <col min="12" max="12" width="13.14062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6" t="s">
        <v>0</v>
      </c>
      <c r="E2" s="47"/>
      <c r="F2" s="48"/>
      <c r="G2" s="13"/>
      <c r="H2" s="13"/>
      <c r="L2" s="42">
        <f>SUM(L8:L17)</f>
        <v>0</v>
      </c>
      <c r="M2" s="40" t="s">
        <v>27</v>
      </c>
      <c r="N2" s="38" t="s">
        <v>28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L3" s="17"/>
      <c r="M3" s="13"/>
      <c r="N3" s="3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Junho!F4</f>
        <v>126720</v>
      </c>
      <c r="E4" s="19">
        <f>IF(SUM(I8:I17)&lt;=D4,SUM(I8:I17),"VALOR ACIMA DO DISPONÍVEL")</f>
        <v>126720</v>
      </c>
      <c r="F4" s="20">
        <f>(E4*L2)+E4+(D4-E4)</f>
        <v>126720</v>
      </c>
      <c r="G4" s="13"/>
      <c r="H4" s="13"/>
      <c r="L4" s="37">
        <f>F4/100000-1</f>
        <v>0.2672000000000001</v>
      </c>
      <c r="M4" s="40" t="s">
        <v>27</v>
      </c>
      <c r="N4" s="38" t="s">
        <v>26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1" t="s">
        <v>25</v>
      </c>
      <c r="D6" s="52"/>
      <c r="E6" s="52"/>
      <c r="F6" s="52"/>
      <c r="G6" s="52"/>
      <c r="H6" s="52"/>
      <c r="I6" s="52"/>
      <c r="J6" s="52"/>
      <c r="K6" s="52"/>
      <c r="L6" s="52"/>
      <c r="M6" s="5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4" t="s">
        <v>4</v>
      </c>
      <c r="D7" s="55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9" t="s">
        <v>12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30</v>
      </c>
      <c r="E8" s="25">
        <v>0.27</v>
      </c>
      <c r="F8" s="31">
        <v>6.28</v>
      </c>
      <c r="G8" s="27">
        <f>IFERROR(((E8*$D$4)/100)/F8,0)</f>
        <v>54.481528662420381</v>
      </c>
      <c r="H8" s="28">
        <f>G8</f>
        <v>54.481528662420381</v>
      </c>
      <c r="I8" s="29">
        <f>H8*F8*100</f>
        <v>34214.400000000001</v>
      </c>
      <c r="J8" s="30">
        <f t="shared" ref="J8:J17" si="0">I8/$E$4</f>
        <v>0.27</v>
      </c>
      <c r="K8" s="31">
        <v>6.28</v>
      </c>
      <c r="L8" s="32">
        <f t="shared" ref="L8:L17" si="1">IFERROR((K8/F8-1)*J8,0)</f>
        <v>0</v>
      </c>
      <c r="M8" s="33">
        <f t="shared" ref="M8:M17" si="2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31</v>
      </c>
      <c r="E9" s="25">
        <v>0.12</v>
      </c>
      <c r="F9" s="31">
        <v>15.31</v>
      </c>
      <c r="G9" s="27">
        <f t="shared" ref="G9:G13" si="3">IFERROR(((E9*$D$4)/100)/F9,0)</f>
        <v>9.9323318092749826</v>
      </c>
      <c r="H9" s="28">
        <f t="shared" ref="H9:H13" si="4">G9</f>
        <v>9.9323318092749826</v>
      </c>
      <c r="I9" s="29">
        <f t="shared" ref="I9:I17" si="5">H9*F9*100</f>
        <v>15206.4</v>
      </c>
      <c r="J9" s="30">
        <f t="shared" si="0"/>
        <v>0.12</v>
      </c>
      <c r="K9" s="31">
        <v>15.31</v>
      </c>
      <c r="L9" s="36">
        <f t="shared" si="1"/>
        <v>0</v>
      </c>
      <c r="M9" s="33">
        <f t="shared" si="2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32</v>
      </c>
      <c r="E10" s="25">
        <v>0.14000000000000001</v>
      </c>
      <c r="F10" s="31">
        <v>21.55</v>
      </c>
      <c r="G10" s="27">
        <f t="shared" si="3"/>
        <v>8.2323897911832944</v>
      </c>
      <c r="H10" s="28">
        <f t="shared" si="4"/>
        <v>8.2323897911832944</v>
      </c>
      <c r="I10" s="29">
        <f t="shared" si="5"/>
        <v>17740.8</v>
      </c>
      <c r="J10" s="30">
        <f t="shared" si="0"/>
        <v>0.13999999999999999</v>
      </c>
      <c r="K10" s="31">
        <v>21.55</v>
      </c>
      <c r="L10" s="36">
        <f t="shared" si="1"/>
        <v>0</v>
      </c>
      <c r="M10" s="33">
        <f t="shared" si="2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18</v>
      </c>
      <c r="E11" s="25">
        <v>0.17</v>
      </c>
      <c r="F11" s="31">
        <v>32.15</v>
      </c>
      <c r="G11" s="27">
        <f t="shared" si="3"/>
        <v>6.7005909797822714</v>
      </c>
      <c r="H11" s="28">
        <f t="shared" si="4"/>
        <v>6.7005909797822714</v>
      </c>
      <c r="I11" s="29">
        <f t="shared" si="5"/>
        <v>21542.400000000001</v>
      </c>
      <c r="J11" s="30">
        <f t="shared" si="0"/>
        <v>0.17</v>
      </c>
      <c r="K11" s="31">
        <v>32.15</v>
      </c>
      <c r="L11" s="36">
        <f t="shared" si="1"/>
        <v>0</v>
      </c>
      <c r="M11" s="33">
        <f t="shared" si="2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43" t="s">
        <v>33</v>
      </c>
      <c r="E12" s="25">
        <v>0.22</v>
      </c>
      <c r="F12" s="31">
        <v>55.92</v>
      </c>
      <c r="G12" s="27">
        <f t="shared" si="3"/>
        <v>4.9854077253218883</v>
      </c>
      <c r="H12" s="28">
        <f t="shared" si="4"/>
        <v>4.9854077253218883</v>
      </c>
      <c r="I12" s="29">
        <f t="shared" si="5"/>
        <v>27878.399999999998</v>
      </c>
      <c r="J12" s="30">
        <f t="shared" si="0"/>
        <v>0.21999999999999997</v>
      </c>
      <c r="K12" s="31">
        <v>55.92</v>
      </c>
      <c r="L12" s="36">
        <f t="shared" si="1"/>
        <v>0</v>
      </c>
      <c r="M12" s="33">
        <f t="shared" si="2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0.08</v>
      </c>
      <c r="F13" s="57">
        <v>17.420000000000002</v>
      </c>
      <c r="G13" s="27">
        <f t="shared" si="3"/>
        <v>5.8195177956371982</v>
      </c>
      <c r="H13" s="28">
        <f t="shared" si="4"/>
        <v>5.8195177956371982</v>
      </c>
      <c r="I13" s="29">
        <f t="shared" si="5"/>
        <v>10137.6</v>
      </c>
      <c r="J13" s="30">
        <f t="shared" si="0"/>
        <v>0.08</v>
      </c>
      <c r="K13" s="31">
        <v>17.420000000000002</v>
      </c>
      <c r="L13" s="36">
        <f t="shared" si="1"/>
        <v>0</v>
      </c>
      <c r="M13" s="33">
        <f t="shared" si="2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/>
      <c r="E14" s="25"/>
      <c r="F14" s="26"/>
      <c r="G14" s="27" t="e">
        <f t="shared" ref="G8:G17" si="6">((E14*$D$4)/100)/F14</f>
        <v>#DIV/0!</v>
      </c>
      <c r="H14" s="28"/>
      <c r="I14" s="29">
        <f t="shared" si="5"/>
        <v>0</v>
      </c>
      <c r="J14" s="30">
        <f t="shared" si="0"/>
        <v>0</v>
      </c>
      <c r="K14" s="31"/>
      <c r="L14" s="36">
        <f t="shared" si="1"/>
        <v>0</v>
      </c>
      <c r="M14" s="33">
        <f t="shared" si="2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/>
      <c r="E15" s="25"/>
      <c r="F15" s="26"/>
      <c r="G15" s="27" t="e">
        <f t="shared" si="6"/>
        <v>#DIV/0!</v>
      </c>
      <c r="H15" s="28"/>
      <c r="I15" s="29">
        <f t="shared" si="5"/>
        <v>0</v>
      </c>
      <c r="J15" s="30">
        <f t="shared" si="0"/>
        <v>0</v>
      </c>
      <c r="K15" s="31"/>
      <c r="L15" s="36">
        <f t="shared" si="1"/>
        <v>0</v>
      </c>
      <c r="M15" s="33">
        <f t="shared" si="2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/>
      <c r="E16" s="25"/>
      <c r="F16" s="26"/>
      <c r="G16" s="27" t="e">
        <f t="shared" si="6"/>
        <v>#DIV/0!</v>
      </c>
      <c r="H16" s="28"/>
      <c r="I16" s="29">
        <f t="shared" si="5"/>
        <v>0</v>
      </c>
      <c r="J16" s="30">
        <f t="shared" si="0"/>
        <v>0</v>
      </c>
      <c r="K16" s="31"/>
      <c r="L16" s="36">
        <f t="shared" si="1"/>
        <v>0</v>
      </c>
      <c r="M16" s="33">
        <f t="shared" si="2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/>
      <c r="E17" s="25"/>
      <c r="F17" s="26"/>
      <c r="G17" s="27" t="e">
        <f t="shared" si="6"/>
        <v>#DIV/0!</v>
      </c>
      <c r="H17" s="28"/>
      <c r="I17" s="29">
        <f t="shared" si="5"/>
        <v>0</v>
      </c>
      <c r="J17" s="30">
        <f t="shared" si="0"/>
        <v>0</v>
      </c>
      <c r="K17" s="31"/>
      <c r="L17" s="36">
        <f t="shared" si="1"/>
        <v>0</v>
      </c>
      <c r="M17" s="33">
        <f t="shared" si="2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6" t="s">
        <v>22</v>
      </c>
      <c r="D18" s="56"/>
      <c r="E18" s="56"/>
      <c r="F18" s="4">
        <f>D4</f>
        <v>126720</v>
      </c>
      <c r="G18" s="3"/>
      <c r="H18" s="3"/>
      <c r="I18" s="3"/>
      <c r="J18" s="4"/>
      <c r="K18" s="2">
        <f>F4</f>
        <v>126720</v>
      </c>
      <c r="L18" s="44">
        <f t="shared" ref="L18:L19" si="7">(K18/F18-1)</f>
        <v>0</v>
      </c>
      <c r="M18" s="45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6" t="s">
        <v>24</v>
      </c>
      <c r="D19" s="56"/>
      <c r="E19" s="56"/>
      <c r="F19" s="11">
        <v>95056</v>
      </c>
      <c r="G19" s="6"/>
      <c r="H19" s="6"/>
      <c r="I19" s="6"/>
      <c r="J19" s="7"/>
      <c r="K19" s="11">
        <v>95056</v>
      </c>
      <c r="L19" s="44">
        <f t="shared" si="7"/>
        <v>0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6" t="s">
        <v>0</v>
      </c>
      <c r="E2" s="47"/>
      <c r="F2" s="48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Julho!F4</f>
        <v>126720</v>
      </c>
      <c r="E4" s="19">
        <f>IF(SUM(I8:I17)&lt;=D4,SUM(I8:I17),"VALOR ACIMA DO DISPONÍVEL")</f>
        <v>83516</v>
      </c>
      <c r="F4" s="20">
        <f>(E4*I2)+E4+(D4-E4)</f>
        <v>131560</v>
      </c>
      <c r="G4" s="13"/>
      <c r="H4" s="13"/>
      <c r="I4" s="37">
        <f>F4/100000-1</f>
        <v>0.3156000000000001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1" t="s">
        <v>25</v>
      </c>
      <c r="D6" s="52"/>
      <c r="E6" s="52"/>
      <c r="F6" s="52"/>
      <c r="G6" s="52"/>
      <c r="H6" s="52"/>
      <c r="I6" s="52"/>
      <c r="J6" s="52"/>
      <c r="K6" s="52"/>
      <c r="L6" s="52"/>
      <c r="M6" s="5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4" t="s">
        <v>4</v>
      </c>
      <c r="D7" s="55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9" t="s">
        <v>12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7.5834829443447029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3.5948936170212766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11.531648129423658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2.6236024844720496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3.4957241379310346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6.0342857142857138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8.2438661710037184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6.8816136539953456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3.9076651982378858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1.8794215795328144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6" t="s">
        <v>22</v>
      </c>
      <c r="D18" s="56"/>
      <c r="E18" s="56"/>
      <c r="F18" s="4">
        <f>D4</f>
        <v>126720</v>
      </c>
      <c r="G18" s="3"/>
      <c r="H18" s="3"/>
      <c r="I18" s="3"/>
      <c r="J18" s="4"/>
      <c r="K18" s="2">
        <f>F4</f>
        <v>131560</v>
      </c>
      <c r="L18" s="44">
        <f t="shared" ref="L18:L19" si="5">(K18/F18-1)</f>
        <v>3.819444444444442E-2</v>
      </c>
      <c r="M18" s="45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6" t="s">
        <v>24</v>
      </c>
      <c r="D19" s="56"/>
      <c r="E19" s="56"/>
      <c r="F19" s="11">
        <v>100967.2</v>
      </c>
      <c r="G19" s="6"/>
      <c r="H19" s="6"/>
      <c r="I19" s="6"/>
      <c r="J19" s="7"/>
      <c r="K19" s="5">
        <v>102673.28</v>
      </c>
      <c r="L19" s="44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6" t="s">
        <v>0</v>
      </c>
      <c r="E2" s="47"/>
      <c r="F2" s="48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Agosto!F4</f>
        <v>131560</v>
      </c>
      <c r="E4" s="19">
        <f>IF(SUM(I8:I17)&lt;=D4,SUM(I8:I17),"VALOR ACIMA DO DISPONÍVEL")</f>
        <v>83516</v>
      </c>
      <c r="F4" s="20">
        <f>(E4*I2)+E4+(D4-E4)</f>
        <v>136400</v>
      </c>
      <c r="G4" s="13"/>
      <c r="H4" s="13"/>
      <c r="I4" s="37">
        <f>F4/100000-1</f>
        <v>0.3640000000000001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1" t="s">
        <v>25</v>
      </c>
      <c r="D6" s="52"/>
      <c r="E6" s="52"/>
      <c r="F6" s="52"/>
      <c r="G6" s="52"/>
      <c r="H6" s="52"/>
      <c r="I6" s="52"/>
      <c r="J6" s="52"/>
      <c r="K6" s="52"/>
      <c r="L6" s="52"/>
      <c r="M6" s="5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4" t="s">
        <v>4</v>
      </c>
      <c r="D7" s="55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9" t="s">
        <v>12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7.8731298623578692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3.7321985815602838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11.972093023255812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2.7238095238095239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3.6292413793103449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6.2647619047619054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8.5587360594795552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7.1444530643910014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4.0569162995594716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1.9512050426399705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6" t="s">
        <v>22</v>
      </c>
      <c r="D18" s="56"/>
      <c r="E18" s="56"/>
      <c r="F18" s="4">
        <f>D4</f>
        <v>131560</v>
      </c>
      <c r="G18" s="3"/>
      <c r="H18" s="3"/>
      <c r="I18" s="3"/>
      <c r="J18" s="4"/>
      <c r="K18" s="2">
        <f>F4</f>
        <v>136400</v>
      </c>
      <c r="L18" s="44">
        <f t="shared" ref="L18:L19" si="5">(K18/F18-1)</f>
        <v>3.6789297658862852E-2</v>
      </c>
      <c r="M18" s="45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6" t="s">
        <v>24</v>
      </c>
      <c r="D19" s="56"/>
      <c r="E19" s="56"/>
      <c r="F19" s="11">
        <v>100967.2</v>
      </c>
      <c r="G19" s="6"/>
      <c r="H19" s="6"/>
      <c r="I19" s="6"/>
      <c r="J19" s="7"/>
      <c r="K19" s="5">
        <v>102673.28</v>
      </c>
      <c r="L19" s="44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6" t="s">
        <v>0</v>
      </c>
      <c r="E2" s="47"/>
      <c r="F2" s="48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Setembro!F4</f>
        <v>136400</v>
      </c>
      <c r="E4" s="19">
        <f>IF(SUM(I8:I17)&lt;=D4,SUM(I8:I17),"VALOR ACIMA DO DISPONÍVEL")</f>
        <v>83516</v>
      </c>
      <c r="F4" s="20">
        <f>(E4*I2)+E4+(D4-E4)</f>
        <v>141240</v>
      </c>
      <c r="G4" s="13"/>
      <c r="H4" s="13"/>
      <c r="I4" s="37">
        <f>F4/100000-1</f>
        <v>0.4124000000000001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1" t="s">
        <v>25</v>
      </c>
      <c r="D6" s="52"/>
      <c r="E6" s="52"/>
      <c r="F6" s="52"/>
      <c r="G6" s="52"/>
      <c r="H6" s="52"/>
      <c r="I6" s="52"/>
      <c r="J6" s="52"/>
      <c r="K6" s="52"/>
      <c r="L6" s="52"/>
      <c r="M6" s="5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4" t="s">
        <v>4</v>
      </c>
      <c r="D7" s="55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9" t="s">
        <v>12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8.1627767803710345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3.869503546099291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12.412537917087967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2.8240165631469982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3.7627586206896555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6.4952380952380961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8.8736059479553901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7.4072924747866562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4.2061674008810579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2.0229885057471266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6" t="s">
        <v>22</v>
      </c>
      <c r="D18" s="56"/>
      <c r="E18" s="56"/>
      <c r="F18" s="4">
        <f>D4</f>
        <v>136400</v>
      </c>
      <c r="G18" s="3"/>
      <c r="H18" s="3"/>
      <c r="I18" s="3"/>
      <c r="J18" s="4"/>
      <c r="K18" s="2">
        <f>F4</f>
        <v>141240</v>
      </c>
      <c r="L18" s="44">
        <f t="shared" ref="L18:L19" si="5">(K18/F18-1)</f>
        <v>3.548387096774186E-2</v>
      </c>
      <c r="M18" s="45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6" t="s">
        <v>24</v>
      </c>
      <c r="D19" s="56"/>
      <c r="E19" s="56"/>
      <c r="F19" s="11">
        <v>100967.2</v>
      </c>
      <c r="G19" s="6"/>
      <c r="H19" s="6"/>
      <c r="I19" s="6"/>
      <c r="J19" s="7"/>
      <c r="K19" s="5">
        <v>102673.28</v>
      </c>
      <c r="L19" s="44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6" t="s">
        <v>0</v>
      </c>
      <c r="E2" s="47"/>
      <c r="F2" s="48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Outubro!F4</f>
        <v>141240</v>
      </c>
      <c r="E4" s="19">
        <f>IF(SUM(I8:I17)&lt;=D4,SUM(I8:I17),"VALOR ACIMA DO DISPONÍVEL")</f>
        <v>83516</v>
      </c>
      <c r="F4" s="20">
        <f>(E4*I2)+E4+(D4-E4)</f>
        <v>146080</v>
      </c>
      <c r="G4" s="13"/>
      <c r="H4" s="13"/>
      <c r="I4" s="37">
        <f>F4/100000-1</f>
        <v>0.4608000000000001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1" t="s">
        <v>25</v>
      </c>
      <c r="D6" s="52"/>
      <c r="E6" s="52"/>
      <c r="F6" s="52"/>
      <c r="G6" s="52"/>
      <c r="H6" s="52"/>
      <c r="I6" s="52"/>
      <c r="J6" s="52"/>
      <c r="K6" s="52"/>
      <c r="L6" s="52"/>
      <c r="M6" s="5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4" t="s">
        <v>4</v>
      </c>
      <c r="D7" s="55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9" t="s">
        <v>12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8.4524236983842016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4.0068085106382982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14.281092012133469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3.2491373360938582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4.8703448275862069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7.473015873015874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13.126394052044612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10.957331264546161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6.2220264317180627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2.6184649610678536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6" t="s">
        <v>22</v>
      </c>
      <c r="D18" s="56"/>
      <c r="E18" s="56"/>
      <c r="F18" s="4">
        <f>D4</f>
        <v>141240</v>
      </c>
      <c r="G18" s="3"/>
      <c r="H18" s="3"/>
      <c r="I18" s="3"/>
      <c r="J18" s="4"/>
      <c r="K18" s="2">
        <f>F4</f>
        <v>146080</v>
      </c>
      <c r="L18" s="44">
        <f t="shared" ref="L18:L19" si="5">(K18/F18-1)</f>
        <v>3.4267912772585563E-2</v>
      </c>
      <c r="M18" s="45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6" t="s">
        <v>24</v>
      </c>
      <c r="D19" s="56"/>
      <c r="E19" s="56"/>
      <c r="F19" s="11">
        <v>100967.2</v>
      </c>
      <c r="G19" s="6"/>
      <c r="H19" s="6"/>
      <c r="I19" s="6"/>
      <c r="J19" s="7"/>
      <c r="K19" s="5">
        <v>102673.28</v>
      </c>
      <c r="L19" s="44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6" t="s">
        <v>0</v>
      </c>
      <c r="E2" s="47"/>
      <c r="F2" s="48"/>
      <c r="G2" s="13"/>
      <c r="H2" s="13"/>
      <c r="I2" s="42">
        <f>SUM(L8:L17)</f>
        <v>4.1519937752179853E-2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Novembro!F4</f>
        <v>146080</v>
      </c>
      <c r="E4" s="19">
        <f>IF(SUM(I8:I17)&lt;=D4,SUM(I8:I17),"VALOR ACIMA DO DISPONÍVEL")</f>
        <v>124663</v>
      </c>
      <c r="F4" s="20">
        <f>(E4*I2)+E4+(D4-E4)</f>
        <v>151256</v>
      </c>
      <c r="G4" s="13"/>
      <c r="H4" s="13"/>
      <c r="I4" s="37">
        <f>F4/100000-1</f>
        <v>0.5125599999999999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1" t="s">
        <v>25</v>
      </c>
      <c r="D6" s="52"/>
      <c r="E6" s="52"/>
      <c r="F6" s="52"/>
      <c r="G6" s="52"/>
      <c r="H6" s="52"/>
      <c r="I6" s="52"/>
      <c r="J6" s="52"/>
      <c r="K6" s="52"/>
      <c r="L6" s="52"/>
      <c r="M6" s="5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4" t="s">
        <v>4</v>
      </c>
      <c r="D7" s="55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9" t="s">
        <v>12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8.7420706163973669</v>
      </c>
      <c r="H8" s="28">
        <v>6</v>
      </c>
      <c r="I8" s="29">
        <f>H8*F8*100</f>
        <v>10026</v>
      </c>
      <c r="J8" s="30">
        <f t="shared" ref="J8:J17" si="1">I8/$E$4</f>
        <v>8.0424825329087221E-2</v>
      </c>
      <c r="K8" s="31">
        <v>15.86</v>
      </c>
      <c r="L8" s="32">
        <f t="shared" ref="L8:L17" si="2">IFERROR((K8/F8-1)*J8,0)</f>
        <v>-4.0910294153036651E-3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4.1441134751773054</v>
      </c>
      <c r="H9" s="28">
        <v>3</v>
      </c>
      <c r="I9" s="29">
        <f t="shared" ref="I9:I17" si="4">H9*F9*100</f>
        <v>10575</v>
      </c>
      <c r="J9" s="30">
        <f t="shared" si="1"/>
        <v>8.4828698170267045E-2</v>
      </c>
      <c r="K9" s="31">
        <v>42.95</v>
      </c>
      <c r="L9" s="36">
        <f t="shared" si="2"/>
        <v>1.8529956763434229E-2</v>
      </c>
      <c r="M9" s="33">
        <f t="shared" si="3"/>
        <v>0.21843971631205686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14.770475227502528</v>
      </c>
      <c r="H10" s="28">
        <v>13</v>
      </c>
      <c r="I10" s="29">
        <f t="shared" si="4"/>
        <v>12857</v>
      </c>
      <c r="J10" s="30">
        <f t="shared" si="1"/>
        <v>0.10313404939717478</v>
      </c>
      <c r="K10" s="31">
        <v>10.19</v>
      </c>
      <c r="L10" s="36">
        <f t="shared" si="2"/>
        <v>3.1284342587615992E-3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3.3604784909132741</v>
      </c>
      <c r="H11" s="28">
        <v>3</v>
      </c>
      <c r="I11" s="29">
        <f t="shared" si="4"/>
        <v>13041</v>
      </c>
      <c r="J11" s="30">
        <f t="shared" si="1"/>
        <v>0.10461002863720591</v>
      </c>
      <c r="K11" s="31">
        <v>48.33</v>
      </c>
      <c r="L11" s="36">
        <f t="shared" si="2"/>
        <v>1.1695531151985752E-2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5.0372413793103457</v>
      </c>
      <c r="H12" s="28">
        <v>4</v>
      </c>
      <c r="I12" s="29">
        <f t="shared" si="4"/>
        <v>11600</v>
      </c>
      <c r="J12" s="30">
        <f t="shared" si="1"/>
        <v>9.3050865132396937E-2</v>
      </c>
      <c r="K12" s="31">
        <v>34.659999999999997</v>
      </c>
      <c r="L12" s="36">
        <f t="shared" si="2"/>
        <v>1.8160961953426417E-2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7.7291005291005304</v>
      </c>
      <c r="H13" s="28">
        <v>7</v>
      </c>
      <c r="I13" s="29">
        <f t="shared" si="4"/>
        <v>13229.999999999998</v>
      </c>
      <c r="J13" s="30">
        <f t="shared" si="1"/>
        <v>0.1061261160087596</v>
      </c>
      <c r="K13" s="31">
        <v>19.850000000000001</v>
      </c>
      <c r="L13" s="36">
        <f t="shared" si="2"/>
        <v>5.3343814925038095E-3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13.576208178438662</v>
      </c>
      <c r="H14" s="28">
        <v>12</v>
      </c>
      <c r="I14" s="29">
        <f t="shared" si="4"/>
        <v>12912</v>
      </c>
      <c r="J14" s="30">
        <f t="shared" si="1"/>
        <v>0.10357523884392322</v>
      </c>
      <c r="K14" s="31">
        <v>11.85</v>
      </c>
      <c r="L14" s="36">
        <f t="shared" si="2"/>
        <v>1.0492287206308204E-2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11.332816136539954</v>
      </c>
      <c r="H15" s="28">
        <v>10</v>
      </c>
      <c r="I15" s="29">
        <f t="shared" si="4"/>
        <v>12890</v>
      </c>
      <c r="J15" s="30">
        <f t="shared" si="1"/>
        <v>0.10339876306522384</v>
      </c>
      <c r="K15" s="31">
        <v>12.46</v>
      </c>
      <c r="L15" s="36">
        <f t="shared" si="2"/>
        <v>-3.4492993109422965E-3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6.4352422907488993</v>
      </c>
      <c r="H16" s="28">
        <v>5</v>
      </c>
      <c r="I16" s="29">
        <f t="shared" si="4"/>
        <v>11350</v>
      </c>
      <c r="J16" s="30">
        <f t="shared" si="1"/>
        <v>9.1045458556267694E-2</v>
      </c>
      <c r="K16" s="31">
        <v>21.25</v>
      </c>
      <c r="L16" s="36">
        <f t="shared" si="2"/>
        <v>-5.8156790707748034E-3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2.7081942899517988</v>
      </c>
      <c r="H17" s="28">
        <v>3</v>
      </c>
      <c r="I17" s="29">
        <f t="shared" si="4"/>
        <v>16182</v>
      </c>
      <c r="J17" s="30">
        <f t="shared" si="1"/>
        <v>0.12980595685969373</v>
      </c>
      <c r="K17" s="31">
        <v>48.76</v>
      </c>
      <c r="L17" s="36">
        <f t="shared" si="2"/>
        <v>-1.2465607277219386E-2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6" t="s">
        <v>22</v>
      </c>
      <c r="D18" s="56"/>
      <c r="E18" s="56"/>
      <c r="F18" s="4">
        <f>D4</f>
        <v>146080</v>
      </c>
      <c r="G18" s="3"/>
      <c r="H18" s="3"/>
      <c r="I18" s="3"/>
      <c r="J18" s="4"/>
      <c r="K18" s="2">
        <f>F4</f>
        <v>151256</v>
      </c>
      <c r="L18" s="44">
        <f t="shared" ref="L18:L19" si="5">(K18/F18-1)</f>
        <v>3.5432639649507047E-2</v>
      </c>
      <c r="M18" s="4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6" t="s">
        <v>24</v>
      </c>
      <c r="D19" s="56"/>
      <c r="E19" s="56"/>
      <c r="F19" s="11">
        <v>100967.2</v>
      </c>
      <c r="G19" s="6"/>
      <c r="H19" s="6"/>
      <c r="I19" s="6"/>
      <c r="J19" s="7"/>
      <c r="K19" s="5">
        <v>102673.28</v>
      </c>
      <c r="L19" s="44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crespo de almeida guga</dc:creator>
  <cp:lastModifiedBy>gustavo crespo de almeida guga</cp:lastModifiedBy>
  <dcterms:created xsi:type="dcterms:W3CDTF">2020-05-01T13:41:52Z</dcterms:created>
  <dcterms:modified xsi:type="dcterms:W3CDTF">2020-07-04T14:40:49Z</dcterms:modified>
</cp:coreProperties>
</file>