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HENRIQUE\Google Drive\01. Pessoal\04. LMF\06. Competição de Carteira\"/>
    </mc:Choice>
  </mc:AlternateContent>
  <xr:revisionPtr revIDLastSave="0" documentId="13_ncr:1_{11C356EE-4D07-4F9E-9043-77D697577EE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Maio" sheetId="1" r:id="rId1"/>
    <sheet name="Junho" sheetId="6" r:id="rId2"/>
    <sheet name="Julho" sheetId="7" r:id="rId3"/>
    <sheet name="Agosto" sheetId="8" r:id="rId4"/>
    <sheet name="Setembro" sheetId="9" r:id="rId5"/>
    <sheet name="Outubro" sheetId="10" r:id="rId6"/>
    <sheet name="Novembro" sheetId="11" r:id="rId7"/>
    <sheet name="Dezembro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mz2ufWD5u1qg0+bsrRMa7BfO5YQ=="/>
    </ext>
  </extLst>
</workbook>
</file>

<file path=xl/calcChain.xml><?xml version="1.0" encoding="utf-8"?>
<calcChain xmlns="http://schemas.openxmlformats.org/spreadsheetml/2006/main">
  <c r="L19" i="12" l="1"/>
  <c r="I17" i="12"/>
  <c r="I16" i="12"/>
  <c r="I15" i="12"/>
  <c r="I14" i="12"/>
  <c r="I13" i="12"/>
  <c r="I12" i="12"/>
  <c r="I11" i="12"/>
  <c r="I10" i="12"/>
  <c r="I9" i="12"/>
  <c r="I8" i="12"/>
  <c r="L19" i="11"/>
  <c r="I17" i="11"/>
  <c r="I16" i="11"/>
  <c r="I15" i="11"/>
  <c r="I14" i="11"/>
  <c r="I13" i="11"/>
  <c r="I12" i="11"/>
  <c r="I11" i="11"/>
  <c r="I10" i="11"/>
  <c r="I9" i="11"/>
  <c r="I8" i="11"/>
  <c r="L19" i="10"/>
  <c r="I17" i="10"/>
  <c r="I16" i="10"/>
  <c r="I15" i="10"/>
  <c r="I14" i="10"/>
  <c r="I13" i="10"/>
  <c r="I12" i="10"/>
  <c r="I11" i="10"/>
  <c r="I10" i="10"/>
  <c r="I9" i="10"/>
  <c r="I8" i="10"/>
  <c r="L19" i="9"/>
  <c r="I17" i="9"/>
  <c r="I16" i="9"/>
  <c r="I15" i="9"/>
  <c r="I14" i="9"/>
  <c r="I13" i="9"/>
  <c r="I12" i="9"/>
  <c r="I11" i="9"/>
  <c r="I10" i="9"/>
  <c r="I9" i="9"/>
  <c r="I8" i="9"/>
  <c r="L19" i="8"/>
  <c r="I17" i="8"/>
  <c r="I16" i="8"/>
  <c r="I15" i="8"/>
  <c r="I14" i="8"/>
  <c r="I13" i="8"/>
  <c r="I12" i="8"/>
  <c r="I11" i="8"/>
  <c r="I10" i="8"/>
  <c r="I9" i="8"/>
  <c r="I8" i="8"/>
  <c r="L19" i="7"/>
  <c r="I17" i="7"/>
  <c r="I16" i="7"/>
  <c r="I15" i="7"/>
  <c r="I14" i="7"/>
  <c r="I13" i="7"/>
  <c r="I12" i="7"/>
  <c r="I11" i="7"/>
  <c r="I10" i="7"/>
  <c r="I9" i="7"/>
  <c r="I8" i="7"/>
  <c r="L19" i="6"/>
  <c r="I17" i="6"/>
  <c r="I16" i="6"/>
  <c r="I15" i="6"/>
  <c r="I14" i="6"/>
  <c r="I13" i="6"/>
  <c r="I12" i="6"/>
  <c r="I11" i="6"/>
  <c r="I10" i="6"/>
  <c r="I9" i="6"/>
  <c r="I8" i="6"/>
  <c r="L19" i="1"/>
  <c r="E4" i="1" l="1"/>
  <c r="I2" i="1" l="1"/>
  <c r="F4" i="1" s="1"/>
  <c r="K18" i="1" s="1"/>
  <c r="I4" i="1" l="1"/>
  <c r="D4" i="6"/>
  <c r="L18" i="1"/>
  <c r="G17" i="6" l="1"/>
  <c r="G15" i="6"/>
  <c r="G10" i="6"/>
  <c r="F18" i="6"/>
  <c r="G13" i="6"/>
  <c r="G11" i="6"/>
  <c r="G9" i="6"/>
  <c r="G12" i="6"/>
  <c r="G8" i="6"/>
  <c r="E4" i="6"/>
  <c r="G16" i="6"/>
  <c r="G14" i="6"/>
  <c r="J9" i="6" l="1"/>
  <c r="L9" i="6" s="1"/>
  <c r="M9" i="6" s="1"/>
  <c r="J8" i="6"/>
  <c r="L8" i="6" s="1"/>
  <c r="J17" i="6"/>
  <c r="L17" i="6" s="1"/>
  <c r="M17" i="6" s="1"/>
  <c r="J11" i="6"/>
  <c r="L11" i="6" s="1"/>
  <c r="M11" i="6" s="1"/>
  <c r="J13" i="6"/>
  <c r="L13" i="6" s="1"/>
  <c r="M13" i="6" s="1"/>
  <c r="J12" i="6"/>
  <c r="L12" i="6" s="1"/>
  <c r="M12" i="6" s="1"/>
  <c r="J10" i="6"/>
  <c r="L10" i="6" s="1"/>
  <c r="M10" i="6" s="1"/>
  <c r="J14" i="6"/>
  <c r="L14" i="6" s="1"/>
  <c r="M14" i="6" s="1"/>
  <c r="J16" i="6"/>
  <c r="L16" i="6" s="1"/>
  <c r="M16" i="6" s="1"/>
  <c r="J15" i="6"/>
  <c r="L15" i="6" s="1"/>
  <c r="M15" i="6" s="1"/>
  <c r="M8" i="6" l="1"/>
  <c r="I2" i="6"/>
  <c r="F4" i="6" s="1"/>
  <c r="I4" i="6" l="1"/>
  <c r="D4" i="7"/>
  <c r="K18" i="6"/>
  <c r="L18" i="6" s="1"/>
  <c r="G12" i="7" l="1"/>
  <c r="F18" i="7"/>
  <c r="E4" i="7"/>
  <c r="G11" i="7"/>
  <c r="G8" i="7"/>
  <c r="G15" i="7"/>
  <c r="G10" i="7"/>
  <c r="G17" i="7"/>
  <c r="G14" i="7"/>
  <c r="G9" i="7"/>
  <c r="G16" i="7"/>
  <c r="G13" i="7"/>
  <c r="J9" i="7" l="1"/>
  <c r="L9" i="7" s="1"/>
  <c r="M9" i="7" s="1"/>
  <c r="J12" i="7"/>
  <c r="L12" i="7" s="1"/>
  <c r="M12" i="7" s="1"/>
  <c r="J13" i="7"/>
  <c r="L13" i="7" s="1"/>
  <c r="M13" i="7" s="1"/>
  <c r="J11" i="7"/>
  <c r="L11" i="7" s="1"/>
  <c r="M11" i="7" s="1"/>
  <c r="J17" i="7"/>
  <c r="L17" i="7" s="1"/>
  <c r="M17" i="7" s="1"/>
  <c r="J8" i="7"/>
  <c r="L8" i="7" s="1"/>
  <c r="J16" i="7"/>
  <c r="L16" i="7" s="1"/>
  <c r="M16" i="7" s="1"/>
  <c r="J14" i="7"/>
  <c r="L14" i="7" s="1"/>
  <c r="M14" i="7" s="1"/>
  <c r="J15" i="7"/>
  <c r="L15" i="7" s="1"/>
  <c r="M15" i="7" s="1"/>
  <c r="J10" i="7"/>
  <c r="L10" i="7" s="1"/>
  <c r="M10" i="7" s="1"/>
  <c r="I2" i="7" l="1"/>
  <c r="F4" i="7" s="1"/>
  <c r="M8" i="7"/>
  <c r="I4" i="7" l="1"/>
  <c r="D4" i="8"/>
  <c r="K18" i="7"/>
  <c r="L18" i="7" s="1"/>
  <c r="F18" i="8" l="1"/>
  <c r="G9" i="8"/>
  <c r="G14" i="8"/>
  <c r="G15" i="8"/>
  <c r="E4" i="8"/>
  <c r="G13" i="8"/>
  <c r="G11" i="8"/>
  <c r="G17" i="8"/>
  <c r="G12" i="8"/>
  <c r="G8" i="8"/>
  <c r="G10" i="8"/>
  <c r="G16" i="8"/>
  <c r="J9" i="8" l="1"/>
  <c r="L9" i="8" s="1"/>
  <c r="M9" i="8" s="1"/>
  <c r="J12" i="8"/>
  <c r="L12" i="8" s="1"/>
  <c r="M12" i="8" s="1"/>
  <c r="J16" i="8"/>
  <c r="L16" i="8" s="1"/>
  <c r="M16" i="8" s="1"/>
  <c r="J8" i="8"/>
  <c r="L8" i="8" s="1"/>
  <c r="J14" i="8"/>
  <c r="L14" i="8" s="1"/>
  <c r="M14" i="8" s="1"/>
  <c r="J17" i="8"/>
  <c r="L17" i="8" s="1"/>
  <c r="M17" i="8" s="1"/>
  <c r="J11" i="8"/>
  <c r="L11" i="8" s="1"/>
  <c r="M11" i="8" s="1"/>
  <c r="J15" i="8"/>
  <c r="L15" i="8" s="1"/>
  <c r="M15" i="8" s="1"/>
  <c r="J10" i="8"/>
  <c r="L10" i="8" s="1"/>
  <c r="M10" i="8" s="1"/>
  <c r="J13" i="8"/>
  <c r="L13" i="8" s="1"/>
  <c r="M13" i="8" s="1"/>
  <c r="I2" i="8" l="1"/>
  <c r="F4" i="8" s="1"/>
  <c r="M8" i="8"/>
  <c r="I4" i="8" l="1"/>
  <c r="D4" i="9"/>
  <c r="K18" i="8"/>
  <c r="L18" i="8" s="1"/>
  <c r="F18" i="9" l="1"/>
  <c r="G11" i="9"/>
  <c r="G16" i="9"/>
  <c r="E4" i="9"/>
  <c r="G15" i="9"/>
  <c r="G14" i="9"/>
  <c r="G17" i="9"/>
  <c r="G13" i="9"/>
  <c r="G10" i="9"/>
  <c r="G12" i="9"/>
  <c r="G8" i="9"/>
  <c r="G9" i="9"/>
  <c r="J11" i="9" l="1"/>
  <c r="L11" i="9" s="1"/>
  <c r="M11" i="9" s="1"/>
  <c r="J13" i="9"/>
  <c r="L13" i="9" s="1"/>
  <c r="M13" i="9" s="1"/>
  <c r="J15" i="9"/>
  <c r="L15" i="9" s="1"/>
  <c r="M15" i="9" s="1"/>
  <c r="J14" i="9"/>
  <c r="L14" i="9" s="1"/>
  <c r="M14" i="9" s="1"/>
  <c r="J9" i="9"/>
  <c r="L9" i="9" s="1"/>
  <c r="M9" i="9" s="1"/>
  <c r="J16" i="9"/>
  <c r="L16" i="9" s="1"/>
  <c r="M16" i="9" s="1"/>
  <c r="J17" i="9"/>
  <c r="L17" i="9" s="1"/>
  <c r="M17" i="9" s="1"/>
  <c r="J8" i="9"/>
  <c r="L8" i="9" s="1"/>
  <c r="J10" i="9"/>
  <c r="L10" i="9" s="1"/>
  <c r="M10" i="9" s="1"/>
  <c r="J12" i="9"/>
  <c r="L12" i="9" s="1"/>
  <c r="M12" i="9" s="1"/>
  <c r="I2" i="9" l="1"/>
  <c r="F4" i="9" s="1"/>
  <c r="M8" i="9"/>
  <c r="I4" i="9" l="1"/>
  <c r="D4" i="10"/>
  <c r="K18" i="9"/>
  <c r="L18" i="9" s="1"/>
  <c r="F18" i="10" l="1"/>
  <c r="G13" i="10"/>
  <c r="G10" i="10"/>
  <c r="G11" i="10"/>
  <c r="G9" i="10"/>
  <c r="G12" i="10"/>
  <c r="E4" i="10"/>
  <c r="G8" i="10"/>
  <c r="G17" i="10"/>
  <c r="G16" i="10"/>
  <c r="G15" i="10"/>
  <c r="G14" i="10"/>
  <c r="J16" i="10" l="1"/>
  <c r="L16" i="10" s="1"/>
  <c r="M16" i="10" s="1"/>
  <c r="J8" i="10"/>
  <c r="L8" i="10" s="1"/>
  <c r="J13" i="10"/>
  <c r="L13" i="10" s="1"/>
  <c r="M13" i="10" s="1"/>
  <c r="J12" i="10"/>
  <c r="L12" i="10" s="1"/>
  <c r="M12" i="10" s="1"/>
  <c r="J17" i="10"/>
  <c r="L17" i="10" s="1"/>
  <c r="M17" i="10" s="1"/>
  <c r="J10" i="10"/>
  <c r="L10" i="10" s="1"/>
  <c r="M10" i="10" s="1"/>
  <c r="J15" i="10"/>
  <c r="L15" i="10" s="1"/>
  <c r="M15" i="10" s="1"/>
  <c r="J9" i="10"/>
  <c r="L9" i="10" s="1"/>
  <c r="M9" i="10" s="1"/>
  <c r="J11" i="10"/>
  <c r="L11" i="10" s="1"/>
  <c r="M11" i="10" s="1"/>
  <c r="J14" i="10"/>
  <c r="L14" i="10" s="1"/>
  <c r="M14" i="10" s="1"/>
  <c r="I2" i="10" l="1"/>
  <c r="F4" i="10" s="1"/>
  <c r="M8" i="10"/>
  <c r="I4" i="10" l="1"/>
  <c r="D4" i="11"/>
  <c r="K18" i="10"/>
  <c r="L18" i="10" s="1"/>
  <c r="F18" i="11" l="1"/>
  <c r="G8" i="11"/>
  <c r="G9" i="11"/>
  <c r="G14" i="11"/>
  <c r="G13" i="11"/>
  <c r="G16" i="11"/>
  <c r="E4" i="11"/>
  <c r="G11" i="11"/>
  <c r="G17" i="11"/>
  <c r="G15" i="11"/>
  <c r="G12" i="11"/>
  <c r="G10" i="11"/>
  <c r="J14" i="11" l="1"/>
  <c r="L14" i="11" s="1"/>
  <c r="M14" i="11" s="1"/>
  <c r="J16" i="11"/>
  <c r="L16" i="11" s="1"/>
  <c r="M16" i="11" s="1"/>
  <c r="J9" i="11"/>
  <c r="L9" i="11" s="1"/>
  <c r="M9" i="11" s="1"/>
  <c r="J15" i="11"/>
  <c r="L15" i="11" s="1"/>
  <c r="M15" i="11" s="1"/>
  <c r="J12" i="11"/>
  <c r="L12" i="11" s="1"/>
  <c r="M12" i="11" s="1"/>
  <c r="J8" i="11"/>
  <c r="L8" i="11" s="1"/>
  <c r="J17" i="11"/>
  <c r="L17" i="11" s="1"/>
  <c r="M17" i="11" s="1"/>
  <c r="J13" i="11"/>
  <c r="L13" i="11" s="1"/>
  <c r="M13" i="11" s="1"/>
  <c r="J10" i="11"/>
  <c r="L10" i="11" s="1"/>
  <c r="M10" i="11" s="1"/>
  <c r="J11" i="11"/>
  <c r="L11" i="11" s="1"/>
  <c r="M11" i="11" s="1"/>
  <c r="I2" i="11" l="1"/>
  <c r="F4" i="11" s="1"/>
  <c r="M8" i="11"/>
  <c r="D4" i="12" l="1"/>
  <c r="I4" i="11"/>
  <c r="K18" i="11"/>
  <c r="L18" i="11" s="1"/>
  <c r="F18" i="12" l="1"/>
  <c r="G15" i="12"/>
  <c r="G10" i="12"/>
  <c r="G8" i="12"/>
  <c r="G9" i="12"/>
  <c r="G17" i="12"/>
  <c r="G12" i="12"/>
  <c r="G16" i="12"/>
  <c r="G11" i="12"/>
  <c r="E4" i="12"/>
  <c r="G14" i="12"/>
  <c r="G13" i="12"/>
  <c r="J13" i="12" l="1"/>
  <c r="L13" i="12" s="1"/>
  <c r="M13" i="12" s="1"/>
  <c r="J9" i="12"/>
  <c r="L9" i="12" s="1"/>
  <c r="M9" i="12" s="1"/>
  <c r="J11" i="12"/>
  <c r="L11" i="12" s="1"/>
  <c r="M11" i="12" s="1"/>
  <c r="J16" i="12"/>
  <c r="L16" i="12" s="1"/>
  <c r="M16" i="12" s="1"/>
  <c r="J12" i="12"/>
  <c r="L12" i="12" s="1"/>
  <c r="M12" i="12" s="1"/>
  <c r="J10" i="12"/>
  <c r="L10" i="12" s="1"/>
  <c r="M10" i="12" s="1"/>
  <c r="J17" i="12"/>
  <c r="L17" i="12" s="1"/>
  <c r="M17" i="12" s="1"/>
  <c r="J14" i="12"/>
  <c r="L14" i="12" s="1"/>
  <c r="M14" i="12" s="1"/>
  <c r="J8" i="12"/>
  <c r="L8" i="12" s="1"/>
  <c r="J15" i="12"/>
  <c r="L15" i="12" s="1"/>
  <c r="M15" i="12" s="1"/>
  <c r="M8" i="12" l="1"/>
  <c r="I2" i="12"/>
  <c r="F4" i="12" s="1"/>
  <c r="I4" i="12" l="1"/>
  <c r="K18" i="12"/>
  <c r="L18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tc={B55C2367-528D-4841-BB23-C4066130E4D0}</author>
    <author>tc={16BBAD93-6F81-4B63-B7F8-B3EDE63739A7}</author>
    <author>tc={587B0042-734E-4D5A-89CA-26F70A0C34ED}</author>
    <author>tc={509F176C-E747-444B-B622-6D5BC47982A7}</author>
    <author>tc={71A6F7B1-09F9-4675-BF05-E30B4492E21B}</author>
    <author>tc={181D55B0-6909-4319-AA6A-982016F7CD70}</author>
    <author>tc={C9AA2DF0-78A2-4909-8ABE-26446F791401}</author>
    <author>tc={88DD79DF-B6BB-43F6-A8FA-CFB206597B3F}</author>
    <author/>
  </authors>
  <commentList>
    <comment ref="C7" authorId="0" shapeId="0" xr:uid="{B55C2367-528D-4841-BB23-C4066130E4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16BBAD93-6F81-4B63-B7F8-B3EDE63739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587B0042-734E-4D5A-89CA-26F70A0C3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509F176C-E747-444B-B622-6D5BC479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71A6F7B1-09F9-4675-BF05-E30B4492E2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181D55B0-6909-4319-AA6A-982016F7CD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C9AA2DF0-78A2-4909-8ABE-26446F7914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88DD79DF-B6BB-43F6-A8FA-CFB206597B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K19" authorId="8" shapeId="0" xr:uid="{D8480AF3-9C34-448D-825F-D4B9EFF63B43}">
      <text>
        <r>
          <rPr>
            <sz val="11"/>
            <color rgb="FF000000"/>
            <rFont val="Calibri"/>
            <family val="2"/>
          </rPr>
          <t>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PJCEdhFbrYv8jk3Ie+X/qNpf9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tc={688FEA80-25FE-4B75-801E-3CA19B3D65FC}</author>
    <author>tc={CEEFC563-CA86-4D43-8A28-44C59565EF4E}</author>
    <author>tc={67270B89-2037-4C96-98AE-5AC1319F80E0}</author>
    <author>tc={A67FB370-0C52-49A8-A768-D7E315EF6814}</author>
    <author>tc={3539FD91-F263-4EEF-A963-3C45A456AB66}</author>
    <author>tc={911F194A-5361-48A6-BB68-1ADA0719DA33}</author>
    <author>tc={8A368ABE-FCEC-42C2-ABA5-0C33242F0033}</author>
    <author>tc={40CE3917-303A-4788-A324-9259519F025E}</author>
    <author/>
  </authors>
  <commentList>
    <comment ref="C7" authorId="0" shapeId="0" xr:uid="{688FEA80-25FE-4B75-801E-3CA19B3D65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CEEFC563-CA86-4D43-8A28-44C59565EF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67270B89-2037-4C96-98AE-5AC1319F80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A67FB370-0C52-49A8-A768-D7E315EF68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3539FD91-F263-4EEF-A963-3C45A456AB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911F194A-5361-48A6-BB68-1ADA0719DA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8A368ABE-FCEC-42C2-ABA5-0C33242F0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40CE3917-303A-4788-A324-9259519F02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F4AA6185-F9F3-427B-ADEF-C1767AF48904}">
      <text>
        <r>
          <rPr>
            <sz val="11"/>
            <color rgb="FF000000"/>
            <rFont val="Calibri"/>
            <family val="2"/>
          </rPr>
          <t>Pontuação de fechamento do Ibovespa no mês correspondente</t>
        </r>
      </text>
    </comment>
    <comment ref="K19" authorId="8" shapeId="0" xr:uid="{6DDEF1FE-3D33-4148-B1AE-98D5006B7A9E}">
      <text>
        <r>
          <rPr>
            <sz val="11"/>
            <color rgb="FF000000"/>
            <rFont val="Calibri"/>
            <family val="2"/>
          </rPr>
          <t>Pontuação de fechamento do Ibovespa no mês correspondente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tc={D3C70F70-EF06-4993-8D58-DA19E78162EF}</author>
    <author>tc={482EA452-15E1-4C06-9E5B-1E2B1E779CD8}</author>
    <author>tc={9A534764-84B7-4D11-ACAE-E5B0C927D501}</author>
    <author>tc={1042266D-BD10-4E7A-A27E-E54248919544}</author>
    <author>tc={6AB3508A-F023-47E0-8758-9E254731109F}</author>
    <author>tc={E467A9D0-3AC5-48AA-AB4B-0596D221D80B}</author>
    <author>tc={F12B247E-BCA5-477C-B996-9CCAB97EBC73}</author>
    <author>tc={8BD41DE3-2870-4F87-8E2D-1ADC8683C45E}</author>
    <author>tc={2B760078-2817-46A2-84E7-B32BDF66B513}</author>
    <author>tc={A19E2F08-15C5-4CCF-9AE6-B026D0393041}</author>
  </authors>
  <commentList>
    <comment ref="C7" authorId="0" shapeId="0" xr:uid="{D3C70F70-EF06-4993-8D58-DA19E78162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482EA452-15E1-4C06-9E5B-1E2B1E779C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9A534764-84B7-4D11-ACAE-E5B0C927D5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1042266D-BD10-4E7A-A27E-E542489195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6AB3508A-F023-47E0-8758-9E25473110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E467A9D0-3AC5-48AA-AB4B-0596D221D8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F12B247E-BCA5-477C-B996-9CCAB97EBC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8BD41DE3-2870-4F87-8E2D-1ADC8683C4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2B760078-2817-46A2-84E7-B32BDF66B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ref="K19" authorId="9" shapeId="0" xr:uid="{A19E2F08-15C5-4CCF-9AE6-B026D0393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tc={607E85AC-9A32-429A-8573-60CAA2E2CBE1}</author>
    <author>tc={B581FA51-5EBA-4EF3-8253-BC5F13F97ACB}</author>
    <author>tc={1D50B807-28CB-43F3-B1A8-D846F0D413B9}</author>
    <author>tc={97E5CDF9-55D6-498D-81F0-2259C41ABB07}</author>
    <author>tc={654B4EFE-0B9A-43F7-914D-757CF1F3E8C9}</author>
    <author>tc={AD8998AF-BD4D-4740-8218-D5E48EA496FB}</author>
    <author>tc={A206ADB7-07A0-447C-B4E8-C4759AA390F9}</author>
    <author>tc={745D8065-1CCB-4A4A-8DA3-9C0464129F3C}</author>
    <author>tc={0D9DA082-B953-4C29-8054-D9D1AB2A5627}</author>
    <author>tc={7A93F0BE-01CD-45D5-AD9B-AFF63BCD89AF}</author>
  </authors>
  <commentList>
    <comment ref="C7" authorId="0" shapeId="0" xr:uid="{607E85AC-9A32-429A-8573-60CAA2E2CB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B581FA51-5EBA-4EF3-8253-BC5F13F97A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1D50B807-28CB-43F3-B1A8-D846F0D413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97E5CDF9-55D6-498D-81F0-2259C41ABB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654B4EFE-0B9A-43F7-914D-757CF1F3E8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AD8998AF-BD4D-4740-8218-D5E48EA496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A206ADB7-07A0-447C-B4E8-C4759AA390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745D8065-1CCB-4A4A-8DA3-9C0464129F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0D9DA082-B953-4C29-8054-D9D1AB2A56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ref="K19" authorId="9" shapeId="0" xr:uid="{7A93F0BE-01CD-45D5-AD9B-AFF63BCD89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tc={1E98A9A8-8A31-4E85-A1E4-8D2B0D046D33}</author>
    <author>tc={635F5587-80CB-4175-82EB-8696C6EB688A}</author>
    <author>tc={2F5A09F0-B440-4069-A8B9-8C72BF0DD6C4}</author>
    <author>tc={38FC7AD3-3124-4A5E-BDE8-58C6037BC265}</author>
    <author>tc={731A9A4C-0552-4189-9240-15D17773F725}</author>
    <author>tc={A5087398-BF86-4E43-8F71-48466C1D45B9}</author>
    <author>tc={D90697C3-E758-437E-B73C-4FF449A2E749}</author>
    <author>tc={7BFADBC6-9362-469E-8D5C-202A68C2FE77}</author>
    <author>tc={8DE47843-3F50-4C53-84E8-E181295C736A}</author>
    <author>tc={D4C375FA-6293-45BD-833F-7360BA536125}</author>
  </authors>
  <commentList>
    <comment ref="C7" authorId="0" shapeId="0" xr:uid="{1E98A9A8-8A31-4E85-A1E4-8D2B0D046D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635F5587-80CB-4175-82EB-8696C6EB68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2F5A09F0-B440-4069-A8B9-8C72BF0DD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38FC7AD3-3124-4A5E-BDE8-58C6037BC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731A9A4C-0552-4189-9240-15D17773F7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A5087398-BF86-4E43-8F71-48466C1D45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D90697C3-E758-437E-B73C-4FF449A2E7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7BFADBC6-9362-469E-8D5C-202A68C2FE7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8DE47843-3F50-4C53-84E8-E181295C73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ref="K19" authorId="9" shapeId="0" xr:uid="{D4C375FA-6293-45BD-833F-7360BA5361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tc={67964B61-810C-4DF8-91B9-EDB3014B5FE5}</author>
    <author>tc={C0C54AC5-B3BD-4CAE-A8E0-0DAA5C3199C0}</author>
    <author>tc={1BBFF5F6-B6EA-4BE6-A0FB-3C74693184DC}</author>
    <author>tc={AA5F370C-5DB6-4664-BFF2-2631DD80AF21}</author>
    <author>tc={421E120E-2047-4EB4-9508-9F38F8186301}</author>
    <author>tc={4AAA708A-8571-4DFC-A79E-3756C2F92E2B}</author>
    <author>tc={BC8B0F31-23E3-4FDA-A976-62F7687EBFAE}</author>
    <author>tc={16BEA4CA-31A5-4087-8E14-71966A7E5387}</author>
    <author>tc={C14A0E4E-BBB4-4492-9C97-EE12FDD28DA8}</author>
    <author>tc={FEF8E825-B3A9-4C57-9CA5-C61A739C92A8}</author>
  </authors>
  <commentList>
    <comment ref="C7" authorId="0" shapeId="0" xr:uid="{67964B61-810C-4DF8-91B9-EDB3014B5F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C0C54AC5-B3BD-4CAE-A8E0-0DAA5C3199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1BBFF5F6-B6EA-4BE6-A0FB-3C74693184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AA5F370C-5DB6-4664-BFF2-2631DD80A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421E120E-2047-4EB4-9508-9F38F8186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4AAA708A-8571-4DFC-A79E-3756C2F92E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BC8B0F31-23E3-4FDA-A976-62F7687EBF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16BEA4CA-31A5-4087-8E14-71966A7E53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C14A0E4E-BBB4-4492-9C97-EE12FDD28D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ref="K19" authorId="9" shapeId="0" xr:uid="{FEF8E825-B3A9-4C57-9CA5-C61A739C92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tc={A0C285BA-F422-4DD9-9B84-EB210939840E}</author>
    <author>tc={40E5B91B-B676-455F-9368-D0A1AC144889}</author>
    <author>tc={B2A3DBD5-0D5C-42F5-9263-DB1694B43BC1}</author>
    <author>tc={4166CF13-92FA-4D1D-B5BD-0739D160D423}</author>
    <author>tc={7893E8D5-DE99-4C03-AE57-0DD7A8B8D782}</author>
    <author>tc={66B7981D-AD7C-43E2-BC9C-A617DEC2C203}</author>
    <author>tc={00A22400-096C-466C-A7E7-B4FBAD053C23}</author>
    <author>tc={A422C7BC-6ED1-4B5C-813A-9C0FDF863B37}</author>
    <author>tc={4052D1C2-B057-4DFE-AC2F-480A005CDCAB}</author>
    <author>tc={F8C20322-B2AB-4522-BF40-B2ACA39B5C31}</author>
  </authors>
  <commentList>
    <comment ref="C7" authorId="0" shapeId="0" xr:uid="{A0C285BA-F422-4DD9-9B84-EB21093984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40E5B91B-B676-455F-9368-D0A1AC1448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B2A3DBD5-0D5C-42F5-9263-DB1694B43B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4166CF13-92FA-4D1D-B5BD-0739D160D4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7893E8D5-DE99-4C03-AE57-0DD7A8B8D7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66B7981D-AD7C-43E2-BC9C-A617DEC2C2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00A22400-096C-466C-A7E7-B4FBAD053C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A422C7BC-6ED1-4B5C-813A-9C0FDF863B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4052D1C2-B057-4DFE-AC2F-480A005CDC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ref="K19" authorId="9" shapeId="0" xr:uid="{F8C20322-B2AB-4522-BF40-B2ACA39B5C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tc={E83EB81F-37DE-4374-934A-DB95FAA4247E}</author>
    <author>tc={16EC303E-53C4-4F53-99A3-0F155DE169CF}</author>
    <author>tc={A782504A-B6F7-498C-B6FA-F9529EE00516}</author>
    <author>tc={B7F0E5A7-B09A-480D-8E54-2447CB993BB1}</author>
    <author>tc={5EA5737E-F53A-4530-BB43-1AAB510DEECE}</author>
    <author>tc={1D77E804-465B-4171-9176-39CB82D428CB}</author>
    <author>tc={DEC0A3F1-5812-4030-ABD7-59988F89926F}</author>
    <author>tc={D6DAED45-4578-4201-93C8-19F06DA3B647}</author>
    <author>tc={ED257713-68C3-4210-BCF1-B68356BB7592}</author>
    <author>tc={BB1F67A7-0656-4DEE-A61F-B9F0AD903AB7}</author>
  </authors>
  <commentList>
    <comment ref="C7" authorId="0" shapeId="0" xr:uid="{E83EB81F-37DE-4374-934A-DB95FAA424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16EC303E-53C4-4F53-99A3-0F155DE169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A782504A-B6F7-498C-B6FA-F9529EE00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B7F0E5A7-B09A-480D-8E54-2447CB993B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5EA5737E-F53A-4530-BB43-1AAB510DEE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1D77E804-465B-4171-9176-39CB82D428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DEC0A3F1-5812-4030-ABD7-59988F8992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D6DAED45-4578-4201-93C8-19F06DA3B6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ED257713-68C3-4210-BCF1-B68356BB75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ref="K19" authorId="9" shapeId="0" xr:uid="{BB1F67A7-0656-4DEE-A61F-B9F0AD903AB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</comments>
</file>

<file path=xl/sharedStrings.xml><?xml version="1.0" encoding="utf-8"?>
<sst xmlns="http://schemas.openxmlformats.org/spreadsheetml/2006/main" count="247" uniqueCount="45">
  <si>
    <t>CAPITAL</t>
  </si>
  <si>
    <t>INICIAL</t>
  </si>
  <si>
    <t>INVESTIDO</t>
  </si>
  <si>
    <t>ATUAL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</si>
  <si>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</si>
  <si>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</si>
  <si>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</si>
  <si>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</si>
  <si>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</si>
  <si>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</si>
  <si>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</si>
  <si>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</si>
  <si>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</si>
  <si>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ELET3</t>
  </si>
  <si>
    <t>CSNA3</t>
  </si>
  <si>
    <t>ENBR3</t>
  </si>
  <si>
    <t>EGIE3</t>
  </si>
  <si>
    <t>TAEE3</t>
  </si>
  <si>
    <t>BBAS3</t>
  </si>
  <si>
    <t>yduq3</t>
  </si>
  <si>
    <t>ECOR3</t>
  </si>
  <si>
    <t>ITSA4</t>
  </si>
  <si>
    <t>CARTEIRA</t>
  </si>
  <si>
    <t>SANB4</t>
  </si>
  <si>
    <t>IBOVESPA</t>
  </si>
  <si>
    <t>Maio de 2020</t>
  </si>
  <si>
    <t>Rentabilidade Acumulada</t>
  </si>
  <si>
    <t>-&gt;</t>
  </si>
  <si>
    <t>Rentabilidade Mensal dos Ativos (sem caixa)</t>
  </si>
  <si>
    <t xml:space="preserve">      -&gt; Rentabilidade mensal da carteira</t>
  </si>
  <si>
    <t>MGLU3</t>
  </si>
  <si>
    <t>LREN3</t>
  </si>
  <si>
    <t>MDIA3</t>
  </si>
  <si>
    <t>MRFG3</t>
  </si>
  <si>
    <t>ITUB4</t>
  </si>
  <si>
    <t>B3SA3</t>
  </si>
  <si>
    <t>VALE3</t>
  </si>
  <si>
    <t>KLBN11</t>
  </si>
  <si>
    <t>GGBR4</t>
  </si>
  <si>
    <t>GRND3</t>
  </si>
  <si>
    <t>HAPV3</t>
  </si>
  <si>
    <t>PETR4</t>
  </si>
  <si>
    <t>Julho de 2020</t>
  </si>
  <si>
    <t>Junho de 2020</t>
  </si>
  <si>
    <t>EQTL3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</si>
</sst>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#,##0.00;[Red]\-&quot;R$&quot;#,##0.00"/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_-* #,##0_-;\-* #,##0_-;_-* &quot;-&quot;??_-;_-@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5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D9E2F3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0" fillId="2" borderId="1" xfId="0" applyFont="1" applyFill="1" applyBorder="1"/>
    <xf numFmtId="164" fontId="1" fillId="3" borderId="5" xfId="0" applyNumberFormat="1" applyFont="1" applyFill="1" applyBorder="1" applyAlignment="1">
      <alignment vertical="center"/>
    </xf>
    <xf numFmtId="164" fontId="1" fillId="3" borderId="11" xfId="0" applyNumberFormat="1" applyFont="1" applyFill="1" applyBorder="1" applyAlignment="1">
      <alignment vertical="center"/>
    </xf>
    <xf numFmtId="164" fontId="1" fillId="3" borderId="10" xfId="0" applyNumberFormat="1" applyFont="1" applyFill="1" applyBorder="1" applyAlignment="1">
      <alignment vertical="center"/>
    </xf>
    <xf numFmtId="165" fontId="1" fillId="3" borderId="5" xfId="0" applyNumberFormat="1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1" fillId="3" borderId="10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/>
    <xf numFmtId="164" fontId="0" fillId="4" borderId="6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 wrapText="1"/>
    </xf>
    <xf numFmtId="164" fontId="0" fillId="5" borderId="8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 vertical="center"/>
    </xf>
    <xf numFmtId="165" fontId="0" fillId="4" borderId="13" xfId="0" applyNumberFormat="1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164" fontId="0" fillId="4" borderId="14" xfId="0" applyNumberFormat="1" applyFont="1" applyFill="1" applyBorder="1" applyAlignment="1">
      <alignment horizontal="center" vertical="center"/>
    </xf>
    <xf numFmtId="165" fontId="0" fillId="5" borderId="14" xfId="0" applyNumberFormat="1" applyFont="1" applyFill="1" applyBorder="1" applyAlignment="1">
      <alignment horizontal="center" vertical="center"/>
    </xf>
    <xf numFmtId="165" fontId="0" fillId="5" borderId="15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9" fontId="0" fillId="5" borderId="15" xfId="0" applyNumberFormat="1" applyFont="1" applyFill="1" applyBorder="1" applyAlignment="1">
      <alignment horizontal="center" vertical="center"/>
    </xf>
    <xf numFmtId="164" fontId="0" fillId="4" borderId="13" xfId="0" applyNumberFormat="1" applyFont="1" applyFill="1" applyBorder="1" applyAlignment="1">
      <alignment horizontal="center" vertical="center"/>
    </xf>
    <xf numFmtId="10" fontId="0" fillId="4" borderId="9" xfId="0" applyNumberFormat="1" applyFont="1" applyFill="1" applyBorder="1" applyAlignment="1">
      <alignment horizontal="center" vertical="center"/>
    </xf>
    <xf numFmtId="10" fontId="0" fillId="4" borderId="12" xfId="0" applyNumberFormat="1" applyFont="1" applyFill="1" applyBorder="1" applyAlignment="1">
      <alignment horizontal="center" vertical="center"/>
    </xf>
    <xf numFmtId="166" fontId="0" fillId="4" borderId="12" xfId="0" applyNumberFormat="1" applyFont="1" applyFill="1" applyBorder="1" applyAlignment="1">
      <alignment horizontal="center" vertical="center"/>
    </xf>
    <xf numFmtId="165" fontId="0" fillId="4" borderId="12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3" fillId="6" borderId="23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5" fillId="4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/>
    <xf numFmtId="10" fontId="8" fillId="0" borderId="9" xfId="0" applyNumberFormat="1" applyFont="1" applyFill="1" applyBorder="1" applyAlignment="1">
      <alignment horizontal="center" vertical="center"/>
    </xf>
    <xf numFmtId="8" fontId="0" fillId="4" borderId="13" xfId="0" applyNumberFormat="1" applyFont="1" applyFill="1" applyBorder="1" applyAlignment="1">
      <alignment horizontal="center" vertical="center"/>
    </xf>
    <xf numFmtId="165" fontId="7" fillId="3" borderId="10" xfId="0" applyNumberFormat="1" applyFont="1" applyFill="1" applyBorder="1" applyAlignment="1">
      <alignment vertical="center"/>
    </xf>
    <xf numFmtId="165" fontId="7" fillId="3" borderId="5" xfId="0" applyNumberFormat="1" applyFont="1" applyFill="1" applyBorder="1" applyAlignment="1">
      <alignment vertical="center"/>
    </xf>
    <xf numFmtId="9" fontId="0" fillId="7" borderId="9" xfId="0" applyNumberFormat="1" applyFill="1" applyBorder="1" applyAlignment="1">
      <alignment horizontal="center" vertical="center"/>
    </xf>
    <xf numFmtId="8" fontId="0" fillId="7" borderId="14" xfId="0" applyNumberFormat="1" applyFill="1" applyBorder="1" applyAlignment="1">
      <alignment horizontal="center" vertical="center"/>
    </xf>
    <xf numFmtId="165" fontId="0" fillId="7" borderId="15" xfId="0" applyNumberFormat="1" applyFill="1" applyBorder="1" applyAlignment="1">
      <alignment horizontal="center" vertical="center"/>
    </xf>
    <xf numFmtId="9" fontId="0" fillId="5" borderId="9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164" fontId="1" fillId="3" borderId="16" xfId="0" applyNumberFormat="1" applyFont="1" applyFill="1" applyBorder="1" applyAlignment="1">
      <alignment vertical="center"/>
    </xf>
    <xf numFmtId="8" fontId="0" fillId="7" borderId="24" xfId="0" applyNumberFormat="1" applyFill="1" applyBorder="1" applyAlignment="1">
      <alignment horizontal="center" vertical="center"/>
    </xf>
    <xf numFmtId="8" fontId="0" fillId="7" borderId="25" xfId="0" applyNumberFormat="1" applyFill="1" applyBorder="1" applyAlignment="1">
      <alignment horizontal="center" vertical="center"/>
    </xf>
    <xf numFmtId="8" fontId="0" fillId="7" borderId="26" xfId="0" applyNumberForma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5" borderId="4" xfId="0" applyFont="1" applyFill="1" applyBorder="1"/>
    <xf numFmtId="0" fontId="7" fillId="4" borderId="17" xfId="0" applyFont="1" applyFill="1" applyBorder="1" applyAlignment="1">
      <alignment horizontal="center" vertical="center"/>
    </xf>
    <xf numFmtId="0" fontId="2" fillId="5" borderId="17" xfId="0" applyFont="1" applyFill="1" applyBorder="1"/>
    <xf numFmtId="0" fontId="6" fillId="4" borderId="18" xfId="0" applyNumberFormat="1" applyFont="1" applyFill="1" applyBorder="1" applyAlignment="1">
      <alignment horizontal="center" vertical="center"/>
    </xf>
    <xf numFmtId="0" fontId="4" fillId="4" borderId="19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0" fontId="0" fillId="4" borderId="15" xfId="0" applyNumberFormat="1" applyFont="1" applyFill="1" applyBorder="1" applyAlignment="1">
      <alignment horizontal="center" vertical="center"/>
    </xf>
    <xf numFmtId="10" fontId="1" fillId="3" borderId="6" xfId="0" applyNumberFormat="1" applyFont="1" applyFill="1" applyBorder="1" applyAlignment="1">
      <alignment horizontal="center" vertical="center"/>
    </xf>
    <xf numFmtId="10" fontId="0" fillId="4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AF0D64E0-7DFC-437F-B6DE-A430506BE56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FEB4A8F1-C878-4E08-B646-3346E39FF3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BE647A19-391C-45E8-8194-4F99F6D3335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13F889FD-3B29-40F8-9D02-2D2F86BDF6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BAA7CF8-913D-4081-9439-6AA84C2BAA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901EFD3E-BBB6-482E-901E-C49181D87F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8C4032A-004B-4A15-8F58-BD1695A73A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éssia Santana" id="{D2815B33-11D7-49E5-97A6-8F244408F7FE}" userId="Késsia Santana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B55C2367-528D-4841-BB23-C4066130E4D0}">
    <text>Inserir código dos ativos que se deseja comprar</text>
  </threadedComment>
  <threadedComment ref="E7" dT="2020-04-27T19:44:42.32" personId="{D2815B33-11D7-49E5-97A6-8F244408F7FE}" id="{16BBAD93-6F81-4B63-B7F8-B3EDE63739A7}">
    <text>Composição desejada pelo membro (percentual da carteira)</text>
  </threadedComment>
  <threadedComment ref="F7" dT="2020-04-27T19:45:28.33" personId="{D2815B33-11D7-49E5-97A6-8F244408F7FE}" id="{587B0042-734E-4D5A-89CA-26F70A0C34ED}">
    <text>Preço baseados no fechamento do último pregão do mês.</text>
  </threadedComment>
  <threadedComment ref="G7" dT="2020-04-27T19:48:28.11" personId="{D2815B33-11D7-49E5-97A6-8F244408F7FE}" id="{509F176C-E747-444B-B622-6D5BC47982A7}">
    <text>Nº REAL DE LOTES SEGUNDO A FÓRMULA</text>
  </threadedComment>
  <threadedComment ref="H7" dT="2020-04-27T19:48:41.34" personId="{D2815B33-11D7-49E5-97A6-8F244408F7FE}" id="{71A6F7B1-09F9-4675-BF05-E30B4492E21B}">
    <text>Nº REAL DE LOTES DESEJADO</text>
  </threadedComment>
  <threadedComment ref="J7" dT="2020-04-27T19:49:07.36" personId="{D2815B33-11D7-49E5-97A6-8F244408F7FE}" id="{181D55B0-6909-4319-AA6A-982016F7CD70}">
    <text>Composição final da carteira com base no que realmente foi "comprado"</text>
  </threadedComment>
  <threadedComment ref="K7" dT="2020-04-27T19:49:37.46" personId="{D2815B33-11D7-49E5-97A6-8F244408F7FE}" id="{C9AA2DF0-78A2-4909-8ABE-26446F791401}">
    <text>Cotação de fechamento do mês</text>
  </threadedComment>
  <threadedComment ref="L7" dT="2020-04-27T19:50:30.02" personId="{D2815B33-11D7-49E5-97A6-8F244408F7FE}" id="{88DD79DF-B6BB-43F6-A8FA-CFB206597B3F}">
    <text>À esquerda:
Referentes aos retornos de cada ativo baseado na sua participação dentro do montante total da carteira. 
Referentes aos retornos dos ativos isoladamente.
À direita: 
Referentes aos retornos dos ativos isoladamente.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88FEA80-25FE-4B75-801E-3CA19B3D65FC}">
    <text>Inserir código dos ativos que se deseja comprar</text>
  </threadedComment>
  <threadedComment ref="E7" dT="2020-04-27T19:44:42.32" personId="{D2815B33-11D7-49E5-97A6-8F244408F7FE}" id="{CEEFC563-CA86-4D43-8A28-44C59565EF4E}">
    <text>Composição desejada pelo membro (percentual da carteira)</text>
  </threadedComment>
  <threadedComment ref="F7" dT="2020-04-27T19:45:28.33" personId="{D2815B33-11D7-49E5-97A6-8F244408F7FE}" id="{67270B89-2037-4C96-98AE-5AC1319F80E0}">
    <text>Preço baseados no fechamento do último pregão do mês.</text>
  </threadedComment>
  <threadedComment ref="G7" dT="2020-04-27T19:48:28.11" personId="{D2815B33-11D7-49E5-97A6-8F244408F7FE}" id="{A67FB370-0C52-49A8-A768-D7E315EF6814}">
    <text>Nº REAL DE LOTES SEGUNDO A FÓRMULA</text>
  </threadedComment>
  <threadedComment ref="H7" dT="2020-04-27T19:48:41.34" personId="{D2815B33-11D7-49E5-97A6-8F244408F7FE}" id="{3539FD91-F263-4EEF-A963-3C45A456AB66}">
    <text>Nº REAL DE LOTES DESEJADO</text>
  </threadedComment>
  <threadedComment ref="J7" dT="2020-04-27T19:49:07.36" personId="{D2815B33-11D7-49E5-97A6-8F244408F7FE}" id="{911F194A-5361-48A6-BB68-1ADA0719DA33}">
    <text>Composição final da carteira com base no que realmente foi "comprado"</text>
  </threadedComment>
  <threadedComment ref="K7" dT="2020-04-27T19:49:37.46" personId="{D2815B33-11D7-49E5-97A6-8F244408F7FE}" id="{8A368ABE-FCEC-42C2-ABA5-0C33242F0033}">
    <text>Cotação de fechamento do mês</text>
  </threadedComment>
  <threadedComment ref="L7" dT="2020-04-27T19:50:30.02" personId="{D2815B33-11D7-49E5-97A6-8F244408F7FE}" id="{40CE3917-303A-4788-A324-9259519F025E}">
    <text>À esquerda:
Referentes aos retornos de cada ativo baseado na sua participação dentro do montante total da carteira. 
Referentes aos retornos dos ativos isoladamente.
À direita: 
Referentes aos retornos dos ativos isoladamente.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D3C70F70-EF06-4993-8D58-DA19E78162EF}">
    <text>Inserir código dos ativos que se deseja comprar</text>
  </threadedComment>
  <threadedComment ref="E7" dT="2020-04-27T19:44:42.32" personId="{D2815B33-11D7-49E5-97A6-8F244408F7FE}" id="{482EA452-15E1-4C06-9E5B-1E2B1E779CD8}">
    <text>Composição desejada pelo membro (percentual da carteira)</text>
  </threadedComment>
  <threadedComment ref="F7" dT="2020-04-27T19:45:28.33" personId="{D2815B33-11D7-49E5-97A6-8F244408F7FE}" id="{9A534764-84B7-4D11-ACAE-E5B0C927D501}">
    <text>Preço baseados no fechamento do último pregão do mês.</text>
  </threadedComment>
  <threadedComment ref="G7" dT="2020-04-27T19:48:28.11" personId="{D2815B33-11D7-49E5-97A6-8F244408F7FE}" id="{1042266D-BD10-4E7A-A27E-E54248919544}">
    <text>Nº REAL DE LOTES SEGUNDO A FÓRMULA</text>
  </threadedComment>
  <threadedComment ref="H7" dT="2020-04-27T19:48:41.34" personId="{D2815B33-11D7-49E5-97A6-8F244408F7FE}" id="{6AB3508A-F023-47E0-8758-9E254731109F}">
    <text>Nº REAL DE LOTES DESEJADO</text>
  </threadedComment>
  <threadedComment ref="J7" dT="2020-04-27T19:49:07.36" personId="{D2815B33-11D7-49E5-97A6-8F244408F7FE}" id="{E467A9D0-3AC5-48AA-AB4B-0596D221D80B}">
    <text>Composição final da carteira com base no que realmente foi "comprado"</text>
  </threadedComment>
  <threadedComment ref="K7" dT="2020-04-27T19:49:37.46" personId="{D2815B33-11D7-49E5-97A6-8F244408F7FE}" id="{F12B247E-BCA5-477C-B996-9CCAB97EBC73}">
    <text>Cotação de fechamento do mês</text>
  </threadedComment>
  <threadedComment ref="L7" dT="2020-04-27T19:50:30.02" personId="{D2815B33-11D7-49E5-97A6-8F244408F7FE}" id="{8BD41DE3-2870-4F87-8E2D-1ADC8683C4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2B760078-2817-46A2-84E7-B32BDF66B513}">
    <text>Pontuação de fechamento do Ibovespa no último dia do mês anterior</text>
  </threadedComment>
  <threadedComment ref="K19" dT="2020-04-27T19:42:31.26" personId="{D2815B33-11D7-49E5-97A6-8F244408F7FE}" id="{A19E2F08-15C5-4CCF-9AE6-B026D0393041}">
    <text>Pontuação de fechamento do Ibovespa no mês correspondente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07E85AC-9A32-429A-8573-60CAA2E2CBE1}">
    <text>Inserir código dos ativos que se deseja comprar</text>
  </threadedComment>
  <threadedComment ref="E7" dT="2020-04-27T19:44:42.32" personId="{D2815B33-11D7-49E5-97A6-8F244408F7FE}" id="{B581FA51-5EBA-4EF3-8253-BC5F13F97ACB}">
    <text>Composição desejada pelo membro (percentual da carteira)</text>
  </threadedComment>
  <threadedComment ref="F7" dT="2020-04-27T19:45:28.33" personId="{D2815B33-11D7-49E5-97A6-8F244408F7FE}" id="{1D50B807-28CB-43F3-B1A8-D846F0D413B9}">
    <text>Preço baseados no fechamento do último pregão do mês.</text>
  </threadedComment>
  <threadedComment ref="G7" dT="2020-04-27T19:48:28.11" personId="{D2815B33-11D7-49E5-97A6-8F244408F7FE}" id="{97E5CDF9-55D6-498D-81F0-2259C41ABB07}">
    <text>Nº REAL DE LOTES SEGUNDO A FÓRMULA</text>
  </threadedComment>
  <threadedComment ref="H7" dT="2020-04-27T19:48:41.34" personId="{D2815B33-11D7-49E5-97A6-8F244408F7FE}" id="{654B4EFE-0B9A-43F7-914D-757CF1F3E8C9}">
    <text>Nº REAL DE LOTES DESEJADO</text>
  </threadedComment>
  <threadedComment ref="J7" dT="2020-04-27T19:49:07.36" personId="{D2815B33-11D7-49E5-97A6-8F244408F7FE}" id="{AD8998AF-BD4D-4740-8218-D5E48EA496FB}">
    <text>Composição final da carteira com base no que realmente foi "comprado"</text>
  </threadedComment>
  <threadedComment ref="K7" dT="2020-04-27T19:49:37.46" personId="{D2815B33-11D7-49E5-97A6-8F244408F7FE}" id="{A206ADB7-07A0-447C-B4E8-C4759AA390F9}">
    <text>Cotação de fechamento do mês</text>
  </threadedComment>
  <threadedComment ref="L7" dT="2020-04-27T19:50:30.02" personId="{D2815B33-11D7-49E5-97A6-8F244408F7FE}" id="{745D8065-1CCB-4A4A-8DA3-9C0464129F3C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0D9DA082-B953-4C29-8054-D9D1AB2A5627}">
    <text>Pontuação de fechamento do Ibovespa no último dia do mês anterior</text>
  </threadedComment>
  <threadedComment ref="K19" dT="2020-04-27T19:42:31.26" personId="{D2815B33-11D7-49E5-97A6-8F244408F7FE}" id="{7A93F0BE-01CD-45D5-AD9B-AFF63BCD89AF}">
    <text>Pontuação de fechamento do Ibovespa no mês correspondente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1E98A9A8-8A31-4E85-A1E4-8D2B0D046D33}">
    <text>Inserir código dos ativos que se deseja comprar</text>
  </threadedComment>
  <threadedComment ref="E7" dT="2020-04-27T19:44:42.32" personId="{D2815B33-11D7-49E5-97A6-8F244408F7FE}" id="{635F5587-80CB-4175-82EB-8696C6EB688A}">
    <text>Composição desejada pelo membro (percentual da carteira)</text>
  </threadedComment>
  <threadedComment ref="F7" dT="2020-04-27T19:45:28.33" personId="{D2815B33-11D7-49E5-97A6-8F244408F7FE}" id="{2F5A09F0-B440-4069-A8B9-8C72BF0DD6C4}">
    <text>Preço baseados no fechamento do último pregão do mês.</text>
  </threadedComment>
  <threadedComment ref="G7" dT="2020-04-27T19:48:28.11" personId="{D2815B33-11D7-49E5-97A6-8F244408F7FE}" id="{38FC7AD3-3124-4A5E-BDE8-58C6037BC265}">
    <text>Nº REAL DE LOTES SEGUNDO A FÓRMULA</text>
  </threadedComment>
  <threadedComment ref="H7" dT="2020-04-27T19:48:41.34" personId="{D2815B33-11D7-49E5-97A6-8F244408F7FE}" id="{731A9A4C-0552-4189-9240-15D17773F725}">
    <text>Nº REAL DE LOTES DESEJADO</text>
  </threadedComment>
  <threadedComment ref="J7" dT="2020-04-27T19:49:07.36" personId="{D2815B33-11D7-49E5-97A6-8F244408F7FE}" id="{A5087398-BF86-4E43-8F71-48466C1D45B9}">
    <text>Composição final da carteira com base no que realmente foi "comprado"</text>
  </threadedComment>
  <threadedComment ref="K7" dT="2020-04-27T19:49:37.46" personId="{D2815B33-11D7-49E5-97A6-8F244408F7FE}" id="{D90697C3-E758-437E-B73C-4FF449A2E749}">
    <text>Cotação de fechamento do mês</text>
  </threadedComment>
  <threadedComment ref="L7" dT="2020-04-27T19:50:30.02" personId="{D2815B33-11D7-49E5-97A6-8F244408F7FE}" id="{7BFADBC6-9362-469E-8D5C-202A68C2FE7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8DE47843-3F50-4C53-84E8-E181295C736A}">
    <text>Pontuação de fechamento do Ibovespa no último dia do mês anterior</text>
  </threadedComment>
  <threadedComment ref="K19" dT="2020-04-27T19:42:31.26" personId="{D2815B33-11D7-49E5-97A6-8F244408F7FE}" id="{D4C375FA-6293-45BD-833F-7360BA536125}">
    <text>Pontuação de fechamento do Ibovespa no mês correspondente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7964B61-810C-4DF8-91B9-EDB3014B5FE5}">
    <text>Inserir código dos ativos que se deseja comprar</text>
  </threadedComment>
  <threadedComment ref="E7" dT="2020-04-27T19:44:42.32" personId="{D2815B33-11D7-49E5-97A6-8F244408F7FE}" id="{C0C54AC5-B3BD-4CAE-A8E0-0DAA5C3199C0}">
    <text>Composição desejada pelo membro (percentual da carteira)</text>
  </threadedComment>
  <threadedComment ref="F7" dT="2020-04-27T19:45:28.33" personId="{D2815B33-11D7-49E5-97A6-8F244408F7FE}" id="{1BBFF5F6-B6EA-4BE6-A0FB-3C74693184DC}">
    <text>Preço baseados no fechamento do último pregão do mês.</text>
  </threadedComment>
  <threadedComment ref="G7" dT="2020-04-27T19:48:28.11" personId="{D2815B33-11D7-49E5-97A6-8F244408F7FE}" id="{AA5F370C-5DB6-4664-BFF2-2631DD80AF21}">
    <text>Nº REAL DE LOTES SEGUNDO A FÓRMULA</text>
  </threadedComment>
  <threadedComment ref="H7" dT="2020-04-27T19:48:41.34" personId="{D2815B33-11D7-49E5-97A6-8F244408F7FE}" id="{421E120E-2047-4EB4-9508-9F38F8186301}">
    <text>Nº REAL DE LOTES DESEJADO</text>
  </threadedComment>
  <threadedComment ref="J7" dT="2020-04-27T19:49:07.36" personId="{D2815B33-11D7-49E5-97A6-8F244408F7FE}" id="{4AAA708A-8571-4DFC-A79E-3756C2F92E2B}">
    <text>Composição final da carteira com base no que realmente foi "comprado"</text>
  </threadedComment>
  <threadedComment ref="K7" dT="2020-04-27T19:49:37.46" personId="{D2815B33-11D7-49E5-97A6-8F244408F7FE}" id="{BC8B0F31-23E3-4FDA-A976-62F7687EBFAE}">
    <text>Cotação de fechamento do mês</text>
  </threadedComment>
  <threadedComment ref="L7" dT="2020-04-27T19:50:30.02" personId="{D2815B33-11D7-49E5-97A6-8F244408F7FE}" id="{16BEA4CA-31A5-4087-8E14-71966A7E538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C14A0E4E-BBB4-4492-9C97-EE12FDD28DA8}">
    <text>Pontuação de fechamento do Ibovespa no último dia do mês anterior</text>
  </threadedComment>
  <threadedComment ref="K19" dT="2020-04-27T19:42:31.26" personId="{D2815B33-11D7-49E5-97A6-8F244408F7FE}" id="{FEF8E825-B3A9-4C57-9CA5-C61A739C92A8}">
    <text>Pontuação de fechamento do Ibovespa no mês correspondente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A0C285BA-F422-4DD9-9B84-EB210939840E}">
    <text>Inserir código dos ativos que se deseja comprar</text>
  </threadedComment>
  <threadedComment ref="E7" dT="2020-04-27T19:44:42.32" personId="{D2815B33-11D7-49E5-97A6-8F244408F7FE}" id="{40E5B91B-B676-455F-9368-D0A1AC144889}">
    <text>Composição desejada pelo membro (percentual da carteira)</text>
  </threadedComment>
  <threadedComment ref="F7" dT="2020-04-27T19:45:28.33" personId="{D2815B33-11D7-49E5-97A6-8F244408F7FE}" id="{B2A3DBD5-0D5C-42F5-9263-DB1694B43BC1}">
    <text>Preço baseados no fechamento do último pregão do mês.</text>
  </threadedComment>
  <threadedComment ref="G7" dT="2020-04-27T19:48:28.11" personId="{D2815B33-11D7-49E5-97A6-8F244408F7FE}" id="{4166CF13-92FA-4D1D-B5BD-0739D160D423}">
    <text>Nº REAL DE LOTES SEGUNDO A FÓRMULA</text>
  </threadedComment>
  <threadedComment ref="H7" dT="2020-04-27T19:48:41.34" personId="{D2815B33-11D7-49E5-97A6-8F244408F7FE}" id="{7893E8D5-DE99-4C03-AE57-0DD7A8B8D782}">
    <text>Nº REAL DE LOTES DESEJADO</text>
  </threadedComment>
  <threadedComment ref="J7" dT="2020-04-27T19:49:07.36" personId="{D2815B33-11D7-49E5-97A6-8F244408F7FE}" id="{66B7981D-AD7C-43E2-BC9C-A617DEC2C203}">
    <text>Composição final da carteira com base no que realmente foi "comprado"</text>
  </threadedComment>
  <threadedComment ref="K7" dT="2020-04-27T19:49:37.46" personId="{D2815B33-11D7-49E5-97A6-8F244408F7FE}" id="{00A22400-096C-466C-A7E7-B4FBAD053C23}">
    <text>Cotação de fechamento do mês</text>
  </threadedComment>
  <threadedComment ref="L7" dT="2020-04-27T19:50:30.02" personId="{D2815B33-11D7-49E5-97A6-8F244408F7FE}" id="{A422C7BC-6ED1-4B5C-813A-9C0FDF863B3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4052D1C2-B057-4DFE-AC2F-480A005CDCAB}">
    <text>Pontuação de fechamento do Ibovespa no último dia do mês anterior</text>
  </threadedComment>
  <threadedComment ref="K19" dT="2020-04-27T19:42:31.26" personId="{D2815B33-11D7-49E5-97A6-8F244408F7FE}" id="{F8C20322-B2AB-4522-BF40-B2ACA39B5C31}">
    <text>Pontuação de fechamento do Ibovespa no mês correspondente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E83EB81F-37DE-4374-934A-DB95FAA4247E}">
    <text>Inserir código dos ativos que se deseja comprar</text>
  </threadedComment>
  <threadedComment ref="E7" dT="2020-04-27T19:44:42.32" personId="{D2815B33-11D7-49E5-97A6-8F244408F7FE}" id="{16EC303E-53C4-4F53-99A3-0F155DE169CF}">
    <text>Composição desejada pelo membro (percentual da carteira)</text>
  </threadedComment>
  <threadedComment ref="F7" dT="2020-04-27T19:45:28.33" personId="{D2815B33-11D7-49E5-97A6-8F244408F7FE}" id="{A782504A-B6F7-498C-B6FA-F9529EE00516}">
    <text>Preço baseados no fechamento do último pregão do mês.</text>
  </threadedComment>
  <threadedComment ref="G7" dT="2020-04-27T19:48:28.11" personId="{D2815B33-11D7-49E5-97A6-8F244408F7FE}" id="{B7F0E5A7-B09A-480D-8E54-2447CB993BB1}">
    <text>Nº REAL DE LOTES SEGUNDO A FÓRMULA</text>
  </threadedComment>
  <threadedComment ref="H7" dT="2020-04-27T19:48:41.34" personId="{D2815B33-11D7-49E5-97A6-8F244408F7FE}" id="{5EA5737E-F53A-4530-BB43-1AAB510DEECE}">
    <text>Nº REAL DE LOTES DESEJADO</text>
  </threadedComment>
  <threadedComment ref="J7" dT="2020-04-27T19:49:07.36" personId="{D2815B33-11D7-49E5-97A6-8F244408F7FE}" id="{1D77E804-465B-4171-9176-39CB82D428CB}">
    <text>Composição final da carteira com base no que realmente foi "comprado"</text>
  </threadedComment>
  <threadedComment ref="K7" dT="2020-04-27T19:49:37.46" personId="{D2815B33-11D7-49E5-97A6-8F244408F7FE}" id="{DEC0A3F1-5812-4030-ABD7-59988F89926F}">
    <text>Cotação de fechamento do mês</text>
  </threadedComment>
  <threadedComment ref="L7" dT="2020-04-27T19:50:30.02" personId="{D2815B33-11D7-49E5-97A6-8F244408F7FE}" id="{D6DAED45-4578-4201-93C8-19F06DA3B64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ED257713-68C3-4210-BCF1-B68356BB7592}">
    <text>Pontuação de fechamento do Ibovespa no último dia do mês anterior</text>
  </threadedComment>
  <threadedComment ref="K19" dT="2020-04-27T19:42:31.26" personId="{D2815B33-11D7-49E5-97A6-8F244408F7FE}" id="{BB1F67A7-0656-4DEE-A61F-B9F0AD903AB7}">
    <text>Pontuação de fechamento do Ibovespa no mês correspondente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8"/>
  <sheetViews>
    <sheetView showGridLines="0" workbookViewId="0">
      <selection activeCell="I19" sqref="I19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57" t="s">
        <v>0</v>
      </c>
      <c r="E2" s="58"/>
      <c r="F2" s="59"/>
      <c r="G2" s="13"/>
      <c r="H2" s="13"/>
      <c r="I2" s="42">
        <f>SUM(L8:L17)</f>
        <v>0.1140507850609345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v>100000</v>
      </c>
      <c r="E4" s="19">
        <f>IF(SUM(I8:I17)&lt;=D4,SUM(I8:I17),"VALOR ACIMA DO DISPONÍVEL")</f>
        <v>92763.5</v>
      </c>
      <c r="F4" s="20">
        <f>(E4*I2)+E4+(D4-E4)</f>
        <v>110579.75</v>
      </c>
      <c r="G4" s="13"/>
      <c r="H4" s="13"/>
      <c r="I4" s="37">
        <f>F4/D4-1</f>
        <v>0.10579749999999999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62" t="s">
        <v>25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30</v>
      </c>
      <c r="E8" s="25">
        <v>0.1</v>
      </c>
      <c r="F8" s="26">
        <v>49.7</v>
      </c>
      <c r="G8" s="27">
        <v>2.0120724346076457</v>
      </c>
      <c r="H8" s="28">
        <v>2</v>
      </c>
      <c r="I8" s="29">
        <v>9940</v>
      </c>
      <c r="J8" s="30">
        <v>0.10715421475041369</v>
      </c>
      <c r="K8" s="43">
        <v>64.349999999999994</v>
      </c>
      <c r="L8" s="32">
        <v>3.1585699116570609E-2</v>
      </c>
      <c r="M8" s="33">
        <v>0.29476861167001989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31</v>
      </c>
      <c r="E9" s="25">
        <v>0.08</v>
      </c>
      <c r="F9" s="26">
        <v>38.39</v>
      </c>
      <c r="G9" s="27">
        <v>2.083876009377442</v>
      </c>
      <c r="H9" s="28">
        <v>3</v>
      </c>
      <c r="I9" s="29">
        <v>11517</v>
      </c>
      <c r="J9" s="30">
        <v>0.12415443574250648</v>
      </c>
      <c r="K9" s="43">
        <v>38.549999999999997</v>
      </c>
      <c r="L9" s="36">
        <v>5.1744490020320141E-4</v>
      </c>
      <c r="M9" s="33">
        <v>4.1677520187548556E-3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32</v>
      </c>
      <c r="E10" s="25">
        <v>7.0000000000000007E-2</v>
      </c>
      <c r="F10" s="26">
        <v>32</v>
      </c>
      <c r="G10" s="27">
        <v>2.1875000000000004</v>
      </c>
      <c r="H10" s="28">
        <v>2.25</v>
      </c>
      <c r="I10" s="29">
        <v>7200</v>
      </c>
      <c r="J10" s="30">
        <v>7.7616735030480735E-2</v>
      </c>
      <c r="K10" s="43">
        <v>36.130000000000003</v>
      </c>
      <c r="L10" s="36">
        <v>1.0017409864871426E-2</v>
      </c>
      <c r="M10" s="33">
        <v>0.12906250000000008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33</v>
      </c>
      <c r="E11" s="25">
        <v>0.08</v>
      </c>
      <c r="F11" s="26">
        <v>12.84</v>
      </c>
      <c r="G11" s="27">
        <v>6.2305295950155761</v>
      </c>
      <c r="H11" s="28">
        <v>5</v>
      </c>
      <c r="I11" s="29">
        <v>6420</v>
      </c>
      <c r="J11" s="30">
        <v>6.9208255402178662E-2</v>
      </c>
      <c r="K11" s="43">
        <v>13.03</v>
      </c>
      <c r="L11" s="36">
        <v>1.0241096983188375E-3</v>
      </c>
      <c r="M11" s="33">
        <v>1.4797507788161912E-2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18</v>
      </c>
      <c r="E12" s="25">
        <v>0.14000000000000001</v>
      </c>
      <c r="F12" s="26">
        <v>28.5</v>
      </c>
      <c r="G12" s="27">
        <v>4.912280701754387</v>
      </c>
      <c r="H12" s="28">
        <v>5</v>
      </c>
      <c r="I12" s="29">
        <v>14250</v>
      </c>
      <c r="J12" s="30">
        <v>0.15361645474782645</v>
      </c>
      <c r="K12" s="43">
        <v>30.84</v>
      </c>
      <c r="L12" s="36">
        <v>1.261271944245311E-2</v>
      </c>
      <c r="M12" s="33">
        <v>8.2105263157894681E-2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34</v>
      </c>
      <c r="E13" s="25">
        <v>0.11</v>
      </c>
      <c r="F13" s="26">
        <v>22.77</v>
      </c>
      <c r="G13" s="27">
        <v>4.8309178743961354</v>
      </c>
      <c r="H13" s="28">
        <v>5</v>
      </c>
      <c r="I13" s="29">
        <v>11385</v>
      </c>
      <c r="J13" s="30">
        <v>0.12273146226694767</v>
      </c>
      <c r="K13" s="43">
        <v>23.04</v>
      </c>
      <c r="L13" s="36">
        <v>1.4553137818215055E-3</v>
      </c>
      <c r="M13" s="33">
        <v>1.1857707509881354E-2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35</v>
      </c>
      <c r="E14" s="25">
        <v>0.09</v>
      </c>
      <c r="F14" s="26">
        <v>38.42</v>
      </c>
      <c r="G14" s="27">
        <v>2.3425299323269129</v>
      </c>
      <c r="H14" s="28">
        <v>2</v>
      </c>
      <c r="I14" s="29">
        <v>7684</v>
      </c>
      <c r="J14" s="30">
        <v>8.2834304440863052E-2</v>
      </c>
      <c r="K14" s="43">
        <v>45.55</v>
      </c>
      <c r="L14" s="36">
        <v>1.53724255768702E-2</v>
      </c>
      <c r="M14" s="33">
        <v>0.18558042686100973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36</v>
      </c>
      <c r="E15" s="25">
        <v>0.13</v>
      </c>
      <c r="F15" s="26">
        <v>44.86</v>
      </c>
      <c r="G15" s="27">
        <v>2.8979045920641999</v>
      </c>
      <c r="H15" s="28">
        <v>3</v>
      </c>
      <c r="I15" s="29">
        <v>13457.999999999998</v>
      </c>
      <c r="J15" s="30">
        <v>0.14507861389447357</v>
      </c>
      <c r="K15" s="43">
        <v>53</v>
      </c>
      <c r="L15" s="36">
        <v>2.6325009297838067E-2</v>
      </c>
      <c r="M15" s="33">
        <v>0.18145341061078923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37</v>
      </c>
      <c r="E16" s="25">
        <v>0.09</v>
      </c>
      <c r="F16" s="26">
        <v>17.809999999999999</v>
      </c>
      <c r="G16" s="27">
        <v>5.0533408197641778</v>
      </c>
      <c r="H16" s="28">
        <v>2.5</v>
      </c>
      <c r="I16" s="29">
        <v>4452.5</v>
      </c>
      <c r="J16" s="30">
        <v>4.7998404544891043E-2</v>
      </c>
      <c r="K16" s="43">
        <v>19.71</v>
      </c>
      <c r="L16" s="36">
        <v>5.120548491594221E-3</v>
      </c>
      <c r="M16" s="33">
        <v>0.10668163952835497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38</v>
      </c>
      <c r="E17" s="25">
        <v>0.11</v>
      </c>
      <c r="F17" s="26">
        <v>11.74</v>
      </c>
      <c r="G17" s="27">
        <v>9.369676320272573</v>
      </c>
      <c r="H17" s="28">
        <v>5.5</v>
      </c>
      <c r="I17" s="29">
        <v>6457.0000000000009</v>
      </c>
      <c r="J17" s="30">
        <v>6.9607119179418642E-2</v>
      </c>
      <c r="K17" s="43">
        <v>13.43</v>
      </c>
      <c r="L17" s="36">
        <v>1.0020104890393318E-2</v>
      </c>
      <c r="M17" s="33">
        <v>0.14395229982964231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7" t="s">
        <v>22</v>
      </c>
      <c r="D18" s="67"/>
      <c r="E18" s="67"/>
      <c r="F18" s="4">
        <v>100000</v>
      </c>
      <c r="G18" s="3"/>
      <c r="H18" s="3"/>
      <c r="I18" s="3"/>
      <c r="J18" s="4"/>
      <c r="K18" s="2">
        <f>F4</f>
        <v>110579.75</v>
      </c>
      <c r="L18" s="55">
        <f t="shared" ref="L18" si="0">(K18/F18-1)</f>
        <v>0.10579749999999999</v>
      </c>
      <c r="M18" s="5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7" t="s">
        <v>24</v>
      </c>
      <c r="D19" s="67"/>
      <c r="E19" s="67"/>
      <c r="F19" s="44">
        <v>80505.89</v>
      </c>
      <c r="G19" s="6"/>
      <c r="H19" s="6"/>
      <c r="I19" s="6"/>
      <c r="J19" s="7"/>
      <c r="K19" s="45">
        <v>87402.59</v>
      </c>
      <c r="L19" s="55">
        <f>(K19/F19-1)</f>
        <v>8.5667023866204062E-2</v>
      </c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L19:M19"/>
    <mergeCell ref="D2:F2"/>
    <mergeCell ref="L7:M7"/>
    <mergeCell ref="L18:M18"/>
    <mergeCell ref="C6:M6"/>
    <mergeCell ref="C7:D7"/>
    <mergeCell ref="C18:E18"/>
    <mergeCell ref="C19:E19"/>
  </mergeCells>
  <conditionalFormatting sqref="M8:M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DE27-54AC-4975-92D6-25237E96A6A7}">
  <dimension ref="A1:Y998"/>
  <sheetViews>
    <sheetView showGridLines="0" workbookViewId="0">
      <selection activeCell="P7" sqref="P7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57" t="s">
        <v>0</v>
      </c>
      <c r="E2" s="58"/>
      <c r="F2" s="59"/>
      <c r="G2" s="13"/>
      <c r="H2" s="13"/>
      <c r="I2" s="42">
        <f>SUM(L8:L17)</f>
        <v>0.10211612858919676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Maio!F4</f>
        <v>110579.75</v>
      </c>
      <c r="E4" s="19">
        <f>IF(SUM(I8:I17)&lt;=D4,SUM(I8:I17),"VALOR ACIMA DO DISPONÍVEL")</f>
        <v>104842.4</v>
      </c>
      <c r="F4" s="20">
        <f>(E4*I2)+E4+(D4-E4)</f>
        <v>121285.85</v>
      </c>
      <c r="G4" s="13"/>
      <c r="H4" s="13"/>
      <c r="I4" s="37">
        <f>F4/100000-1</f>
        <v>0.21285850000000006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62" t="s">
        <v>43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50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30</v>
      </c>
      <c r="E8" s="46">
        <v>0.1</v>
      </c>
      <c r="F8" s="47">
        <v>64.349999999999994</v>
      </c>
      <c r="G8" s="27">
        <f t="shared" ref="G8:G17" si="0">((E8*$D$4)/100)/F8</f>
        <v>1.7184110334110336</v>
      </c>
      <c r="H8" s="48">
        <v>2</v>
      </c>
      <c r="I8" s="29">
        <f>H8*F8*100</f>
        <v>12869.999999999998</v>
      </c>
      <c r="J8" s="49">
        <f t="shared" ref="J8:J17" si="1">I8/$E$4</f>
        <v>0.12275567900009919</v>
      </c>
      <c r="K8" s="52">
        <v>71.650000000000006</v>
      </c>
      <c r="L8" s="32">
        <f t="shared" ref="L8:L17" si="2">IFERROR((K8/F8-1)*J8,0)</f>
        <v>1.3925663662792926E-2</v>
      </c>
      <c r="M8" s="33">
        <f t="shared" ref="M8:M17" si="3">IFERROR(L8/J8,0)</f>
        <v>0.11344211344211352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39</v>
      </c>
      <c r="E9" s="46">
        <v>0.08</v>
      </c>
      <c r="F9" s="47">
        <v>7.26</v>
      </c>
      <c r="G9" s="27">
        <f t="shared" si="0"/>
        <v>12.185096418732783</v>
      </c>
      <c r="H9" s="48">
        <v>7</v>
      </c>
      <c r="I9" s="29">
        <f t="shared" ref="I9:I17" si="4">H9*F9*100</f>
        <v>5082</v>
      </c>
      <c r="J9" s="49">
        <f t="shared" si="1"/>
        <v>4.8472755297475072E-2</v>
      </c>
      <c r="K9" s="53">
        <v>7.33</v>
      </c>
      <c r="L9" s="36">
        <f t="shared" si="2"/>
        <v>4.6736816402523839E-4</v>
      </c>
      <c r="M9" s="33">
        <f t="shared" si="3"/>
        <v>9.6418732782368455E-3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40</v>
      </c>
      <c r="E10" s="46">
        <v>0.08</v>
      </c>
      <c r="F10" s="47">
        <v>54.86</v>
      </c>
      <c r="G10" s="27">
        <f t="shared" si="0"/>
        <v>1.6125373678454249</v>
      </c>
      <c r="H10" s="48">
        <v>1.5</v>
      </c>
      <c r="I10" s="29">
        <f t="shared" si="4"/>
        <v>8229</v>
      </c>
      <c r="J10" s="49">
        <f t="shared" si="1"/>
        <v>7.8489237178851312E-2</v>
      </c>
      <c r="K10" s="53">
        <v>62.17</v>
      </c>
      <c r="L10" s="36">
        <f t="shared" si="2"/>
        <v>1.0458554935789335E-2</v>
      </c>
      <c r="M10" s="33">
        <f t="shared" si="3"/>
        <v>0.13324826831935832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32</v>
      </c>
      <c r="E11" s="46">
        <v>0.06</v>
      </c>
      <c r="F11" s="47">
        <v>36.130000000000003</v>
      </c>
      <c r="G11" s="27">
        <f t="shared" si="0"/>
        <v>1.8363645170218652</v>
      </c>
      <c r="H11" s="48">
        <v>4</v>
      </c>
      <c r="I11" s="29">
        <f t="shared" si="4"/>
        <v>14452.000000000002</v>
      </c>
      <c r="J11" s="49">
        <f t="shared" si="1"/>
        <v>0.13784499401005704</v>
      </c>
      <c r="K11" s="53">
        <v>40.61</v>
      </c>
      <c r="L11" s="36">
        <f t="shared" si="2"/>
        <v>1.7092321427208838E-2</v>
      </c>
      <c r="M11" s="33">
        <f t="shared" si="3"/>
        <v>0.12399667866039299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18</v>
      </c>
      <c r="E12" s="46">
        <v>0.14000000000000001</v>
      </c>
      <c r="F12" s="47">
        <v>30.84</v>
      </c>
      <c r="G12" s="27">
        <f t="shared" si="0"/>
        <v>5.0198330090791181</v>
      </c>
      <c r="H12" s="48">
        <v>5</v>
      </c>
      <c r="I12" s="29">
        <f t="shared" si="4"/>
        <v>15419.999999999998</v>
      </c>
      <c r="J12" s="49">
        <f t="shared" si="1"/>
        <v>0.14707789978100463</v>
      </c>
      <c r="K12" s="53">
        <v>32.15</v>
      </c>
      <c r="L12" s="36">
        <f t="shared" si="2"/>
        <v>6.2474723966639226E-3</v>
      </c>
      <c r="M12" s="33">
        <f t="shared" si="3"/>
        <v>4.2477302204928513E-2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34</v>
      </c>
      <c r="E13" s="46">
        <v>0.1</v>
      </c>
      <c r="F13" s="47">
        <v>23.04</v>
      </c>
      <c r="G13" s="27">
        <f t="shared" si="0"/>
        <v>4.7994683159722227</v>
      </c>
      <c r="H13" s="48">
        <v>4</v>
      </c>
      <c r="I13" s="29">
        <f t="shared" si="4"/>
        <v>9216</v>
      </c>
      <c r="J13" s="49">
        <f t="shared" si="1"/>
        <v>8.7903367339931177E-2</v>
      </c>
      <c r="K13" s="53">
        <v>25.45</v>
      </c>
      <c r="L13" s="36">
        <f t="shared" si="2"/>
        <v>9.1947532677618959E-3</v>
      </c>
      <c r="M13" s="33">
        <f t="shared" si="3"/>
        <v>0.10460069444444442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35</v>
      </c>
      <c r="E14" s="46">
        <v>0.1</v>
      </c>
      <c r="F14" s="47">
        <v>45.55</v>
      </c>
      <c r="G14" s="27">
        <f t="shared" si="0"/>
        <v>2.4276564215148193</v>
      </c>
      <c r="H14" s="48">
        <v>3</v>
      </c>
      <c r="I14" s="29">
        <f t="shared" si="4"/>
        <v>13664.999999999998</v>
      </c>
      <c r="J14" s="49">
        <f t="shared" si="1"/>
        <v>0.13033848900826384</v>
      </c>
      <c r="K14" s="53">
        <v>55.09</v>
      </c>
      <c r="L14" s="36">
        <f t="shared" si="2"/>
        <v>2.7298116029392722E-2</v>
      </c>
      <c r="M14" s="33">
        <f t="shared" si="3"/>
        <v>0.20944017563117479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36</v>
      </c>
      <c r="E15" s="46">
        <v>0.13</v>
      </c>
      <c r="F15" s="47">
        <v>53</v>
      </c>
      <c r="G15" s="27">
        <f t="shared" si="0"/>
        <v>2.7123334905660381</v>
      </c>
      <c r="H15" s="48">
        <v>3</v>
      </c>
      <c r="I15" s="29">
        <f t="shared" si="4"/>
        <v>15900</v>
      </c>
      <c r="J15" s="49">
        <f t="shared" si="1"/>
        <v>0.15165620016329273</v>
      </c>
      <c r="K15" s="53">
        <v>55.92</v>
      </c>
      <c r="L15" s="36">
        <f t="shared" si="2"/>
        <v>8.355398197675756E-3</v>
      </c>
      <c r="M15" s="33">
        <f t="shared" si="3"/>
        <v>5.5094339622641549E-2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41</v>
      </c>
      <c r="E16" s="46">
        <v>0.11</v>
      </c>
      <c r="F16" s="47">
        <v>20.34</v>
      </c>
      <c r="G16" s="27">
        <f t="shared" si="0"/>
        <v>5.980222468043265</v>
      </c>
      <c r="H16" s="48">
        <v>3.6</v>
      </c>
      <c r="I16" s="29">
        <f t="shared" si="4"/>
        <v>7322.4000000000005</v>
      </c>
      <c r="J16" s="49">
        <f t="shared" si="1"/>
        <v>6.9841972331804697E-2</v>
      </c>
      <c r="K16" s="53">
        <v>21.55</v>
      </c>
      <c r="L16" s="36">
        <f t="shared" si="2"/>
        <v>4.1548075969264301E-3</v>
      </c>
      <c r="M16" s="33">
        <f t="shared" si="3"/>
        <v>5.9488692232054996E-2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38</v>
      </c>
      <c r="E17" s="46">
        <v>0.1</v>
      </c>
      <c r="F17" s="47">
        <v>13.43</v>
      </c>
      <c r="G17" s="27">
        <f t="shared" si="0"/>
        <v>8.2337862993298589</v>
      </c>
      <c r="H17" s="48">
        <v>2</v>
      </c>
      <c r="I17" s="29">
        <f t="shared" si="4"/>
        <v>2686</v>
      </c>
      <c r="J17" s="49">
        <f t="shared" si="1"/>
        <v>2.5619405889220393E-2</v>
      </c>
      <c r="K17" s="54">
        <v>16.010000000000002</v>
      </c>
      <c r="L17" s="36">
        <f t="shared" si="2"/>
        <v>4.9216729109596924E-3</v>
      </c>
      <c r="M17" s="33">
        <f t="shared" si="3"/>
        <v>0.19210722263588995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7" t="s">
        <v>22</v>
      </c>
      <c r="D18" s="67"/>
      <c r="E18" s="67"/>
      <c r="F18" s="4">
        <f>D4</f>
        <v>110579.75</v>
      </c>
      <c r="G18" s="3"/>
      <c r="H18" s="3"/>
      <c r="I18" s="3"/>
      <c r="J18" s="4"/>
      <c r="K18" s="51">
        <f>F4</f>
        <v>121285.85</v>
      </c>
      <c r="L18" s="55">
        <f t="shared" ref="L18:L19" si="5">(K18/F18-1)</f>
        <v>9.6817907437844575E-2</v>
      </c>
      <c r="M18" s="5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7" t="s">
        <v>24</v>
      </c>
      <c r="D19" s="67"/>
      <c r="E19" s="67"/>
      <c r="F19" s="45">
        <v>87402.59</v>
      </c>
      <c r="G19" s="6"/>
      <c r="H19" s="6"/>
      <c r="I19" s="6"/>
      <c r="J19" s="7"/>
      <c r="K19" s="45">
        <v>95735.35</v>
      </c>
      <c r="L19" s="55">
        <f t="shared" si="5"/>
        <v>9.5337678208391896E-2</v>
      </c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7C9E-5E5A-4290-B171-454056D9A904}">
  <dimension ref="A1:Y998"/>
  <sheetViews>
    <sheetView showGridLines="0" tabSelected="1" workbookViewId="0">
      <selection activeCell="O11" sqref="O11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57" t="s">
        <v>0</v>
      </c>
      <c r="E2" s="58"/>
      <c r="F2" s="59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Junho!F4</f>
        <v>121285.85</v>
      </c>
      <c r="E4" s="19">
        <f>IF(SUM(I8:I17)&lt;=D4,SUM(I8:I17),"VALOR ACIMA DO DISPONÍVEL")</f>
        <v>115254.5</v>
      </c>
      <c r="F4" s="20">
        <f>(E4*I2)+E4+(D4-E4)</f>
        <v>121285.85</v>
      </c>
      <c r="G4" s="13"/>
      <c r="H4" s="13"/>
      <c r="I4" s="37">
        <f>F4/100000-1</f>
        <v>0.21285850000000006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62" t="s">
        <v>42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30</v>
      </c>
      <c r="E8" s="25">
        <v>0.1</v>
      </c>
      <c r="F8" s="26">
        <v>71.650000000000006</v>
      </c>
      <c r="G8" s="27">
        <f t="shared" ref="G8:G17" si="0">((E8*$D$4)/100)/F8</f>
        <v>1.6927543614794138</v>
      </c>
      <c r="H8" s="28">
        <v>3</v>
      </c>
      <c r="I8" s="29">
        <f>H8*F8*100</f>
        <v>21495</v>
      </c>
      <c r="J8" s="30">
        <f t="shared" ref="J8:J17" si="1">I8/$E$4</f>
        <v>0.1865003101831165</v>
      </c>
      <c r="K8" s="26">
        <v>71.650000000000006</v>
      </c>
      <c r="L8" s="70">
        <f t="shared" ref="L8:L17" si="2">IFERROR((K8/F8-1)*J8,0)</f>
        <v>0</v>
      </c>
      <c r="M8" s="68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40</v>
      </c>
      <c r="E9" s="25">
        <v>0.08</v>
      </c>
      <c r="F9" s="26">
        <v>62.17</v>
      </c>
      <c r="G9" s="27">
        <f t="shared" si="0"/>
        <v>1.5606993726877916</v>
      </c>
      <c r="H9" s="28">
        <v>2</v>
      </c>
      <c r="I9" s="29">
        <f t="shared" ref="I9:I17" si="4">H9*F9*100</f>
        <v>12434</v>
      </c>
      <c r="J9" s="30">
        <f t="shared" si="1"/>
        <v>0.10788298938436243</v>
      </c>
      <c r="K9" s="26">
        <v>62.17</v>
      </c>
      <c r="L9" s="70">
        <f t="shared" si="2"/>
        <v>0</v>
      </c>
      <c r="M9" s="68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32</v>
      </c>
      <c r="E10" s="25">
        <v>0.08</v>
      </c>
      <c r="F10" s="26">
        <v>40.61</v>
      </c>
      <c r="G10" s="27">
        <f t="shared" si="0"/>
        <v>2.3892804727899533</v>
      </c>
      <c r="H10" s="28">
        <v>1.5</v>
      </c>
      <c r="I10" s="29">
        <f t="shared" si="4"/>
        <v>6091.5</v>
      </c>
      <c r="J10" s="30">
        <f t="shared" si="1"/>
        <v>5.2852600115396796E-2</v>
      </c>
      <c r="K10" s="26">
        <v>40.61</v>
      </c>
      <c r="L10" s="70">
        <f t="shared" si="2"/>
        <v>0</v>
      </c>
      <c r="M10" s="68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18</v>
      </c>
      <c r="E11" s="25">
        <v>0.06</v>
      </c>
      <c r="F11" s="26">
        <v>32.15</v>
      </c>
      <c r="G11" s="27">
        <f t="shared" si="0"/>
        <v>2.263499533437014</v>
      </c>
      <c r="H11" s="28">
        <v>4</v>
      </c>
      <c r="I11" s="29">
        <f t="shared" si="4"/>
        <v>12860</v>
      </c>
      <c r="J11" s="30">
        <f t="shared" si="1"/>
        <v>0.11157915742986174</v>
      </c>
      <c r="K11" s="26">
        <v>32.15</v>
      </c>
      <c r="L11" s="70">
        <f t="shared" si="2"/>
        <v>0</v>
      </c>
      <c r="M11" s="68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34</v>
      </c>
      <c r="E12" s="25">
        <v>0.14000000000000001</v>
      </c>
      <c r="F12" s="26">
        <v>25.45</v>
      </c>
      <c r="G12" s="27">
        <f t="shared" si="0"/>
        <v>6.6719131630648345</v>
      </c>
      <c r="H12" s="28">
        <v>3</v>
      </c>
      <c r="I12" s="29">
        <f t="shared" si="4"/>
        <v>7634.9999999999991</v>
      </c>
      <c r="J12" s="30">
        <f t="shared" si="1"/>
        <v>6.6244701942223511E-2</v>
      </c>
      <c r="K12" s="26">
        <v>25.45</v>
      </c>
      <c r="L12" s="70">
        <f t="shared" si="2"/>
        <v>0</v>
      </c>
      <c r="M12" s="68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35</v>
      </c>
      <c r="E13" s="25">
        <v>0.1</v>
      </c>
      <c r="F13" s="26">
        <v>55.09</v>
      </c>
      <c r="G13" s="27">
        <f t="shared" si="0"/>
        <v>2.2015946632782719</v>
      </c>
      <c r="H13" s="28">
        <v>3</v>
      </c>
      <c r="I13" s="29">
        <f t="shared" si="4"/>
        <v>16527</v>
      </c>
      <c r="J13" s="30">
        <f t="shared" si="1"/>
        <v>0.14339570255391329</v>
      </c>
      <c r="K13" s="26">
        <v>55.09</v>
      </c>
      <c r="L13" s="70">
        <f t="shared" si="2"/>
        <v>0</v>
      </c>
      <c r="M13" s="68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36</v>
      </c>
      <c r="E14" s="25">
        <v>0.09</v>
      </c>
      <c r="F14" s="26">
        <v>55.92</v>
      </c>
      <c r="G14" s="27">
        <f t="shared" si="0"/>
        <v>1.9520254828326182</v>
      </c>
      <c r="H14" s="28">
        <v>3</v>
      </c>
      <c r="I14" s="29">
        <f t="shared" si="4"/>
        <v>16776</v>
      </c>
      <c r="J14" s="30">
        <f t="shared" si="1"/>
        <v>0.14555613880586007</v>
      </c>
      <c r="K14" s="26">
        <v>55.92</v>
      </c>
      <c r="L14" s="70">
        <f t="shared" si="2"/>
        <v>0</v>
      </c>
      <c r="M14" s="68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41</v>
      </c>
      <c r="E15" s="25">
        <v>0.1</v>
      </c>
      <c r="F15" s="26">
        <v>21.55</v>
      </c>
      <c r="G15" s="27">
        <f t="shared" si="0"/>
        <v>5.6281136890951275</v>
      </c>
      <c r="H15" s="28">
        <v>3</v>
      </c>
      <c r="I15" s="29">
        <f t="shared" si="4"/>
        <v>6465.0000000000009</v>
      </c>
      <c r="J15" s="30">
        <f t="shared" si="1"/>
        <v>5.6093254493316973E-2</v>
      </c>
      <c r="K15" s="26">
        <v>21.55</v>
      </c>
      <c r="L15" s="70">
        <f t="shared" si="2"/>
        <v>0</v>
      </c>
      <c r="M15" s="68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44</v>
      </c>
      <c r="E16" s="25">
        <v>0.09</v>
      </c>
      <c r="F16" s="26">
        <v>23.22</v>
      </c>
      <c r="G16" s="27">
        <f t="shared" si="0"/>
        <v>4.7010019379844969</v>
      </c>
      <c r="H16" s="28">
        <v>3</v>
      </c>
      <c r="I16" s="29">
        <f t="shared" si="4"/>
        <v>6966</v>
      </c>
      <c r="J16" s="30">
        <f t="shared" si="1"/>
        <v>6.0440156349643614E-2</v>
      </c>
      <c r="K16" s="26">
        <v>23.22</v>
      </c>
      <c r="L16" s="70">
        <f t="shared" si="2"/>
        <v>0</v>
      </c>
      <c r="M16" s="68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38</v>
      </c>
      <c r="E17" s="25">
        <v>0.11</v>
      </c>
      <c r="F17" s="26">
        <v>16.010000000000002</v>
      </c>
      <c r="G17" s="27">
        <f t="shared" si="0"/>
        <v>8.3331939412866962</v>
      </c>
      <c r="H17" s="28">
        <v>5</v>
      </c>
      <c r="I17" s="29">
        <f t="shared" si="4"/>
        <v>8005.0000000000009</v>
      </c>
      <c r="J17" s="30">
        <f t="shared" si="1"/>
        <v>6.9454988742305074E-2</v>
      </c>
      <c r="K17" s="26">
        <v>16.010000000000002</v>
      </c>
      <c r="L17" s="70">
        <f t="shared" si="2"/>
        <v>0</v>
      </c>
      <c r="M17" s="68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7" t="s">
        <v>22</v>
      </c>
      <c r="D18" s="67"/>
      <c r="E18" s="67"/>
      <c r="F18" s="4">
        <f>D4</f>
        <v>121285.85</v>
      </c>
      <c r="G18" s="3"/>
      <c r="H18" s="3"/>
      <c r="I18" s="3"/>
      <c r="J18" s="4"/>
      <c r="K18" s="2">
        <f>F4</f>
        <v>121285.85</v>
      </c>
      <c r="L18" s="69">
        <f t="shared" ref="L18:L19" si="5">(K18/F18-1)</f>
        <v>0</v>
      </c>
      <c r="M18" s="5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7" t="s">
        <v>24</v>
      </c>
      <c r="D19" s="67"/>
      <c r="E19" s="67"/>
      <c r="F19" s="11">
        <v>95055.82</v>
      </c>
      <c r="G19" s="6"/>
      <c r="H19" s="6"/>
      <c r="I19" s="6"/>
      <c r="J19" s="7"/>
      <c r="K19" s="5">
        <v>95055.82</v>
      </c>
      <c r="L19" s="55">
        <f t="shared" si="5"/>
        <v>0</v>
      </c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EF1C-4DF0-468A-96B3-39F80112D9DF}">
  <dimension ref="A1:Y998"/>
  <sheetViews>
    <sheetView showGridLines="0" workbookViewId="0">
      <selection activeCell="N18" sqref="N1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57" t="s">
        <v>0</v>
      </c>
      <c r="E2" s="58"/>
      <c r="F2" s="59"/>
      <c r="G2" s="13"/>
      <c r="H2" s="13"/>
      <c r="I2" s="42">
        <f>SUM(L8:L17)</f>
        <v>5.7952967096125282E-2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Julho!F4</f>
        <v>121285.85</v>
      </c>
      <c r="E4" s="19">
        <f>IF(SUM(I8:I17)&lt;=D4,SUM(I8:I17),"VALOR ACIMA DO DISPONÍVEL")</f>
        <v>83516</v>
      </c>
      <c r="F4" s="20">
        <f>(E4*I2)+E4+(D4-E4)</f>
        <v>126125.85</v>
      </c>
      <c r="G4" s="13"/>
      <c r="H4" s="13"/>
      <c r="I4" s="37">
        <f>F4/100000-1</f>
        <v>0.26125850000000006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62" t="s">
        <v>25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7.2582794733692406</v>
      </c>
      <c r="H8" s="28">
        <v>6</v>
      </c>
      <c r="I8" s="29">
        <f>H8*F8*100</f>
        <v>10026</v>
      </c>
      <c r="J8" s="30">
        <f t="shared" ref="J8:J17" si="1">I8/$E$4</f>
        <v>0.12004885291441161</v>
      </c>
      <c r="K8" s="31">
        <v>15.86</v>
      </c>
      <c r="L8" s="32">
        <f t="shared" ref="L8:L17" si="2">IFERROR((K8/F8-1)*J8,0)</f>
        <v>-6.1066143014512284E-3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3.4407333333333336</v>
      </c>
      <c r="H9" s="28">
        <v>3</v>
      </c>
      <c r="I9" s="29">
        <f t="shared" ref="I9:I17" si="4">H9*F9*100</f>
        <v>10575</v>
      </c>
      <c r="J9" s="30">
        <f t="shared" si="1"/>
        <v>0.12662244360362088</v>
      </c>
      <c r="K9" s="31">
        <v>42.95</v>
      </c>
      <c r="L9" s="36">
        <f t="shared" si="2"/>
        <v>2.7659370659514359E-2</v>
      </c>
      <c r="M9" s="33">
        <f t="shared" si="3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>
        <f t="shared" si="0"/>
        <v>11.037134984833164</v>
      </c>
      <c r="H10" s="28">
        <v>10</v>
      </c>
      <c r="I10" s="29">
        <f t="shared" si="4"/>
        <v>9890</v>
      </c>
      <c r="J10" s="30">
        <f t="shared" si="1"/>
        <v>0.11842042243402462</v>
      </c>
      <c r="K10" s="31">
        <v>10.19</v>
      </c>
      <c r="L10" s="36">
        <f t="shared" si="2"/>
        <v>3.5921260596771618E-3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>
        <f t="shared" si="0"/>
        <v>2.5110942028985512</v>
      </c>
      <c r="H11" s="28">
        <v>2</v>
      </c>
      <c r="I11" s="29">
        <f t="shared" si="4"/>
        <v>8694</v>
      </c>
      <c r="J11" s="30">
        <f t="shared" si="1"/>
        <v>0.10409981320944489</v>
      </c>
      <c r="K11" s="31">
        <v>48.33</v>
      </c>
      <c r="L11" s="36">
        <f t="shared" si="2"/>
        <v>1.1638488433354086E-2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>
        <f t="shared" si="0"/>
        <v>3.3458165517241381</v>
      </c>
      <c r="H12" s="28">
        <v>3</v>
      </c>
      <c r="I12" s="29">
        <f t="shared" si="4"/>
        <v>8700</v>
      </c>
      <c r="J12" s="30">
        <f t="shared" si="1"/>
        <v>0.10417165573063844</v>
      </c>
      <c r="K12" s="31">
        <v>34.659999999999997</v>
      </c>
      <c r="L12" s="36">
        <f t="shared" si="2"/>
        <v>2.0331433497772861E-2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>
        <f t="shared" si="0"/>
        <v>5.7755166666666673</v>
      </c>
      <c r="H13" s="28">
        <v>5</v>
      </c>
      <c r="I13" s="29">
        <f t="shared" si="4"/>
        <v>9450</v>
      </c>
      <c r="J13" s="30">
        <f t="shared" si="1"/>
        <v>0.11315197087983141</v>
      </c>
      <c r="K13" s="31">
        <v>19.850000000000001</v>
      </c>
      <c r="L13" s="36">
        <f t="shared" si="2"/>
        <v>5.6875329278222352E-3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>
        <f t="shared" si="0"/>
        <v>7.8903434014869909</v>
      </c>
      <c r="H14" s="28">
        <v>7</v>
      </c>
      <c r="I14" s="29">
        <f t="shared" si="4"/>
        <v>7531.9999999999991</v>
      </c>
      <c r="J14" s="30">
        <f t="shared" si="1"/>
        <v>9.0186311604961919E-2</v>
      </c>
      <c r="K14" s="31">
        <v>11.85</v>
      </c>
      <c r="L14" s="36">
        <f t="shared" si="2"/>
        <v>9.13597394511231E-3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>
        <f t="shared" si="0"/>
        <v>6.5865085337470921</v>
      </c>
      <c r="H15" s="28">
        <v>5</v>
      </c>
      <c r="I15" s="29">
        <f t="shared" si="4"/>
        <v>6445</v>
      </c>
      <c r="J15" s="30">
        <f t="shared" si="1"/>
        <v>7.7170841515398242E-2</v>
      </c>
      <c r="K15" s="31">
        <v>12.46</v>
      </c>
      <c r="L15" s="36">
        <f t="shared" si="2"/>
        <v>-2.5743570094353147E-3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>
        <f t="shared" si="0"/>
        <v>3.7400922907488998</v>
      </c>
      <c r="H16" s="28">
        <v>3</v>
      </c>
      <c r="I16" s="29">
        <f t="shared" si="4"/>
        <v>6809.9999999999991</v>
      </c>
      <c r="J16" s="30">
        <f t="shared" si="1"/>
        <v>8.1541261554672145E-2</v>
      </c>
      <c r="K16" s="31">
        <v>21.25</v>
      </c>
      <c r="L16" s="36">
        <f t="shared" si="2"/>
        <v>-5.2085827865319166E-3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>
        <f t="shared" si="0"/>
        <v>1.7988261030774937</v>
      </c>
      <c r="H17" s="28">
        <v>1</v>
      </c>
      <c r="I17" s="29">
        <f t="shared" si="4"/>
        <v>5394</v>
      </c>
      <c r="J17" s="30">
        <f t="shared" si="1"/>
        <v>6.4586426552995832E-2</v>
      </c>
      <c r="K17" s="31">
        <v>48.76</v>
      </c>
      <c r="L17" s="36">
        <f t="shared" si="2"/>
        <v>-6.2024043297092789E-3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7" t="s">
        <v>22</v>
      </c>
      <c r="D18" s="67"/>
      <c r="E18" s="67"/>
      <c r="F18" s="4">
        <f>D4</f>
        <v>121285.85</v>
      </c>
      <c r="G18" s="3"/>
      <c r="H18" s="3"/>
      <c r="I18" s="3"/>
      <c r="J18" s="4"/>
      <c r="K18" s="2">
        <f>F4</f>
        <v>126125.85</v>
      </c>
      <c r="L18" s="55">
        <f t="shared" ref="L18:L19" si="5">(K18/F18-1)</f>
        <v>3.9905726842826228E-2</v>
      </c>
      <c r="M18" s="5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7" t="s">
        <v>24</v>
      </c>
      <c r="D19" s="67"/>
      <c r="E19" s="67"/>
      <c r="F19" s="11">
        <v>100967.2</v>
      </c>
      <c r="G19" s="6"/>
      <c r="H19" s="6"/>
      <c r="I19" s="6"/>
      <c r="J19" s="7"/>
      <c r="K19" s="5">
        <v>102673.28</v>
      </c>
      <c r="L19" s="55">
        <f t="shared" si="5"/>
        <v>1.6897368650413247E-2</v>
      </c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F2FB-AC33-463F-B680-4FCE7DE10C7F}">
  <dimension ref="A1:Y998"/>
  <sheetViews>
    <sheetView showGridLines="0" workbookViewId="0">
      <selection activeCell="N18" sqref="N1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57" t="s">
        <v>0</v>
      </c>
      <c r="E2" s="58"/>
      <c r="F2" s="59"/>
      <c r="G2" s="13"/>
      <c r="H2" s="13"/>
      <c r="I2" s="42">
        <f>SUM(L8:L17)</f>
        <v>5.7952967096125282E-2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Agosto!F4</f>
        <v>126125.85</v>
      </c>
      <c r="E4" s="19">
        <f>IF(SUM(I8:I17)&lt;=D4,SUM(I8:I17),"VALOR ACIMA DO DISPONÍVEL")</f>
        <v>83516</v>
      </c>
      <c r="F4" s="20">
        <f>(E4*I2)+E4+(D4-E4)</f>
        <v>130965.85</v>
      </c>
      <c r="G4" s="13"/>
      <c r="H4" s="13"/>
      <c r="I4" s="37">
        <f>F4/100000-1</f>
        <v>0.30965850000000006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62" t="s">
        <v>25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7.547926391382406</v>
      </c>
      <c r="H8" s="28">
        <v>6</v>
      </c>
      <c r="I8" s="29">
        <f>H8*F8*100</f>
        <v>10026</v>
      </c>
      <c r="J8" s="30">
        <f t="shared" ref="J8:J17" si="1">I8/$E$4</f>
        <v>0.12004885291441161</v>
      </c>
      <c r="K8" s="31">
        <v>15.86</v>
      </c>
      <c r="L8" s="32">
        <f t="shared" ref="L8:L17" si="2">IFERROR((K8/F8-1)*J8,0)</f>
        <v>-6.1066143014512284E-3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3.5780382978723408</v>
      </c>
      <c r="H9" s="28">
        <v>3</v>
      </c>
      <c r="I9" s="29">
        <f t="shared" ref="I9:I17" si="4">H9*F9*100</f>
        <v>10575</v>
      </c>
      <c r="J9" s="30">
        <f t="shared" si="1"/>
        <v>0.12662244360362088</v>
      </c>
      <c r="K9" s="31">
        <v>42.95</v>
      </c>
      <c r="L9" s="36">
        <f t="shared" si="2"/>
        <v>2.7659370659514359E-2</v>
      </c>
      <c r="M9" s="33">
        <f t="shared" si="3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>
        <f t="shared" si="0"/>
        <v>11.477579878665317</v>
      </c>
      <c r="H10" s="28">
        <v>10</v>
      </c>
      <c r="I10" s="29">
        <f t="shared" si="4"/>
        <v>9890</v>
      </c>
      <c r="J10" s="30">
        <f t="shared" si="1"/>
        <v>0.11842042243402462</v>
      </c>
      <c r="K10" s="31">
        <v>10.19</v>
      </c>
      <c r="L10" s="36">
        <f t="shared" si="2"/>
        <v>3.5921260596771618E-3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>
        <f t="shared" si="0"/>
        <v>2.6113012422360247</v>
      </c>
      <c r="H11" s="28">
        <v>2</v>
      </c>
      <c r="I11" s="29">
        <f t="shared" si="4"/>
        <v>8694</v>
      </c>
      <c r="J11" s="30">
        <f t="shared" si="1"/>
        <v>0.10409981320944489</v>
      </c>
      <c r="K11" s="31">
        <v>48.33</v>
      </c>
      <c r="L11" s="36">
        <f t="shared" si="2"/>
        <v>1.1638488433354086E-2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>
        <f t="shared" si="0"/>
        <v>3.4793337931034487</v>
      </c>
      <c r="H12" s="28">
        <v>3</v>
      </c>
      <c r="I12" s="29">
        <f t="shared" si="4"/>
        <v>8700</v>
      </c>
      <c r="J12" s="30">
        <f t="shared" si="1"/>
        <v>0.10417165573063844</v>
      </c>
      <c r="K12" s="31">
        <v>34.659999999999997</v>
      </c>
      <c r="L12" s="36">
        <f t="shared" si="2"/>
        <v>2.0331433497772861E-2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>
        <f t="shared" si="0"/>
        <v>6.0059928571428571</v>
      </c>
      <c r="H13" s="28">
        <v>5</v>
      </c>
      <c r="I13" s="29">
        <f t="shared" si="4"/>
        <v>9450</v>
      </c>
      <c r="J13" s="30">
        <f t="shared" si="1"/>
        <v>0.11315197087983141</v>
      </c>
      <c r="K13" s="31">
        <v>19.850000000000001</v>
      </c>
      <c r="L13" s="36">
        <f t="shared" si="2"/>
        <v>5.6875329278222352E-3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>
        <f t="shared" si="0"/>
        <v>8.2052132899628258</v>
      </c>
      <c r="H14" s="28">
        <v>7</v>
      </c>
      <c r="I14" s="29">
        <f t="shared" si="4"/>
        <v>7531.9999999999991</v>
      </c>
      <c r="J14" s="30">
        <f t="shared" si="1"/>
        <v>9.0186311604961919E-2</v>
      </c>
      <c r="K14" s="31">
        <v>11.85</v>
      </c>
      <c r="L14" s="36">
        <f t="shared" si="2"/>
        <v>9.13597394511231E-3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>
        <f t="shared" si="0"/>
        <v>6.8493479441427469</v>
      </c>
      <c r="H15" s="28">
        <v>5</v>
      </c>
      <c r="I15" s="29">
        <f t="shared" si="4"/>
        <v>6445</v>
      </c>
      <c r="J15" s="30">
        <f t="shared" si="1"/>
        <v>7.7170841515398242E-2</v>
      </c>
      <c r="K15" s="31">
        <v>12.46</v>
      </c>
      <c r="L15" s="36">
        <f t="shared" si="2"/>
        <v>-2.5743570094353147E-3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>
        <f t="shared" si="0"/>
        <v>3.8893433920704852</v>
      </c>
      <c r="H16" s="28">
        <v>3</v>
      </c>
      <c r="I16" s="29">
        <f t="shared" si="4"/>
        <v>6809.9999999999991</v>
      </c>
      <c r="J16" s="30">
        <f t="shared" si="1"/>
        <v>8.1541261554672145E-2</v>
      </c>
      <c r="K16" s="31">
        <v>21.25</v>
      </c>
      <c r="L16" s="36">
        <f t="shared" si="2"/>
        <v>-5.2085827865319166E-3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>
        <f t="shared" si="0"/>
        <v>1.8706095661846498</v>
      </c>
      <c r="H17" s="28">
        <v>1</v>
      </c>
      <c r="I17" s="29">
        <f t="shared" si="4"/>
        <v>5394</v>
      </c>
      <c r="J17" s="30">
        <f t="shared" si="1"/>
        <v>6.4586426552995832E-2</v>
      </c>
      <c r="K17" s="31">
        <v>48.76</v>
      </c>
      <c r="L17" s="36">
        <f t="shared" si="2"/>
        <v>-6.2024043297092789E-3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7" t="s">
        <v>22</v>
      </c>
      <c r="D18" s="67"/>
      <c r="E18" s="67"/>
      <c r="F18" s="4">
        <f>D4</f>
        <v>126125.85</v>
      </c>
      <c r="G18" s="3"/>
      <c r="H18" s="3"/>
      <c r="I18" s="3"/>
      <c r="J18" s="4"/>
      <c r="K18" s="2">
        <f>F4</f>
        <v>130965.85</v>
      </c>
      <c r="L18" s="55">
        <f t="shared" ref="L18:L19" si="5">(K18/F18-1)</f>
        <v>3.8374369726745128E-2</v>
      </c>
      <c r="M18" s="5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7" t="s">
        <v>24</v>
      </c>
      <c r="D19" s="67"/>
      <c r="E19" s="67"/>
      <c r="F19" s="11">
        <v>100967.2</v>
      </c>
      <c r="G19" s="6"/>
      <c r="H19" s="6"/>
      <c r="I19" s="6"/>
      <c r="J19" s="7"/>
      <c r="K19" s="5">
        <v>102673.28</v>
      </c>
      <c r="L19" s="55">
        <f t="shared" si="5"/>
        <v>1.6897368650413247E-2</v>
      </c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4FE1-2D9D-4851-B491-A3D9D13E4DF3}">
  <dimension ref="A1:Y998"/>
  <sheetViews>
    <sheetView showGridLines="0" workbookViewId="0">
      <selection activeCell="N18" sqref="N1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57" t="s">
        <v>0</v>
      </c>
      <c r="E2" s="58"/>
      <c r="F2" s="59"/>
      <c r="G2" s="13"/>
      <c r="H2" s="13"/>
      <c r="I2" s="42">
        <f>SUM(L8:L17)</f>
        <v>5.7952967096125282E-2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Setembro!F4</f>
        <v>130965.85</v>
      </c>
      <c r="E4" s="19">
        <f>IF(SUM(I8:I17)&lt;=D4,SUM(I8:I17),"VALOR ACIMA DO DISPONÍVEL")</f>
        <v>83516</v>
      </c>
      <c r="F4" s="20">
        <f>(E4*I2)+E4+(D4-E4)</f>
        <v>135805.85</v>
      </c>
      <c r="G4" s="13"/>
      <c r="H4" s="13"/>
      <c r="I4" s="37">
        <f>F4/100000-1</f>
        <v>0.35805850000000006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62" t="s">
        <v>25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7.8375733093955722</v>
      </c>
      <c r="H8" s="28">
        <v>6</v>
      </c>
      <c r="I8" s="29">
        <f>H8*F8*100</f>
        <v>10026</v>
      </c>
      <c r="J8" s="30">
        <f t="shared" ref="J8:J17" si="1">I8/$E$4</f>
        <v>0.12004885291441161</v>
      </c>
      <c r="K8" s="31">
        <v>15.86</v>
      </c>
      <c r="L8" s="32">
        <f t="shared" ref="L8:L17" si="2">IFERROR((K8/F8-1)*J8,0)</f>
        <v>-6.1066143014512284E-3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3.715343262411348</v>
      </c>
      <c r="H9" s="28">
        <v>3</v>
      </c>
      <c r="I9" s="29">
        <f t="shared" ref="I9:I17" si="4">H9*F9*100</f>
        <v>10575</v>
      </c>
      <c r="J9" s="30">
        <f t="shared" si="1"/>
        <v>0.12662244360362088</v>
      </c>
      <c r="K9" s="31">
        <v>42.95</v>
      </c>
      <c r="L9" s="36">
        <f t="shared" si="2"/>
        <v>2.7659370659514359E-2</v>
      </c>
      <c r="M9" s="33">
        <f t="shared" si="3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>
        <f t="shared" si="0"/>
        <v>11.918024772497471</v>
      </c>
      <c r="H10" s="28">
        <v>10</v>
      </c>
      <c r="I10" s="29">
        <f t="shared" si="4"/>
        <v>9890</v>
      </c>
      <c r="J10" s="30">
        <f t="shared" si="1"/>
        <v>0.11842042243402462</v>
      </c>
      <c r="K10" s="31">
        <v>10.19</v>
      </c>
      <c r="L10" s="36">
        <f t="shared" si="2"/>
        <v>3.5921260596771618E-3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>
        <f t="shared" si="0"/>
        <v>2.711508281573499</v>
      </c>
      <c r="H11" s="28">
        <v>2</v>
      </c>
      <c r="I11" s="29">
        <f t="shared" si="4"/>
        <v>8694</v>
      </c>
      <c r="J11" s="30">
        <f t="shared" si="1"/>
        <v>0.10409981320944489</v>
      </c>
      <c r="K11" s="31">
        <v>48.33</v>
      </c>
      <c r="L11" s="36">
        <f t="shared" si="2"/>
        <v>1.1638488433354086E-2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>
        <f t="shared" si="0"/>
        <v>3.6128510344827585</v>
      </c>
      <c r="H12" s="28">
        <v>3</v>
      </c>
      <c r="I12" s="29">
        <f t="shared" si="4"/>
        <v>8700</v>
      </c>
      <c r="J12" s="30">
        <f t="shared" si="1"/>
        <v>0.10417165573063844</v>
      </c>
      <c r="K12" s="31">
        <v>34.659999999999997</v>
      </c>
      <c r="L12" s="36">
        <f t="shared" si="2"/>
        <v>2.0331433497772861E-2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>
        <f t="shared" si="0"/>
        <v>6.2364690476190479</v>
      </c>
      <c r="H13" s="28">
        <v>5</v>
      </c>
      <c r="I13" s="29">
        <f t="shared" si="4"/>
        <v>9450</v>
      </c>
      <c r="J13" s="30">
        <f t="shared" si="1"/>
        <v>0.11315197087983141</v>
      </c>
      <c r="K13" s="31">
        <v>19.850000000000001</v>
      </c>
      <c r="L13" s="36">
        <f t="shared" si="2"/>
        <v>5.6875329278222352E-3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>
        <f t="shared" si="0"/>
        <v>8.5200831784386626</v>
      </c>
      <c r="H14" s="28">
        <v>7</v>
      </c>
      <c r="I14" s="29">
        <f t="shared" si="4"/>
        <v>7531.9999999999991</v>
      </c>
      <c r="J14" s="30">
        <f t="shared" si="1"/>
        <v>9.0186311604961919E-2</v>
      </c>
      <c r="K14" s="31">
        <v>11.85</v>
      </c>
      <c r="L14" s="36">
        <f t="shared" si="2"/>
        <v>9.13597394511231E-3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>
        <f t="shared" si="0"/>
        <v>7.1121873545384018</v>
      </c>
      <c r="H15" s="28">
        <v>5</v>
      </c>
      <c r="I15" s="29">
        <f t="shared" si="4"/>
        <v>6445</v>
      </c>
      <c r="J15" s="30">
        <f t="shared" si="1"/>
        <v>7.7170841515398242E-2</v>
      </c>
      <c r="K15" s="31">
        <v>12.46</v>
      </c>
      <c r="L15" s="36">
        <f t="shared" si="2"/>
        <v>-2.5743570094353147E-3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>
        <f t="shared" si="0"/>
        <v>4.038594493392071</v>
      </c>
      <c r="H16" s="28">
        <v>3</v>
      </c>
      <c r="I16" s="29">
        <f t="shared" si="4"/>
        <v>6809.9999999999991</v>
      </c>
      <c r="J16" s="30">
        <f t="shared" si="1"/>
        <v>8.1541261554672145E-2</v>
      </c>
      <c r="K16" s="31">
        <v>21.25</v>
      </c>
      <c r="L16" s="36">
        <f t="shared" si="2"/>
        <v>-5.2085827865319166E-3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>
        <f t="shared" si="0"/>
        <v>1.9423930292918057</v>
      </c>
      <c r="H17" s="28">
        <v>1</v>
      </c>
      <c r="I17" s="29">
        <f t="shared" si="4"/>
        <v>5394</v>
      </c>
      <c r="J17" s="30">
        <f t="shared" si="1"/>
        <v>6.4586426552995832E-2</v>
      </c>
      <c r="K17" s="31">
        <v>48.76</v>
      </c>
      <c r="L17" s="36">
        <f t="shared" si="2"/>
        <v>-6.2024043297092789E-3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7" t="s">
        <v>22</v>
      </c>
      <c r="D18" s="67"/>
      <c r="E18" s="67"/>
      <c r="F18" s="4">
        <f>D4</f>
        <v>130965.85</v>
      </c>
      <c r="G18" s="3"/>
      <c r="H18" s="3"/>
      <c r="I18" s="3"/>
      <c r="J18" s="4"/>
      <c r="K18" s="2">
        <f>F4</f>
        <v>135805.85</v>
      </c>
      <c r="L18" s="55">
        <f t="shared" ref="L18:L19" si="5">(K18/F18-1)</f>
        <v>3.6956198886961777E-2</v>
      </c>
      <c r="M18" s="5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7" t="s">
        <v>24</v>
      </c>
      <c r="D19" s="67"/>
      <c r="E19" s="67"/>
      <c r="F19" s="11">
        <v>100967.2</v>
      </c>
      <c r="G19" s="6"/>
      <c r="H19" s="6"/>
      <c r="I19" s="6"/>
      <c r="J19" s="7"/>
      <c r="K19" s="5">
        <v>102673.28</v>
      </c>
      <c r="L19" s="55">
        <f t="shared" si="5"/>
        <v>1.6897368650413247E-2</v>
      </c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0841-BCD3-4458-87EC-6A6D0B10FAD8}">
  <dimension ref="A1:Y998"/>
  <sheetViews>
    <sheetView showGridLines="0" workbookViewId="0">
      <selection activeCell="E8" sqref="E8:E17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57" t="s">
        <v>0</v>
      </c>
      <c r="E2" s="58"/>
      <c r="F2" s="59"/>
      <c r="G2" s="13"/>
      <c r="H2" s="13"/>
      <c r="I2" s="42">
        <f>SUM(L8:L17)</f>
        <v>5.7952967096125282E-2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Outubro!F4</f>
        <v>135805.85</v>
      </c>
      <c r="E4" s="19">
        <f>IF(SUM(I8:I17)&lt;=D4,SUM(I8:I17),"VALOR ACIMA DO DISPONÍVEL")</f>
        <v>83516</v>
      </c>
      <c r="F4" s="20">
        <f>(E4*I2)+E4+(D4-E4)</f>
        <v>140645.85</v>
      </c>
      <c r="G4" s="13"/>
      <c r="H4" s="13"/>
      <c r="I4" s="37">
        <f>F4/100000-1</f>
        <v>0.40645850000000006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62" t="s">
        <v>25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8.1272202274087384</v>
      </c>
      <c r="H8" s="28">
        <v>6</v>
      </c>
      <c r="I8" s="29">
        <f>H8*F8*100</f>
        <v>10026</v>
      </c>
      <c r="J8" s="30">
        <f t="shared" ref="J8:J17" si="1">I8/$E$4</f>
        <v>0.12004885291441161</v>
      </c>
      <c r="K8" s="31">
        <v>15.86</v>
      </c>
      <c r="L8" s="32">
        <f t="shared" ref="L8:L17" si="2">IFERROR((K8/F8-1)*J8,0)</f>
        <v>-6.1066143014512284E-3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3.8526482269503552</v>
      </c>
      <c r="H9" s="28">
        <v>3</v>
      </c>
      <c r="I9" s="29">
        <f t="shared" ref="I9:I17" si="4">H9*F9*100</f>
        <v>10575</v>
      </c>
      <c r="J9" s="30">
        <f t="shared" si="1"/>
        <v>0.12662244360362088</v>
      </c>
      <c r="K9" s="31">
        <v>42.95</v>
      </c>
      <c r="L9" s="36">
        <f t="shared" si="2"/>
        <v>2.7659370659514359E-2</v>
      </c>
      <c r="M9" s="33">
        <f t="shared" si="3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>
        <f t="shared" si="0"/>
        <v>13.731632962588474</v>
      </c>
      <c r="H10" s="28">
        <v>10</v>
      </c>
      <c r="I10" s="29">
        <f t="shared" si="4"/>
        <v>9890</v>
      </c>
      <c r="J10" s="30">
        <f t="shared" si="1"/>
        <v>0.11842042243402462</v>
      </c>
      <c r="K10" s="31">
        <v>10.19</v>
      </c>
      <c r="L10" s="36">
        <f t="shared" si="2"/>
        <v>3.5921260596771618E-3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>
        <f t="shared" si="0"/>
        <v>3.1241281343455261</v>
      </c>
      <c r="H11" s="28">
        <v>2</v>
      </c>
      <c r="I11" s="29">
        <f t="shared" si="4"/>
        <v>8694</v>
      </c>
      <c r="J11" s="30">
        <f t="shared" si="1"/>
        <v>0.10409981320944489</v>
      </c>
      <c r="K11" s="31">
        <v>48.33</v>
      </c>
      <c r="L11" s="36">
        <f t="shared" si="2"/>
        <v>1.1638488433354086E-2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>
        <f t="shared" si="0"/>
        <v>4.6829603448275865</v>
      </c>
      <c r="H12" s="28">
        <v>3</v>
      </c>
      <c r="I12" s="29">
        <f t="shared" si="4"/>
        <v>8700</v>
      </c>
      <c r="J12" s="30">
        <f t="shared" si="1"/>
        <v>0.10417165573063844</v>
      </c>
      <c r="K12" s="31">
        <v>34.659999999999997</v>
      </c>
      <c r="L12" s="36">
        <f t="shared" si="2"/>
        <v>2.0331433497772861E-2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>
        <f t="shared" si="0"/>
        <v>7.1854947089947103</v>
      </c>
      <c r="H13" s="28">
        <v>5</v>
      </c>
      <c r="I13" s="29">
        <f t="shared" si="4"/>
        <v>9450</v>
      </c>
      <c r="J13" s="30">
        <f t="shared" si="1"/>
        <v>0.11315197087983141</v>
      </c>
      <c r="K13" s="31">
        <v>19.850000000000001</v>
      </c>
      <c r="L13" s="36">
        <f t="shared" si="2"/>
        <v>5.6875329278222352E-3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>
        <f t="shared" si="0"/>
        <v>12.621361524163571</v>
      </c>
      <c r="H14" s="28">
        <v>7</v>
      </c>
      <c r="I14" s="29">
        <f t="shared" si="4"/>
        <v>7531.9999999999991</v>
      </c>
      <c r="J14" s="30">
        <f t="shared" si="1"/>
        <v>9.0186311604961919E-2</v>
      </c>
      <c r="K14" s="31">
        <v>11.85</v>
      </c>
      <c r="L14" s="36">
        <f t="shared" si="2"/>
        <v>9.13597394511231E-3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>
        <f t="shared" si="0"/>
        <v>10.535752521334368</v>
      </c>
      <c r="H15" s="28">
        <v>5</v>
      </c>
      <c r="I15" s="29">
        <f t="shared" si="4"/>
        <v>6445</v>
      </c>
      <c r="J15" s="30">
        <f t="shared" si="1"/>
        <v>7.7170841515398242E-2</v>
      </c>
      <c r="K15" s="31">
        <v>12.46</v>
      </c>
      <c r="L15" s="36">
        <f t="shared" si="2"/>
        <v>-2.5743570094353147E-3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>
        <f t="shared" si="0"/>
        <v>5.9826365638766532</v>
      </c>
      <c r="H16" s="28">
        <v>3</v>
      </c>
      <c r="I16" s="29">
        <f t="shared" si="4"/>
        <v>6809.9999999999991</v>
      </c>
      <c r="J16" s="30">
        <f t="shared" si="1"/>
        <v>8.1541261554672145E-2</v>
      </c>
      <c r="K16" s="31">
        <v>21.25</v>
      </c>
      <c r="L16" s="36">
        <f t="shared" si="2"/>
        <v>-5.2085827865319166E-3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>
        <f t="shared" si="0"/>
        <v>2.5177206154987029</v>
      </c>
      <c r="H17" s="28">
        <v>1</v>
      </c>
      <c r="I17" s="29">
        <f t="shared" si="4"/>
        <v>5394</v>
      </c>
      <c r="J17" s="30">
        <f t="shared" si="1"/>
        <v>6.4586426552995832E-2</v>
      </c>
      <c r="K17" s="31">
        <v>48.76</v>
      </c>
      <c r="L17" s="36">
        <f t="shared" si="2"/>
        <v>-6.2024043297092789E-3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7" t="s">
        <v>22</v>
      </c>
      <c r="D18" s="67"/>
      <c r="E18" s="67"/>
      <c r="F18" s="4">
        <f>D4</f>
        <v>135805.85</v>
      </c>
      <c r="G18" s="3"/>
      <c r="H18" s="3"/>
      <c r="I18" s="3"/>
      <c r="J18" s="4"/>
      <c r="K18" s="2">
        <f>F4</f>
        <v>140645.85</v>
      </c>
      <c r="L18" s="55">
        <f t="shared" ref="L18:L19" si="5">(K18/F18-1)</f>
        <v>3.5639112748088619E-2</v>
      </c>
      <c r="M18" s="5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7" t="s">
        <v>24</v>
      </c>
      <c r="D19" s="67"/>
      <c r="E19" s="67"/>
      <c r="F19" s="11">
        <v>100967.2</v>
      </c>
      <c r="G19" s="6"/>
      <c r="H19" s="6"/>
      <c r="I19" s="6"/>
      <c r="J19" s="7"/>
      <c r="K19" s="5">
        <v>102673.28</v>
      </c>
      <c r="L19" s="55">
        <f t="shared" si="5"/>
        <v>1.6897368650413247E-2</v>
      </c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60AE-38DA-4E1D-BF73-81A7798604D1}">
  <dimension ref="A1:Y998"/>
  <sheetViews>
    <sheetView showGridLines="0" workbookViewId="0">
      <selection activeCell="H18" sqref="H1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57" t="s">
        <v>0</v>
      </c>
      <c r="E2" s="58"/>
      <c r="F2" s="59"/>
      <c r="G2" s="13"/>
      <c r="H2" s="13"/>
      <c r="I2" s="42">
        <f>SUM(L8:L17)</f>
        <v>4.1519937752179853E-2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Novembro!F4</f>
        <v>140645.85</v>
      </c>
      <c r="E4" s="19">
        <f>IF(SUM(I8:I17)&lt;=D4,SUM(I8:I17),"VALOR ACIMA DO DISPONÍVEL")</f>
        <v>124663</v>
      </c>
      <c r="F4" s="20">
        <f>(E4*I2)+E4+(D4-E4)</f>
        <v>145821.85</v>
      </c>
      <c r="G4" s="13"/>
      <c r="H4" s="13"/>
      <c r="I4" s="37">
        <f>F4/100000-1</f>
        <v>0.45821850000000008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62" t="s">
        <v>25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8.416867145421902</v>
      </c>
      <c r="H8" s="28">
        <v>6</v>
      </c>
      <c r="I8" s="29">
        <f>H8*F8*100</f>
        <v>10026</v>
      </c>
      <c r="J8" s="30">
        <f t="shared" ref="J8:J17" si="1">I8/$E$4</f>
        <v>8.0424825329087221E-2</v>
      </c>
      <c r="K8" s="31">
        <v>15.86</v>
      </c>
      <c r="L8" s="32">
        <f t="shared" ref="L8:L17" si="2">IFERROR((K8/F8-1)*J8,0)</f>
        <v>-4.0910294153036651E-3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3.9899531914893616</v>
      </c>
      <c r="H9" s="28">
        <v>3</v>
      </c>
      <c r="I9" s="29">
        <f t="shared" ref="I9:I17" si="4">H9*F9*100</f>
        <v>10575</v>
      </c>
      <c r="J9" s="30">
        <f t="shared" si="1"/>
        <v>8.4828698170267045E-2</v>
      </c>
      <c r="K9" s="31">
        <v>42.95</v>
      </c>
      <c r="L9" s="36">
        <f t="shared" si="2"/>
        <v>1.8529956763434229E-2</v>
      </c>
      <c r="M9" s="33">
        <f t="shared" si="3"/>
        <v>0.21843971631205686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>
        <f t="shared" si="0"/>
        <v>14.221016177957532</v>
      </c>
      <c r="H10" s="28">
        <v>13</v>
      </c>
      <c r="I10" s="29">
        <f t="shared" si="4"/>
        <v>12857</v>
      </c>
      <c r="J10" s="30">
        <f t="shared" si="1"/>
        <v>0.10313404939717478</v>
      </c>
      <c r="K10" s="31">
        <v>10.19</v>
      </c>
      <c r="L10" s="36">
        <f t="shared" si="2"/>
        <v>3.1284342587615992E-3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>
        <f t="shared" si="0"/>
        <v>3.2354692891649415</v>
      </c>
      <c r="H11" s="28">
        <v>3</v>
      </c>
      <c r="I11" s="29">
        <f t="shared" si="4"/>
        <v>13041</v>
      </c>
      <c r="J11" s="30">
        <f t="shared" si="1"/>
        <v>0.10461002863720591</v>
      </c>
      <c r="K11" s="31">
        <v>48.33</v>
      </c>
      <c r="L11" s="36">
        <f t="shared" si="2"/>
        <v>1.1695531151985752E-2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>
        <f t="shared" si="0"/>
        <v>4.8498568965517244</v>
      </c>
      <c r="H12" s="28">
        <v>4</v>
      </c>
      <c r="I12" s="29">
        <f t="shared" si="4"/>
        <v>11600</v>
      </c>
      <c r="J12" s="30">
        <f t="shared" si="1"/>
        <v>9.3050865132396937E-2</v>
      </c>
      <c r="K12" s="31">
        <v>34.659999999999997</v>
      </c>
      <c r="L12" s="36">
        <f t="shared" si="2"/>
        <v>1.8160961953426417E-2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>
        <f t="shared" si="0"/>
        <v>7.4415793650793658</v>
      </c>
      <c r="H13" s="28">
        <v>7</v>
      </c>
      <c r="I13" s="29">
        <f t="shared" si="4"/>
        <v>13229.999999999998</v>
      </c>
      <c r="J13" s="30">
        <f t="shared" si="1"/>
        <v>0.1061261160087596</v>
      </c>
      <c r="K13" s="31">
        <v>19.850000000000001</v>
      </c>
      <c r="L13" s="36">
        <f t="shared" si="2"/>
        <v>5.3343814925038095E-3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>
        <f t="shared" si="0"/>
        <v>13.07117565055762</v>
      </c>
      <c r="H14" s="28">
        <v>12</v>
      </c>
      <c r="I14" s="29">
        <f t="shared" si="4"/>
        <v>12912</v>
      </c>
      <c r="J14" s="30">
        <f t="shared" si="1"/>
        <v>0.10357523884392322</v>
      </c>
      <c r="K14" s="31">
        <v>11.85</v>
      </c>
      <c r="L14" s="36">
        <f t="shared" si="2"/>
        <v>1.0492287206308204E-2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>
        <f t="shared" si="0"/>
        <v>10.911237393328161</v>
      </c>
      <c r="H15" s="28">
        <v>10</v>
      </c>
      <c r="I15" s="29">
        <f t="shared" si="4"/>
        <v>12890</v>
      </c>
      <c r="J15" s="30">
        <f t="shared" si="1"/>
        <v>0.10339876306522384</v>
      </c>
      <c r="K15" s="31">
        <v>12.46</v>
      </c>
      <c r="L15" s="36">
        <f t="shared" si="2"/>
        <v>-3.4492993109422965E-3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>
        <f t="shared" si="0"/>
        <v>6.1958524229074889</v>
      </c>
      <c r="H16" s="28">
        <v>5</v>
      </c>
      <c r="I16" s="29">
        <f t="shared" si="4"/>
        <v>11350</v>
      </c>
      <c r="J16" s="30">
        <f t="shared" si="1"/>
        <v>9.1045458556267694E-2</v>
      </c>
      <c r="K16" s="31">
        <v>21.25</v>
      </c>
      <c r="L16" s="36">
        <f t="shared" si="2"/>
        <v>-5.8156790707748034E-3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>
        <f t="shared" si="0"/>
        <v>2.6074499443826475</v>
      </c>
      <c r="H17" s="28">
        <v>3</v>
      </c>
      <c r="I17" s="29">
        <f t="shared" si="4"/>
        <v>16182</v>
      </c>
      <c r="J17" s="30">
        <f t="shared" si="1"/>
        <v>0.12980595685969373</v>
      </c>
      <c r="K17" s="31">
        <v>48.76</v>
      </c>
      <c r="L17" s="36">
        <f t="shared" si="2"/>
        <v>-1.2465607277219386E-2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7" t="s">
        <v>22</v>
      </c>
      <c r="D18" s="67"/>
      <c r="E18" s="67"/>
      <c r="F18" s="4">
        <f>D4</f>
        <v>140645.85</v>
      </c>
      <c r="G18" s="3"/>
      <c r="H18" s="3"/>
      <c r="I18" s="3"/>
      <c r="J18" s="4"/>
      <c r="K18" s="2">
        <f>F4</f>
        <v>145821.85</v>
      </c>
      <c r="L18" s="55">
        <f t="shared" ref="L18:L19" si="5">(K18/F18-1)</f>
        <v>3.680165465244789E-2</v>
      </c>
      <c r="M18" s="5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7" t="s">
        <v>24</v>
      </c>
      <c r="D19" s="67"/>
      <c r="E19" s="67"/>
      <c r="F19" s="11">
        <v>100967.2</v>
      </c>
      <c r="G19" s="6"/>
      <c r="H19" s="6"/>
      <c r="I19" s="6"/>
      <c r="J19" s="7"/>
      <c r="K19" s="5">
        <v>102673.28</v>
      </c>
      <c r="L19" s="55">
        <f t="shared" si="5"/>
        <v>1.6897368650413247E-2</v>
      </c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Henrique de Oliveira Silva Souza</cp:lastModifiedBy>
  <dcterms:modified xsi:type="dcterms:W3CDTF">2020-06-30T23:10:17Z</dcterms:modified>
</cp:coreProperties>
</file>