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<sst xmlns="http://schemas.openxmlformats.org/spreadsheetml/2006/main" count="238" uniqueCount="45">
  <si>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</si>
  <si>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</si>
  <si>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</si>
  <si>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</si>
  <si>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</si>
  <si>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</si>
  <si>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</si>
  <si>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</si>
  <si>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</si>
  <si>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</si>
  <si>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</si>
  <si>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</si>
  <si>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</si>
  <si>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</si>
  <si>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</si>
  <si>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</si>
  <si>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</si>
  <si>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HAPV3</t>
  </si>
  <si>
    <t xml:space="preserve">PTNT4</t>
  </si>
  <si>
    <t xml:space="preserve">JSLG3</t>
  </si>
  <si>
    <t xml:space="preserve">POMO4</t>
  </si>
  <si>
    <t xml:space="preserve">MGLU3</t>
  </si>
  <si>
    <t xml:space="preserve">WEGE3</t>
  </si>
  <si>
    <t xml:space="preserve">VLID3</t>
  </si>
  <si>
    <t xml:space="preserve">CARTEIRA</t>
  </si>
  <si>
    <t xml:space="preserve">      -&gt; Rentabilidade mensal da carteira</t>
  </si>
  <si>
    <t xml:space="preserve">IBOVESPA</t>
  </si>
  <si>
    <t xml:space="preserve">POSI3</t>
  </si>
  <si>
    <t xml:space="preserve">VVAR3</t>
  </si>
  <si>
    <t xml:space="preserve">ITSA4</t>
  </si>
  <si>
    <t xml:space="preserve">JHSF3</t>
  </si>
  <si>
    <t xml:space="preserve">BBDC4</t>
  </si>
  <si>
    <t xml:space="preserve">EQTL3</t>
  </si>
  <si>
    <t xml:space="preserve">ELET6</t>
  </si>
  <si>
    <t xml:space="preserve">BBAS3</t>
  </si>
  <si>
    <t xml:space="preserve">BRSR6</t>
  </si>
  <si>
    <t xml:space="preserve">COGN3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</si>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</sst>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724680</xdr:colOff>
      <xdr:row>6</xdr:row>
      <xdr:rowOff>32040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1520" cy="12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724680</xdr:colOff>
      <xdr:row>6</xdr:row>
      <xdr:rowOff>32040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1520" cy="12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726120</xdr:colOff>
      <xdr:row>6</xdr:row>
      <xdr:rowOff>77760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2960" cy="12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724320</xdr:colOff>
      <xdr:row>6</xdr:row>
      <xdr:rowOff>32040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1160" cy="12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724320</xdr:colOff>
      <xdr:row>6</xdr:row>
      <xdr:rowOff>32040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1160" cy="12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724320</xdr:colOff>
      <xdr:row>6</xdr:row>
      <xdr:rowOff>32040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1160" cy="12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724320</xdr:colOff>
      <xdr:row>6</xdr:row>
      <xdr:rowOff>32040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1160" cy="128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724320</xdr:colOff>
      <xdr:row>6</xdr:row>
      <xdr:rowOff>32040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1160" cy="1289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0.116481216686718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100000</v>
      </c>
      <c r="F4" s="11" t="n">
        <f aca="false">(E4*I2)+E4+(D4-E4)</f>
        <v>111648.121668672</v>
      </c>
      <c r="G4" s="2"/>
      <c r="H4" s="2"/>
      <c r="I4" s="12" t="n">
        <f aca="false">F4/D4-1</f>
        <v>0.116481216686718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52.44</v>
      </c>
      <c r="G8" s="20" t="n">
        <f aca="false">((E8*$D$4)/100)/F8</f>
        <v>1.906941266209</v>
      </c>
      <c r="H8" s="21" t="n">
        <v>1.906941266209</v>
      </c>
      <c r="I8" s="22" t="n">
        <f aca="false">H8*F8*100</f>
        <v>10000</v>
      </c>
      <c r="J8" s="23" t="n">
        <f aca="false">I8/$E$4</f>
        <v>0.1</v>
      </c>
      <c r="K8" s="19" t="n">
        <v>54.86</v>
      </c>
      <c r="L8" s="24" t="n">
        <f aca="false">IFERROR((K8/F8-1)*J8,0)</f>
        <v>0.00461479786422578</v>
      </c>
      <c r="M8" s="25" t="n">
        <f aca="false">IFERROR(L8/J8,0)</f>
        <v>0.0461479786422578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</v>
      </c>
      <c r="F9" s="19" t="n">
        <v>3.66</v>
      </c>
      <c r="G9" s="20" t="n">
        <f aca="false">((E9*$D$4)/100)/F9</f>
        <v>27.3224043715847</v>
      </c>
      <c r="H9" s="21" t="n">
        <v>27.3224043715847</v>
      </c>
      <c r="I9" s="22" t="n">
        <f aca="false">H9*F9*100</f>
        <v>10000</v>
      </c>
      <c r="J9" s="23" t="n">
        <f aca="false">I9/$E$4</f>
        <v>0.1</v>
      </c>
      <c r="K9" s="19" t="n">
        <v>4.03</v>
      </c>
      <c r="L9" s="24" t="n">
        <f aca="false">IFERROR((K9/F9-1)*J9,0)</f>
        <v>0.0101092896174863</v>
      </c>
      <c r="M9" s="25" t="n">
        <f aca="false">IFERROR(L9/J9,0)</f>
        <v>0.101092896174863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4.9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0.3</v>
      </c>
      <c r="F10" s="19" t="n">
        <v>18.8</v>
      </c>
      <c r="G10" s="20" t="n">
        <f aca="false">((E10*$D$4)/100)/F10</f>
        <v>15.9574468085106</v>
      </c>
      <c r="H10" s="21" t="n">
        <v>15.9574468085106</v>
      </c>
      <c r="I10" s="22" t="n">
        <f aca="false">H10*F10*100</f>
        <v>30000</v>
      </c>
      <c r="J10" s="23" t="n">
        <f aca="false">I10/$E$4</f>
        <v>0.3</v>
      </c>
      <c r="K10" s="19" t="n">
        <v>20.34</v>
      </c>
      <c r="L10" s="24" t="n">
        <f aca="false">IFERROR((K10/F10-1)*J10,0)</f>
        <v>0.0245744680851064</v>
      </c>
      <c r="M10" s="25" t="n">
        <f aca="false">IFERROR(L10/J10,0)</f>
        <v>0.0819148936170213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0.08</v>
      </c>
      <c r="F11" s="19" t="n">
        <v>2.86</v>
      </c>
      <c r="G11" s="20" t="n">
        <f aca="false">((E11*$D$4)/100)/F11</f>
        <v>27.972027972028</v>
      </c>
      <c r="H11" s="21" t="n">
        <v>27.972027972028</v>
      </c>
      <c r="I11" s="22" t="n">
        <f aca="false">H11*F11*100</f>
        <v>8000</v>
      </c>
      <c r="J11" s="23" t="n">
        <f aca="false">I11/$E$4</f>
        <v>0.08</v>
      </c>
      <c r="K11" s="19" t="n">
        <v>2.64</v>
      </c>
      <c r="L11" s="24" t="n">
        <f aca="false">IFERROR((K11/F11-1)*J11,0)</f>
        <v>-0.00615384615384615</v>
      </c>
      <c r="M11" s="25" t="n">
        <f aca="false">IFERROR(L11/J11,0)</f>
        <v>-0.0769230769230769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4.9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0.2</v>
      </c>
      <c r="F12" s="19" t="n">
        <v>49.7</v>
      </c>
      <c r="G12" s="20" t="n">
        <f aca="false">((E12*$D$4)/100)/F12</f>
        <v>4.02414486921529</v>
      </c>
      <c r="H12" s="21" t="n">
        <v>4.02414486921529</v>
      </c>
      <c r="I12" s="22" t="n">
        <f aca="false">H12*F12*100</f>
        <v>20000</v>
      </c>
      <c r="J12" s="23" t="n">
        <f aca="false">I12/$E$4</f>
        <v>0.2</v>
      </c>
      <c r="K12" s="19" t="n">
        <v>64.35</v>
      </c>
      <c r="L12" s="24" t="n">
        <f aca="false">IFERROR((K12/F12-1)*J12,0)</f>
        <v>0.058953722334004</v>
      </c>
      <c r="M12" s="25" t="n">
        <f aca="false">IFERROR(L12/J12,0)</f>
        <v>0.29476861167002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0.14</v>
      </c>
      <c r="F13" s="19" t="n">
        <v>39.94</v>
      </c>
      <c r="G13" s="20" t="n">
        <f aca="false">((E13*$D$4)/100)/F13</f>
        <v>3.50525788683025</v>
      </c>
      <c r="H13" s="21" t="n">
        <v>3.50525788683025</v>
      </c>
      <c r="I13" s="22" t="n">
        <f aca="false">H13*F13*100</f>
        <v>14000</v>
      </c>
      <c r="J13" s="23" t="n">
        <f aca="false">I13/$E$4</f>
        <v>0.14</v>
      </c>
      <c r="K13" s="19" t="n">
        <v>41.83</v>
      </c>
      <c r="L13" s="24" t="n">
        <f aca="false">IFERROR((K13/F13-1)*J13,0)</f>
        <v>0.00662493740610918</v>
      </c>
      <c r="M13" s="25" t="n">
        <f aca="false">IFERROR(L13/J13,0)</f>
        <v>0.0473209814722084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0.08</v>
      </c>
      <c r="F14" s="19" t="n">
        <v>8.92</v>
      </c>
      <c r="G14" s="20" t="n">
        <f aca="false">((E14*$D$4)/100)/F14</f>
        <v>8.96860986547085</v>
      </c>
      <c r="H14" s="21" t="n">
        <v>8.96860986547085</v>
      </c>
      <c r="I14" s="22" t="n">
        <f aca="false">H14*F14*100</f>
        <v>8000</v>
      </c>
      <c r="J14" s="23" t="n">
        <f aca="false">I14/$E$4</f>
        <v>0.08</v>
      </c>
      <c r="K14" s="28" t="n">
        <v>10.9</v>
      </c>
      <c r="L14" s="24" t="n">
        <f aca="false">IFERROR((K14/F14-1)*J14,0)</f>
        <v>0.0177578475336323</v>
      </c>
      <c r="M14" s="25" t="n">
        <f aca="false">IFERROR(L14/J14,0)</f>
        <v>0.221973094170404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 t="e">
        <f aca="false">((E15*$D$4)/100)/F15</f>
        <v>#DIV/0!</v>
      </c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 t="e">
        <f aca="false">((E16*$D$4)/100)/F16</f>
        <v>#DIV/0!</v>
      </c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 t="e">
        <f aca="false">((E17*$D$4)/100)/F17</f>
        <v>#DIV/0!</v>
      </c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111648.121668672</v>
      </c>
      <c r="L18" s="33" t="n">
        <f aca="false">(K18/F18-1)</f>
        <v>0.116481216686718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86771.95</v>
      </c>
      <c r="L19" s="33" t="n">
        <f aca="false">(K19/F19-1)</f>
        <v>0.0778335597556898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0.163032760574383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111648.121668672</v>
      </c>
      <c r="E4" s="10" t="n">
        <f aca="false">IF(SUM(I8:I17)&lt;=D4,SUM(I8:I17),"VALOR ACIMA DO DISPONÍVEL")</f>
        <v>111648.121668672</v>
      </c>
      <c r="F4" s="11" t="n">
        <f aca="false">(E4*I2)+E4+(D4-E4)</f>
        <v>129850.42315726</v>
      </c>
      <c r="G4" s="2"/>
      <c r="H4" s="2"/>
      <c r="I4" s="12" t="n">
        <f aca="false">F4/100000-1</f>
        <v>0.298504231572599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0.08</v>
      </c>
      <c r="F8" s="19" t="n">
        <v>4.06</v>
      </c>
      <c r="G8" s="20" t="n">
        <f aca="false">((E8*$D$4)/100)/F8</f>
        <v>21.9996298854526</v>
      </c>
      <c r="H8" s="21" t="n">
        <f aca="false">G8</f>
        <v>21.9996298854526</v>
      </c>
      <c r="I8" s="22" t="n">
        <f aca="false">H8*F8*100</f>
        <v>8931.84973349374</v>
      </c>
      <c r="J8" s="23" t="n">
        <f aca="false">I8/$E$4</f>
        <v>0.08</v>
      </c>
      <c r="K8" s="28" t="n">
        <v>5.2</v>
      </c>
      <c r="L8" s="24" t="n">
        <f aca="false">IFERROR((K8/F8-1)*J8,0)</f>
        <v>0.0224630541871921</v>
      </c>
      <c r="M8" s="25" t="n">
        <f aca="false">IFERROR(L8/J8,0)</f>
        <v>0.280788177339902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0.08</v>
      </c>
      <c r="F9" s="19" t="n">
        <v>12.4</v>
      </c>
      <c r="G9" s="20" t="n">
        <f aca="false">((E9*$D$4)/100)/F9</f>
        <v>7.20310462378528</v>
      </c>
      <c r="H9" s="21" t="n">
        <f aca="false">G9</f>
        <v>7.20310462378528</v>
      </c>
      <c r="I9" s="22" t="n">
        <f aca="false">H9*F9*100</f>
        <v>8931.84973349374</v>
      </c>
      <c r="J9" s="23" t="n">
        <f aca="false">I9/$E$4</f>
        <v>0.08</v>
      </c>
      <c r="K9" s="28" t="n">
        <v>15.31</v>
      </c>
      <c r="L9" s="24" t="n">
        <f aca="false">IFERROR((K9/F9-1)*J9,0)</f>
        <v>0.0187741935483871</v>
      </c>
      <c r="M9" s="25" t="n">
        <f aca="false">IFERROR(L9/J9,0)</f>
        <v>0.234677419354839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0.32</v>
      </c>
      <c r="F10" s="19" t="n">
        <v>8.86</v>
      </c>
      <c r="G10" s="20" t="n">
        <f aca="false">((E10*$D$4)/100)/F10</f>
        <v>40.3243780293171</v>
      </c>
      <c r="H10" s="21" t="n">
        <f aca="false">G10</f>
        <v>40.3243780293171</v>
      </c>
      <c r="I10" s="22" t="n">
        <f aca="false">H10*F10*100</f>
        <v>35727.398933975</v>
      </c>
      <c r="J10" s="23" t="n">
        <f aca="false">I10/$E$4</f>
        <v>0.32</v>
      </c>
      <c r="K10" s="28" t="n">
        <v>9.59</v>
      </c>
      <c r="L10" s="24" t="n">
        <f aca="false">IFERROR((K10/F10-1)*J10,0)</f>
        <v>0.0263656884875846</v>
      </c>
      <c r="M10" s="25" t="n">
        <f aca="false">IFERROR(L10/J10,0)</f>
        <v>0.082392776523702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0.12</v>
      </c>
      <c r="F11" s="19" t="n">
        <v>4.78</v>
      </c>
      <c r="G11" s="20" t="n">
        <f aca="false">((E11*$D$4)/100)/F11</f>
        <v>28.0288171553151</v>
      </c>
      <c r="H11" s="21" t="n">
        <f aca="false">G11</f>
        <v>28.0288171553151</v>
      </c>
      <c r="I11" s="22" t="n">
        <f aca="false">H11*F11*100</f>
        <v>13397.7746002406</v>
      </c>
      <c r="J11" s="23" t="n">
        <f aca="false">I11/$E$4</f>
        <v>0.12</v>
      </c>
      <c r="K11" s="28" t="n">
        <v>7.1</v>
      </c>
      <c r="L11" s="24" t="n">
        <f aca="false">IFERROR((K11/F11-1)*J11,0)</f>
        <v>0.0582426778242678</v>
      </c>
      <c r="M11" s="25" t="n">
        <f aca="false">IFERROR(L11/J11,0)</f>
        <v>0.485355648535565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0.15</v>
      </c>
      <c r="F12" s="19" t="n">
        <v>18.95</v>
      </c>
      <c r="G12" s="20" t="n">
        <f aca="false">((E12*$D$4)/100)/F12</f>
        <v>8.83758219013233</v>
      </c>
      <c r="H12" s="21" t="n">
        <f aca="false">G12</f>
        <v>8.83758219013233</v>
      </c>
      <c r="I12" s="22" t="n">
        <f aca="false">H12*F12*100</f>
        <v>16747.2182503008</v>
      </c>
      <c r="J12" s="23" t="n">
        <f aca="false">I12/$E$4</f>
        <v>0.15</v>
      </c>
      <c r="K12" s="28" t="n">
        <v>20.7</v>
      </c>
      <c r="L12" s="24" t="n">
        <f aca="false">IFERROR((K12/F12-1)*J12,0)</f>
        <v>0.0138522427440633</v>
      </c>
      <c r="M12" s="25" t="n">
        <f aca="false">IFERROR(L12/J12,0)</f>
        <v>0.0923482849604222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20.05</v>
      </c>
      <c r="G13" s="20" t="n">
        <f aca="false">((E13*$D$4)/100)/F13</f>
        <v>5.56848487125545</v>
      </c>
      <c r="H13" s="21" t="n">
        <f aca="false">G13</f>
        <v>5.56848487125545</v>
      </c>
      <c r="I13" s="22" t="n">
        <f aca="false">H13*F13*100</f>
        <v>11164.8121668672</v>
      </c>
      <c r="J13" s="23" t="n">
        <f aca="false">I13/$E$4</f>
        <v>0.1</v>
      </c>
      <c r="K13" s="28" t="n">
        <v>23.22</v>
      </c>
      <c r="L13" s="24" t="n">
        <f aca="false">IFERROR((K13/F13-1)*J13,0)</f>
        <v>0.0158104738154613</v>
      </c>
      <c r="M13" s="25" t="n">
        <f aca="false">IFERROR(L13/J13,0)</f>
        <v>0.158104738154613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0.15</v>
      </c>
      <c r="F14" s="19" t="n">
        <v>30.7</v>
      </c>
      <c r="G14" s="20" t="n">
        <f aca="false">((E14*$D$4)/100)/F14</f>
        <v>5.45511995123804</v>
      </c>
      <c r="H14" s="21" t="n">
        <f aca="false">G14</f>
        <v>5.45511995123804</v>
      </c>
      <c r="I14" s="22" t="n">
        <f aca="false">H14*F14*100</f>
        <v>16747.2182503008</v>
      </c>
      <c r="J14" s="23" t="n">
        <f aca="false">I14/$E$4</f>
        <v>0.15</v>
      </c>
      <c r="K14" s="28" t="n">
        <v>32.24</v>
      </c>
      <c r="L14" s="24" t="n">
        <f aca="false">IFERROR((K14/F14-1)*J14,0)</f>
        <v>0.00752442996742673</v>
      </c>
      <c r="M14" s="25" t="n">
        <f aca="false">IFERROR(L14/J14,0)</f>
        <v>0.0501628664495115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/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/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/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111648.121668672</v>
      </c>
      <c r="G18" s="31"/>
      <c r="H18" s="31"/>
      <c r="I18" s="31"/>
      <c r="J18" s="30"/>
      <c r="K18" s="32" t="n">
        <f aca="false">F4</f>
        <v>129850.42315726</v>
      </c>
      <c r="L18" s="33" t="n">
        <f aca="false">(K18/F18-1)</f>
        <v>0.163032760574383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21" activeCellId="0" sqref="N21"/>
    </sheetView>
  </sheetViews>
  <sheetFormatPr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0.260147483006003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3.8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129850.42315726</v>
      </c>
      <c r="E4" s="10" t="n">
        <f aca="false">IF(SUM(I8:I17)&lt;=D4,SUM(I8:I17),"VALOR ACIMA DO DISPONÍVEL")</f>
        <v>129850.42315726</v>
      </c>
      <c r="F4" s="11" t="n">
        <f aca="false">(E4*I2)+E4+(D4-E4)</f>
        <v>163630.683908886</v>
      </c>
      <c r="G4" s="2"/>
      <c r="H4" s="2"/>
      <c r="I4" s="12" t="n">
        <f aca="false">F4/100000-1</f>
        <v>0.636306839088856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3.8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3.8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30</v>
      </c>
      <c r="E8" s="18" t="n">
        <v>0.3</v>
      </c>
      <c r="F8" s="19" t="n">
        <v>7.12</v>
      </c>
      <c r="G8" s="20" t="n">
        <f aca="false">((E8*$D$4)/100)/F8</f>
        <v>54.7122569482837</v>
      </c>
      <c r="H8" s="21" t="n">
        <v>54.7122569482837</v>
      </c>
      <c r="I8" s="22" t="n">
        <f aca="false">H8*F8*100</f>
        <v>38955.126947178</v>
      </c>
      <c r="J8" s="23" t="n">
        <f aca="false">I8/$E$4</f>
        <v>0.3</v>
      </c>
      <c r="K8" s="28" t="n">
        <v>10.14</v>
      </c>
      <c r="L8" s="24" t="n">
        <f aca="false">IFERROR((K8/F8-1)*J8,0)</f>
        <v>0.127247191011236</v>
      </c>
      <c r="M8" s="25" t="n">
        <f aca="false">IFERROR(L8/J8,0)</f>
        <v>0.424157303370787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34</v>
      </c>
      <c r="E9" s="18" t="n">
        <v>0.08</v>
      </c>
      <c r="F9" s="19" t="n">
        <v>32.15</v>
      </c>
      <c r="G9" s="20" t="n">
        <f aca="false">((E9*$D$4)/100)/F9</f>
        <v>3.23111472864099</v>
      </c>
      <c r="H9" s="21" t="n">
        <v>3.23111472864099</v>
      </c>
      <c r="I9" s="22" t="n">
        <f aca="false">H9*F9*100</f>
        <v>10388.0338525808</v>
      </c>
      <c r="J9" s="23" t="n">
        <f aca="false">I9/$E$4</f>
        <v>0.08</v>
      </c>
      <c r="K9" s="28" t="n">
        <v>35.32</v>
      </c>
      <c r="L9" s="24" t="n">
        <f aca="false">IFERROR((K9/F9-1)*J9,0)</f>
        <v>0.00788802488335925</v>
      </c>
      <c r="M9" s="25" t="n">
        <f aca="false">IFERROR(L9/J9,0)</f>
        <v>0.0986003110419906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0.1</v>
      </c>
      <c r="F10" s="19" t="n">
        <v>9.59</v>
      </c>
      <c r="G10" s="20" t="n">
        <f aca="false">((E10*$D$4)/100)/F10</f>
        <v>13.5401901102461</v>
      </c>
      <c r="H10" s="21" t="n">
        <v>13.5401901102461</v>
      </c>
      <c r="I10" s="22" t="n">
        <f aca="false">H10*F10*100</f>
        <v>12985.042315726</v>
      </c>
      <c r="J10" s="23" t="n">
        <f aca="false">I10/$E$4</f>
        <v>0.1</v>
      </c>
      <c r="K10" s="28" t="n">
        <v>10.42</v>
      </c>
      <c r="L10" s="24" t="n">
        <f aca="false">IFERROR((K10/F10-1)*J10,0)</f>
        <v>0.0086548488008342</v>
      </c>
      <c r="M10" s="25" t="n">
        <f aca="false">IFERROR(L10/J10,0)</f>
        <v>0.086548488008342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18</v>
      </c>
      <c r="E11" s="18" t="n">
        <v>0.12</v>
      </c>
      <c r="F11" s="19" t="n">
        <v>4.44</v>
      </c>
      <c r="G11" s="20" t="n">
        <f aca="false">((E11*$D$4)/100)/F11</f>
        <v>35.0947089614216</v>
      </c>
      <c r="H11" s="21" t="n">
        <v>35.0947089614216</v>
      </c>
      <c r="I11" s="22" t="n">
        <f aca="false">H11*F11*100</f>
        <v>15582.0507788712</v>
      </c>
      <c r="J11" s="23" t="n">
        <f aca="false">I11/$E$4</f>
        <v>0.12</v>
      </c>
      <c r="K11" s="28" t="n">
        <v>4.8</v>
      </c>
      <c r="L11" s="24" t="n">
        <f aca="false">IFERROR((K11/F11-1)*J11,0)</f>
        <v>0.00972972972972971</v>
      </c>
      <c r="M11" s="25" t="n">
        <f aca="false">IFERROR(L11/J11,0)</f>
        <v>0.0810810810810809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35</v>
      </c>
      <c r="E12" s="18" t="n">
        <v>0.08</v>
      </c>
      <c r="F12" s="19" t="n">
        <v>13.55</v>
      </c>
      <c r="G12" s="20" t="n">
        <f aca="false">((E12*$D$4)/100)/F12</f>
        <v>7.6664456476611</v>
      </c>
      <c r="H12" s="21" t="n">
        <v>7.6664456476611</v>
      </c>
      <c r="I12" s="22" t="n">
        <f aca="false">H12*F12*100</f>
        <v>10388.0338525808</v>
      </c>
      <c r="J12" s="23" t="n">
        <f aca="false">I12/$E$4</f>
        <v>0.08</v>
      </c>
      <c r="K12" s="28" t="n">
        <v>14.89</v>
      </c>
      <c r="L12" s="24" t="n">
        <f aca="false">IFERROR((K12/F12-1)*J12,0)</f>
        <v>0.00791143911439114</v>
      </c>
      <c r="M12" s="25" t="n">
        <f aca="false">IFERROR(L12/J12,0)</f>
        <v>0.0988929889298893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36</v>
      </c>
      <c r="E13" s="18" t="n">
        <v>0.12</v>
      </c>
      <c r="F13" s="19" t="n">
        <v>6.61</v>
      </c>
      <c r="G13" s="20" t="n">
        <f aca="false">((E13*$D$4)/100)/F13</f>
        <v>23.5734504975358</v>
      </c>
      <c r="H13" s="21" t="n">
        <v>23.5734504975358</v>
      </c>
      <c r="I13" s="22" t="n">
        <f aca="false">H13*F13*100</f>
        <v>15582.0507788712</v>
      </c>
      <c r="J13" s="23" t="n">
        <f aca="false">I13/$E$4</f>
        <v>0.12</v>
      </c>
      <c r="K13" s="28" t="n">
        <v>9.6</v>
      </c>
      <c r="L13" s="24" t="n">
        <f aca="false">IFERROR((K13/F13-1)*J13,0)</f>
        <v>0.0542813918305597</v>
      </c>
      <c r="M13" s="25" t="n">
        <f aca="false">IFERROR(L13/J13,0)</f>
        <v>0.452344931921331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4.9" hidden="false" customHeight="false" outlineLevel="0" collapsed="false">
      <c r="A14" s="1"/>
      <c r="B14" s="1"/>
      <c r="C14" s="26" t="n">
        <v>7</v>
      </c>
      <c r="D14" s="27" t="s">
        <v>19</v>
      </c>
      <c r="E14" s="18" t="n">
        <v>0.2</v>
      </c>
      <c r="F14" s="19" t="n">
        <v>23.18</v>
      </c>
      <c r="G14" s="20" t="n">
        <f aca="false">((E14*$D$4)/100)/F14</f>
        <v>11.2036603241812</v>
      </c>
      <c r="H14" s="21" t="n">
        <v>11.2036603241812</v>
      </c>
      <c r="I14" s="22" t="n">
        <f aca="false">H14*F14*100</f>
        <v>25970.084631452</v>
      </c>
      <c r="J14" s="23" t="n">
        <f aca="false">I14/$E$4</f>
        <v>0.2</v>
      </c>
      <c r="K14" s="28" t="n">
        <v>28.33</v>
      </c>
      <c r="L14" s="24" t="n">
        <f aca="false">IFERROR((K14/F14-1)*J14,0)</f>
        <v>0.044434857635893</v>
      </c>
      <c r="M14" s="25" t="n">
        <f aca="false">IFERROR(L14/J14,0)</f>
        <v>0.222174288179465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3.8" hidden="false" customHeight="false" outlineLevel="0" collapsed="false">
      <c r="A15" s="1"/>
      <c r="B15" s="1"/>
      <c r="C15" s="26" t="n">
        <v>8</v>
      </c>
      <c r="D15" s="27"/>
      <c r="E15" s="18"/>
      <c r="F15" s="19"/>
      <c r="G15" s="20"/>
      <c r="H15" s="21"/>
      <c r="I15" s="22"/>
      <c r="J15" s="23"/>
      <c r="K15" s="28"/>
      <c r="L15" s="24"/>
      <c r="M15" s="2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3.8" hidden="false" customHeight="false" outlineLevel="0" collapsed="false">
      <c r="A16" s="1"/>
      <c r="B16" s="1"/>
      <c r="C16" s="26" t="n">
        <v>9</v>
      </c>
      <c r="D16" s="27"/>
      <c r="E16" s="18"/>
      <c r="F16" s="19"/>
      <c r="G16" s="20"/>
      <c r="H16" s="21"/>
      <c r="I16" s="22"/>
      <c r="J16" s="23"/>
      <c r="K16" s="28"/>
      <c r="L16" s="24"/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3.8" hidden="false" customHeight="false" outlineLevel="0" collapsed="false">
      <c r="A17" s="1"/>
      <c r="B17" s="1"/>
      <c r="C17" s="26" t="n">
        <v>10</v>
      </c>
      <c r="D17" s="27"/>
      <c r="E17" s="18"/>
      <c r="F17" s="19"/>
      <c r="G17" s="20"/>
      <c r="H17" s="21"/>
      <c r="I17" s="22"/>
      <c r="J17" s="23"/>
      <c r="K17" s="28"/>
      <c r="L17" s="24"/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3.8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129850.42315726</v>
      </c>
      <c r="G18" s="31"/>
      <c r="H18" s="31"/>
      <c r="I18" s="31"/>
      <c r="J18" s="30"/>
      <c r="K18" s="32" t="n">
        <f aca="false">F4</f>
        <v>163630.683908886</v>
      </c>
      <c r="L18" s="33" t="n">
        <f aca="false">(K18/F18-1)</f>
        <v>0.260147483006003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95055.82</v>
      </c>
      <c r="G19" s="35"/>
      <c r="H19" s="35"/>
      <c r="I19" s="35"/>
      <c r="J19" s="36"/>
      <c r="K19" s="37" t="n">
        <v>104426.37</v>
      </c>
      <c r="L19" s="33" t="n">
        <f aca="false">(K19/F19-1)</f>
        <v>0.0985794452144013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163630.683908886</v>
      </c>
      <c r="E4" s="10" t="n">
        <f aca="false">IF(SUM(I8:I17)&lt;=D4,SUM(I8:I17),"VALOR ACIMA DO DISPONÍVEL")</f>
        <v>83516</v>
      </c>
      <c r="F4" s="11" t="n">
        <f aca="false">(E4*I2)+E4+(D4-E4)</f>
        <v>168470.683908886</v>
      </c>
      <c r="G4" s="2"/>
      <c r="H4" s="2"/>
      <c r="I4" s="12" t="n">
        <f aca="false">F4/100000-1</f>
        <v>0.684706839088856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9.79238084433786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4.64200521727335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0.09</v>
      </c>
      <c r="F10" s="19" t="n">
        <v>9.89</v>
      </c>
      <c r="G10" s="20" t="n">
        <f aca="false">((E10*$D$4)/100)/F10</f>
        <v>14.8905576863495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0.09</v>
      </c>
      <c r="F11" s="19" t="n">
        <v>43.47</v>
      </c>
      <c r="G11" s="20" t="n">
        <f aca="false">((E11*$D$4)/100)/F11</f>
        <v>3.38779883869328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0.08</v>
      </c>
      <c r="F12" s="19" t="n">
        <v>29</v>
      </c>
      <c r="G12" s="20" t="n">
        <f aca="false">((E12*$D$4)/100)/F12</f>
        <v>4.51394990093477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0.09</v>
      </c>
      <c r="F13" s="19" t="n">
        <v>18.9</v>
      </c>
      <c r="G13" s="20" t="n">
        <f aca="false">((E13*$D$4)/100)/F13</f>
        <v>7.79193732899455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0.07</v>
      </c>
      <c r="F14" s="19" t="n">
        <v>10.76</v>
      </c>
      <c r="G14" s="20" t="n">
        <f aca="false">((E14*$D$4)/100)/F14</f>
        <v>10.6451188416561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8.88607282670442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0.07</v>
      </c>
      <c r="F16" s="19" t="n">
        <v>22.7</v>
      </c>
      <c r="G16" s="20" t="n">
        <f aca="false">((E16*$D$4)/100)/F16</f>
        <v>5.04588012053832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2.4268547854488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163630.683908886</v>
      </c>
      <c r="G18" s="31"/>
      <c r="H18" s="31"/>
      <c r="I18" s="31"/>
      <c r="J18" s="30"/>
      <c r="K18" s="32" t="n">
        <f aca="false">F4</f>
        <v>168470.683908886</v>
      </c>
      <c r="L18" s="33" t="n">
        <f aca="false">(K18/F18-1)</f>
        <v>0.0295788044416845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168470.683908886</v>
      </c>
      <c r="E4" s="10" t="n">
        <f aca="false">IF(SUM(I8:I17)&lt;=D4,SUM(I8:I17),"VALOR ACIMA DO DISPONÍVEL")</f>
        <v>83516</v>
      </c>
      <c r="F4" s="11" t="n">
        <f aca="false">(E4*I2)+E4+(D4-E4)</f>
        <v>173310.683908886</v>
      </c>
      <c r="G4" s="2"/>
      <c r="H4" s="2"/>
      <c r="I4" s="12" t="n">
        <f aca="false">F4/100000-1</f>
        <v>0.733106839088856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10.082027762351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4.77931018181236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0.09</v>
      </c>
      <c r="F10" s="19" t="n">
        <v>9.89</v>
      </c>
      <c r="G10" s="20" t="n">
        <f aca="false">((E10*$D$4)/100)/F10</f>
        <v>15.3310025801817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0.09</v>
      </c>
      <c r="F11" s="19" t="n">
        <v>43.47</v>
      </c>
      <c r="G11" s="20" t="n">
        <f aca="false">((E11*$D$4)/100)/F11</f>
        <v>3.48800587803076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0.08</v>
      </c>
      <c r="F12" s="19" t="n">
        <v>29</v>
      </c>
      <c r="G12" s="20" t="n">
        <f aca="false">((E12*$D$4)/100)/F12</f>
        <v>4.64746714231409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0.09</v>
      </c>
      <c r="F13" s="19" t="n">
        <v>18.9</v>
      </c>
      <c r="G13" s="20" t="n">
        <f aca="false">((E13*$D$4)/100)/F13</f>
        <v>8.02241351947074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0.07</v>
      </c>
      <c r="F14" s="19" t="n">
        <v>10.76</v>
      </c>
      <c r="G14" s="20" t="n">
        <f aca="false">((E14*$D$4)/100)/F14</f>
        <v>10.959988730132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9.14891223710007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0.07</v>
      </c>
      <c r="F16" s="19" t="n">
        <v>22.7</v>
      </c>
      <c r="G16" s="20" t="n">
        <f aca="false">((E16*$D$4)/100)/F16</f>
        <v>5.19513122185991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2.49863824855596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168470.683908886</v>
      </c>
      <c r="G18" s="31"/>
      <c r="H18" s="31"/>
      <c r="I18" s="31"/>
      <c r="J18" s="30"/>
      <c r="K18" s="32" t="n">
        <f aca="false">F4</f>
        <v>173310.683908886</v>
      </c>
      <c r="L18" s="33" t="n">
        <f aca="false">(K18/F18-1)</f>
        <v>0.0287290339642572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173310.683908886</v>
      </c>
      <c r="E4" s="10" t="n">
        <f aca="false">IF(SUM(I8:I17)&lt;=D4,SUM(I8:I17),"VALOR ACIMA DO DISPONÍVEL")</f>
        <v>83516</v>
      </c>
      <c r="F4" s="11" t="n">
        <f aca="false">(E4*I2)+E4+(D4-E4)</f>
        <v>178150.683908886</v>
      </c>
      <c r="G4" s="2"/>
      <c r="H4" s="2"/>
      <c r="I4" s="12" t="n">
        <f aca="false">F4/100000-1</f>
        <v>0.781506839088856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10.3716746803642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4.91661514635136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0.09</v>
      </c>
      <c r="F10" s="19" t="n">
        <v>9.89</v>
      </c>
      <c r="G10" s="20" t="n">
        <f aca="false">((E10*$D$4)/100)/F10</f>
        <v>15.7714474740139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0.09</v>
      </c>
      <c r="F11" s="19" t="n">
        <v>43.47</v>
      </c>
      <c r="G11" s="20" t="n">
        <f aca="false">((E11*$D$4)/100)/F11</f>
        <v>3.58821291736823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0.08</v>
      </c>
      <c r="F12" s="19" t="n">
        <v>29</v>
      </c>
      <c r="G12" s="20" t="n">
        <f aca="false">((E12*$D$4)/100)/F12</f>
        <v>4.7809843836934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0.09</v>
      </c>
      <c r="F13" s="19" t="n">
        <v>18.9</v>
      </c>
      <c r="G13" s="20" t="n">
        <f aca="false">((E13*$D$4)/100)/F13</f>
        <v>8.25288970994693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0.07</v>
      </c>
      <c r="F14" s="19" t="n">
        <v>10.76</v>
      </c>
      <c r="G14" s="20" t="n">
        <f aca="false">((E14*$D$4)/100)/F14</f>
        <v>11.2748586186078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9.41175164749573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0.07</v>
      </c>
      <c r="F16" s="19" t="n">
        <v>22.7</v>
      </c>
      <c r="G16" s="20" t="n">
        <f aca="false">((E16*$D$4)/100)/F16</f>
        <v>5.34438232318149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0.08</v>
      </c>
      <c r="F17" s="19" t="n">
        <v>53.94</v>
      </c>
      <c r="G17" s="20" t="n">
        <f aca="false">((E17*$D$4)/100)/F17</f>
        <v>2.57042171166312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173310.683908886</v>
      </c>
      <c r="G18" s="31"/>
      <c r="H18" s="31"/>
      <c r="I18" s="31"/>
      <c r="J18" s="30"/>
      <c r="K18" s="32" t="n">
        <f aca="false">F4</f>
        <v>178150.683908886</v>
      </c>
      <c r="L18" s="33" t="n">
        <f aca="false">(K18/F18-1)</f>
        <v>0.0279267261015745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178150.683908886</v>
      </c>
      <c r="E4" s="10" t="n">
        <f aca="false">IF(SUM(I8:I17)&lt;=D4,SUM(I8:I17),"VALOR ACIMA DO DISPONÍVEL")</f>
        <v>83516</v>
      </c>
      <c r="F4" s="11" t="n">
        <f aca="false">(E4*I2)+E4+(D4-E4)</f>
        <v>182990.683908886</v>
      </c>
      <c r="G4" s="2"/>
      <c r="H4" s="2"/>
      <c r="I4" s="12" t="n">
        <f aca="false">F4/100000-1</f>
        <v>0.829906839088856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10.6613215983774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5.05392011089037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0.1</v>
      </c>
      <c r="F10" s="19" t="n">
        <v>9.89</v>
      </c>
      <c r="G10" s="20" t="n">
        <f aca="false">((E10*$D$4)/100)/F10</f>
        <v>18.0132137420511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0.1</v>
      </c>
      <c r="F11" s="19" t="n">
        <v>43.47</v>
      </c>
      <c r="G11" s="20" t="n">
        <f aca="false">((E11*$D$4)/100)/F11</f>
        <v>4.09824439633967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0.1</v>
      </c>
      <c r="F12" s="19" t="n">
        <v>29</v>
      </c>
      <c r="G12" s="20" t="n">
        <f aca="false">((E12*$D$4)/100)/F12</f>
        <v>6.14312703134088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0.1</v>
      </c>
      <c r="F13" s="19" t="n">
        <v>18.9</v>
      </c>
      <c r="G13" s="20" t="n">
        <f aca="false">((E13*$D$4)/100)/F13</f>
        <v>9.42596211158125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0.1</v>
      </c>
      <c r="F14" s="19" t="n">
        <v>10.76</v>
      </c>
      <c r="G14" s="20" t="n">
        <f aca="false">((E14*$D$4)/100)/F14</f>
        <v>16.5567550101195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13.8208443684163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0.1</v>
      </c>
      <c r="F16" s="19" t="n">
        <v>22.7</v>
      </c>
      <c r="G16" s="20" t="n">
        <f aca="false">((E16*$D$4)/100)/F16</f>
        <v>7.84804774929011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0.1</v>
      </c>
      <c r="F17" s="19" t="n">
        <v>53.94</v>
      </c>
      <c r="G17" s="20" t="n">
        <f aca="false">((E17*$D$4)/100)/F17</f>
        <v>3.30275646846284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178150.683908886</v>
      </c>
      <c r="G18" s="31"/>
      <c r="H18" s="31"/>
      <c r="I18" s="31"/>
      <c r="J18" s="30"/>
      <c r="K18" s="32" t="n">
        <f aca="false">F4</f>
        <v>182990.683908886</v>
      </c>
      <c r="L18" s="33" t="n">
        <f aca="false">(K18/F18-1)</f>
        <v>0.0271680124589104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182990.683908886</v>
      </c>
      <c r="E4" s="10" t="n">
        <f aca="false">IF(SUM(I8:I17)&lt;=D4,SUM(I8:I17),"VALOR ACIMA DO DISPONÍVEL")</f>
        <v>124663</v>
      </c>
      <c r="F4" s="11" t="n">
        <f aca="false">(E4*I2)+E4+(D4-E4)</f>
        <v>188166.683908886</v>
      </c>
      <c r="G4" s="2"/>
      <c r="H4" s="2"/>
      <c r="I4" s="12" t="n">
        <f aca="false">F4/100000-1</f>
        <v>0.881666839088856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37</v>
      </c>
      <c r="E8" s="18" t="n">
        <v>0.1</v>
      </c>
      <c r="F8" s="19" t="n">
        <v>16.71</v>
      </c>
      <c r="G8" s="20" t="n">
        <f aca="false">((E8*$D$4)/100)/F8</f>
        <v>10.9509685163905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8" t="n">
        <v>15.86</v>
      </c>
      <c r="L8" s="24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38</v>
      </c>
      <c r="E9" s="18" t="n">
        <v>0.1</v>
      </c>
      <c r="F9" s="19" t="n">
        <v>35.25</v>
      </c>
      <c r="G9" s="20" t="n">
        <f aca="false">((E9*$D$4)/100)/F9</f>
        <v>5.19122507542938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8" t="n">
        <v>42.95</v>
      </c>
      <c r="L9" s="24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39</v>
      </c>
      <c r="E10" s="18" t="n">
        <v>0.1</v>
      </c>
      <c r="F10" s="19" t="n">
        <v>9.89</v>
      </c>
      <c r="G10" s="20" t="n">
        <f aca="false">((E10*$D$4)/100)/F10</f>
        <v>18.5025969574202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8" t="n">
        <v>10.19</v>
      </c>
      <c r="L10" s="24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40</v>
      </c>
      <c r="E11" s="18" t="n">
        <v>0.1</v>
      </c>
      <c r="F11" s="19" t="n">
        <v>43.47</v>
      </c>
      <c r="G11" s="20" t="n">
        <f aca="false">((E11*$D$4)/100)/F11</f>
        <v>4.20958555115909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8" t="n">
        <v>48.33</v>
      </c>
      <c r="L11" s="24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41</v>
      </c>
      <c r="E12" s="18" t="n">
        <v>0.1</v>
      </c>
      <c r="F12" s="19" t="n">
        <v>29</v>
      </c>
      <c r="G12" s="20" t="n">
        <f aca="false">((E12*$D$4)/100)/F12</f>
        <v>6.31002358306502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8" t="n">
        <v>34.66</v>
      </c>
      <c r="L12" s="24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42</v>
      </c>
      <c r="E13" s="18" t="n">
        <v>0.1</v>
      </c>
      <c r="F13" s="19" t="n">
        <v>18.9</v>
      </c>
      <c r="G13" s="20" t="n">
        <f aca="false">((E13*$D$4)/100)/F13</f>
        <v>9.6820467676659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8" t="n">
        <v>19.85</v>
      </c>
      <c r="L13" s="24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43</v>
      </c>
      <c r="E14" s="18" t="n">
        <v>0.1</v>
      </c>
      <c r="F14" s="19" t="n">
        <v>10.76</v>
      </c>
      <c r="G14" s="20" t="n">
        <f aca="false">((E14*$D$4)/100)/F14</f>
        <v>17.0065691365135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8" t="n">
        <v>11.85</v>
      </c>
      <c r="L14" s="24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14.1963292404101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8" t="n">
        <v>12.46</v>
      </c>
      <c r="L15" s="24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44</v>
      </c>
      <c r="E16" s="18" t="n">
        <v>0.1</v>
      </c>
      <c r="F16" s="19" t="n">
        <v>22.7</v>
      </c>
      <c r="G16" s="20" t="n">
        <f aca="false">((E16*$D$4)/100)/F16</f>
        <v>8.06126360832095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8" t="n">
        <v>21.25</v>
      </c>
      <c r="L16" s="24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34</v>
      </c>
      <c r="E17" s="18" t="n">
        <v>0.1</v>
      </c>
      <c r="F17" s="19" t="n">
        <v>53.94</v>
      </c>
      <c r="G17" s="20" t="n">
        <f aca="false">((E17*$D$4)/100)/F17</f>
        <v>3.39248579734679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8" t="n">
        <v>48.76</v>
      </c>
      <c r="L17" s="24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182990.683908886</v>
      </c>
      <c r="G18" s="31"/>
      <c r="H18" s="31"/>
      <c r="I18" s="31"/>
      <c r="J18" s="30"/>
      <c r="K18" s="32" t="n">
        <f aca="false">F4</f>
        <v>188166.683908886</v>
      </c>
      <c r="L18" s="33" t="n">
        <f aca="false">(K18/F18-1)</f>
        <v>0.028285592957165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2020-07-20T22:36:24Z</dcterms:modified>
  <cp:revision>19</cp:revision>
  <dc:subject/>
  <dc:title/>
</cp:coreProperties>
</file>