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Júnior\Liga 2019\Carteira Liga 2020\"/>
    </mc:Choice>
  </mc:AlternateContent>
  <xr:revisionPtr revIDLastSave="0" documentId="13_ncr:1_{96449C41-4172-466D-BDD2-4B1F7124520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D4" i="7" l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K18" i="6"/>
  <c r="L18" i="6" s="1"/>
  <c r="G9" i="7" l="1"/>
  <c r="H9" i="7" s="1"/>
  <c r="I9" i="7" s="1"/>
  <c r="G17" i="7"/>
  <c r="H17" i="7" s="1"/>
  <c r="I17" i="7" s="1"/>
  <c r="G10" i="7"/>
  <c r="H10" i="7" s="1"/>
  <c r="I10" i="7" s="1"/>
  <c r="G8" i="7"/>
  <c r="H8" i="7" s="1"/>
  <c r="I8" i="7" s="1"/>
  <c r="G11" i="7"/>
  <c r="H11" i="7" s="1"/>
  <c r="I11" i="7" s="1"/>
  <c r="G14" i="7"/>
  <c r="H14" i="7" s="1"/>
  <c r="I14" i="7" s="1"/>
  <c r="G15" i="7"/>
  <c r="H15" i="7" s="1"/>
  <c r="I15" i="7" s="1"/>
  <c r="G12" i="7"/>
  <c r="H12" i="7" s="1"/>
  <c r="I12" i="7" s="1"/>
  <c r="G13" i="7"/>
  <c r="H13" i="7" s="1"/>
  <c r="I13" i="7" s="1"/>
  <c r="G16" i="7"/>
  <c r="H16" i="7" s="1"/>
  <c r="I16" i="7" s="1"/>
  <c r="F18" i="7"/>
  <c r="E4" i="7" l="1"/>
  <c r="J9" i="7" s="1"/>
  <c r="L9" i="7" s="1"/>
  <c r="M9" i="7" s="1"/>
  <c r="J14" i="7" l="1"/>
  <c r="L14" i="7" s="1"/>
  <c r="M14" i="7" s="1"/>
  <c r="J17" i="7"/>
  <c r="L17" i="7" s="1"/>
  <c r="M17" i="7" s="1"/>
  <c r="J12" i="7"/>
  <c r="L12" i="7" s="1"/>
  <c r="M12" i="7" s="1"/>
  <c r="J16" i="7"/>
  <c r="L16" i="7" s="1"/>
  <c r="M16" i="7" s="1"/>
  <c r="J8" i="7"/>
  <c r="L8" i="7" s="1"/>
  <c r="J11" i="7"/>
  <c r="L11" i="7" s="1"/>
  <c r="M11" i="7" s="1"/>
  <c r="J13" i="7"/>
  <c r="L13" i="7" s="1"/>
  <c r="M13" i="7" s="1"/>
  <c r="J10" i="7"/>
  <c r="L10" i="7" s="1"/>
  <c r="M10" i="7" s="1"/>
  <c r="J15" i="7"/>
  <c r="L15" i="7" s="1"/>
  <c r="M15" i="7" s="1"/>
  <c r="L2" i="7" l="1"/>
  <c r="F4" i="7" s="1"/>
  <c r="L4" i="7" s="1"/>
  <c r="M8" i="7"/>
  <c r="K18" i="7" l="1"/>
  <c r="L18" i="7" s="1"/>
  <c r="D4" i="8"/>
  <c r="F18" i="8" s="1"/>
  <c r="G12" i="8" l="1"/>
  <c r="G17" i="8"/>
  <c r="G11" i="8"/>
  <c r="G13" i="8"/>
  <c r="E4" i="8"/>
  <c r="J15" i="8" s="1"/>
  <c r="L15" i="8" s="1"/>
  <c r="M15" i="8" s="1"/>
  <c r="G16" i="8"/>
  <c r="G15" i="8"/>
  <c r="G10" i="8"/>
  <c r="G14" i="8"/>
  <c r="G8" i="8"/>
  <c r="G9" i="8"/>
  <c r="J11" i="8" l="1"/>
  <c r="L11" i="8" s="1"/>
  <c r="M11" i="8" s="1"/>
  <c r="J17" i="8"/>
  <c r="L17" i="8" s="1"/>
  <c r="M17" i="8" s="1"/>
  <c r="J14" i="8"/>
  <c r="L14" i="8" s="1"/>
  <c r="M14" i="8" s="1"/>
  <c r="J16" i="8"/>
  <c r="L16" i="8" s="1"/>
  <c r="M16" i="8" s="1"/>
  <c r="J8" i="8"/>
  <c r="L8" i="8" s="1"/>
  <c r="J13" i="8"/>
  <c r="L13" i="8" s="1"/>
  <c r="M13" i="8" s="1"/>
  <c r="J12" i="8"/>
  <c r="L12" i="8" s="1"/>
  <c r="M12" i="8" s="1"/>
  <c r="J10" i="8"/>
  <c r="L10" i="8" s="1"/>
  <c r="M10" i="8" s="1"/>
  <c r="J9" i="8"/>
  <c r="L9" i="8" s="1"/>
  <c r="M9" i="8" s="1"/>
  <c r="I2" i="8" l="1"/>
  <c r="F4" i="8" s="1"/>
  <c r="D4" i="9" s="1"/>
  <c r="M8" i="8"/>
  <c r="I4" i="8" l="1"/>
  <c r="K18" i="8"/>
  <c r="L18" i="8" s="1"/>
  <c r="F18" i="9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<sst xmlns="http://schemas.openxmlformats.org/spreadsheetml/2006/main" count="236" uniqueCount="43">
  <si>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</si>
  <si>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</si>
  <si>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</si>
  <si>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</si>
  <si>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</si>
  <si>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</si>
  <si>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</si>
  <si>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</si>
  <si>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</si>
  <si>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</si>
  <si>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</si>
  <si>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</si>
  <si>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</si>
  <si>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</si>
  <si>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</si>
  <si>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</si>
  <si>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</si>
  <si>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</si>
  <si>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</si>
  <si>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</si>
  <si>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</si>
  <si>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</si>
  <si>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</si>
  <si>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</si>
  <si>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</si>
  <si>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</si>
  <si>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</si>
  <si>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</si>
  <si>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</si>
  <si>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</si>
  <si>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MDIA3</t>
  </si>
  <si>
    <t>BBDC3</t>
  </si>
  <si>
    <t>VALE3</t>
  </si>
  <si>
    <t>STBP3</t>
  </si>
  <si>
    <t>FLRY3</t>
  </si>
  <si>
    <t>ABEV3</t>
  </si>
  <si>
    <t>COGN3</t>
  </si>
  <si>
    <t>VVAR3</t>
  </si>
  <si>
    <t>PCAR3</t>
  </si>
  <si>
    <t>LCAM3</t>
  </si>
  <si>
    <t>Junho de 2020</t>
  </si>
  <si>
    <t>Julho de 2020</t>
  </si>
  <si>
    <t>BBDC4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</si>
</sst>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00"/>
      <name val="Calibri"/>
      <family val="2"/>
    </font>
    <font>
      <u val="singleAccounting"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vertical="center"/>
    </xf>
    <xf numFmtId="164" fontId="0" fillId="4" borderId="17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64" fontId="0" fillId="4" borderId="18" xfId="0" applyNumberFormat="1" applyFont="1" applyFill="1" applyBorder="1" applyAlignment="1">
      <alignment horizontal="center" vertical="center"/>
    </xf>
    <xf numFmtId="164" fontId="0" fillId="4" borderId="24" xfId="0" applyNumberFormat="1" applyFont="1" applyFill="1" applyBorder="1" applyAlignment="1">
      <alignment horizontal="center" vertical="center"/>
    </xf>
    <xf numFmtId="10" fontId="0" fillId="4" borderId="15" xfId="0" applyNumberFormat="1" applyFont="1" applyFill="1" applyBorder="1" applyAlignment="1">
      <alignment horizontal="center" vertical="center"/>
    </xf>
    <xf numFmtId="10" fontId="0" fillId="4" borderId="25" xfId="0" applyNumberFormat="1" applyFont="1" applyFill="1" applyBorder="1" applyAlignment="1">
      <alignment horizontal="center" vertical="center"/>
    </xf>
    <xf numFmtId="10" fontId="0" fillId="4" borderId="26" xfId="0" applyNumberFormat="1" applyFont="1" applyFill="1" applyBorder="1" applyAlignment="1">
      <alignment horizontal="center" vertical="center"/>
    </xf>
    <xf numFmtId="164" fontId="0" fillId="4" borderId="27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65" fontId="10" fillId="5" borderId="15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9" fontId="5" fillId="2" borderId="1" xfId="0" applyNumberFormat="1" applyFont="1" applyFill="1" applyBorder="1"/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5" fillId="4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opLeftCell="B1" workbookViewId="0">
      <selection activeCell="D13" sqref="D13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6.5611531413478572E-2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v>100000</v>
      </c>
      <c r="E4" s="19">
        <f>IF(SUM(I8:I17)&lt;=D4,SUM(I8:I17),"VALOR ACIMA DO DISPONÍVEL")</f>
        <v>97681</v>
      </c>
      <c r="F4" s="20">
        <f>(E4*I2)+E4+(D4-E4)</f>
        <v>106409</v>
      </c>
      <c r="G4" s="13"/>
      <c r="H4" s="13"/>
      <c r="I4" s="37">
        <f>F4/D4-1</f>
        <v>6.408999999999998E-2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4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15</v>
      </c>
      <c r="E8" s="25">
        <v>0.15</v>
      </c>
      <c r="F8" s="26">
        <v>16.89</v>
      </c>
      <c r="G8" s="27">
        <f t="shared" ref="G8:G17" si="0">((E8*$D$4)/100)/F8</f>
        <v>8.8809946714031973</v>
      </c>
      <c r="H8" s="28">
        <v>9</v>
      </c>
      <c r="I8" s="29">
        <f>H8*F8*100</f>
        <v>15201</v>
      </c>
      <c r="J8" s="43">
        <f t="shared" ref="J8:J17" si="1">I8/$E$4</f>
        <v>0.15561879997133526</v>
      </c>
      <c r="K8" s="46">
        <v>17.670000000000002</v>
      </c>
      <c r="L8" s="32">
        <f t="shared" ref="L8:L17" si="2">IFERROR((K8/F8-1)*J8,0)</f>
        <v>7.1866586132410546E-3</v>
      </c>
      <c r="M8" s="33">
        <f t="shared" ref="M8:M17" si="3">IFERROR(L8/J8,0)</f>
        <v>4.6181172291296591E-2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30</v>
      </c>
      <c r="E9" s="25">
        <v>0.15</v>
      </c>
      <c r="F9" s="26">
        <v>32.15</v>
      </c>
      <c r="G9" s="27">
        <f t="shared" si="0"/>
        <v>4.6656298600311041</v>
      </c>
      <c r="H9" s="28">
        <v>5</v>
      </c>
      <c r="I9" s="29">
        <f t="shared" ref="I9:I17" si="4">H9*F9*100</f>
        <v>16075</v>
      </c>
      <c r="J9" s="43">
        <f t="shared" si="1"/>
        <v>0.16456629231887471</v>
      </c>
      <c r="K9" s="46">
        <v>36.130000000000003</v>
      </c>
      <c r="L9" s="36">
        <f t="shared" si="2"/>
        <v>2.037243680961498E-2</v>
      </c>
      <c r="M9" s="33">
        <f t="shared" si="3"/>
        <v>0.12379471228615868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31</v>
      </c>
      <c r="E10" s="25">
        <v>0.2</v>
      </c>
      <c r="F10" s="26">
        <v>17.64</v>
      </c>
      <c r="G10" s="27">
        <f t="shared" si="0"/>
        <v>11.337868480725623</v>
      </c>
      <c r="H10" s="28">
        <v>11</v>
      </c>
      <c r="I10" s="29">
        <f t="shared" si="4"/>
        <v>19404.000000000004</v>
      </c>
      <c r="J10" s="43">
        <f t="shared" si="1"/>
        <v>0.19864661500189396</v>
      </c>
      <c r="K10" s="46">
        <v>17.8</v>
      </c>
      <c r="L10" s="36">
        <f t="shared" si="2"/>
        <v>1.8017833560262364E-3</v>
      </c>
      <c r="M10" s="33">
        <f t="shared" si="3"/>
        <v>9.0702947845804349E-3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32</v>
      </c>
      <c r="E11" s="25">
        <v>0.1</v>
      </c>
      <c r="F11" s="26">
        <v>44.67</v>
      </c>
      <c r="G11" s="27">
        <f t="shared" si="0"/>
        <v>2.238638907544213</v>
      </c>
      <c r="H11" s="28">
        <v>2</v>
      </c>
      <c r="I11" s="29">
        <f t="shared" si="4"/>
        <v>8934</v>
      </c>
      <c r="J11" s="43">
        <f t="shared" si="1"/>
        <v>9.1460980129196054E-2</v>
      </c>
      <c r="K11" s="46">
        <v>53</v>
      </c>
      <c r="L11" s="36">
        <f t="shared" si="2"/>
        <v>1.7055517449657547E-2</v>
      </c>
      <c r="M11" s="33">
        <f t="shared" si="3"/>
        <v>0.18647862099843282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33</v>
      </c>
      <c r="E12" s="25">
        <v>0.15</v>
      </c>
      <c r="F12" s="26">
        <v>4.08</v>
      </c>
      <c r="G12" s="27">
        <f t="shared" si="0"/>
        <v>36.764705882352942</v>
      </c>
      <c r="H12" s="28">
        <v>35</v>
      </c>
      <c r="I12" s="29">
        <f t="shared" si="4"/>
        <v>14280.000000000002</v>
      </c>
      <c r="J12" s="43">
        <f t="shared" si="1"/>
        <v>0.14619014956849338</v>
      </c>
      <c r="K12" s="46">
        <v>4.2</v>
      </c>
      <c r="L12" s="36">
        <f t="shared" si="2"/>
        <v>4.2997102814262929E-3</v>
      </c>
      <c r="M12" s="33">
        <f t="shared" si="3"/>
        <v>2.9411764705882467E-2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34</v>
      </c>
      <c r="E13" s="25">
        <v>0.15</v>
      </c>
      <c r="F13" s="26">
        <v>22.71</v>
      </c>
      <c r="G13" s="27">
        <f t="shared" si="0"/>
        <v>6.6050198150594452</v>
      </c>
      <c r="H13" s="28">
        <v>6</v>
      </c>
      <c r="I13" s="29">
        <f t="shared" si="4"/>
        <v>13626</v>
      </c>
      <c r="J13" s="43">
        <f t="shared" si="1"/>
        <v>0.13949488641598673</v>
      </c>
      <c r="K13" s="46">
        <v>23.35</v>
      </c>
      <c r="L13" s="36">
        <f t="shared" si="2"/>
        <v>3.9311636858754551E-3</v>
      </c>
      <c r="M13" s="33">
        <f t="shared" si="3"/>
        <v>2.8181417877586989E-2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35</v>
      </c>
      <c r="E14" s="25">
        <v>0.1</v>
      </c>
      <c r="F14" s="26">
        <v>11.29</v>
      </c>
      <c r="G14" s="27">
        <f t="shared" si="0"/>
        <v>8.8573959255978743</v>
      </c>
      <c r="H14" s="28">
        <v>9</v>
      </c>
      <c r="I14" s="29">
        <f t="shared" si="4"/>
        <v>10160.999999999998</v>
      </c>
      <c r="J14" s="43">
        <f t="shared" si="1"/>
        <v>0.10402227659421995</v>
      </c>
      <c r="K14" s="46">
        <v>12.48</v>
      </c>
      <c r="L14" s="36">
        <f t="shared" si="2"/>
        <v>1.0964261217637003E-2</v>
      </c>
      <c r="M14" s="33">
        <f t="shared" si="3"/>
        <v>0.10540301151461473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/>
      <c r="E15" s="25">
        <v>0.1</v>
      </c>
      <c r="F15" s="26"/>
      <c r="G15" s="27" t="e">
        <f t="shared" si="0"/>
        <v>#DIV/0!</v>
      </c>
      <c r="H15" s="28">
        <v>0</v>
      </c>
      <c r="I15" s="29">
        <f t="shared" si="4"/>
        <v>0</v>
      </c>
      <c r="J15" s="43">
        <f t="shared" si="1"/>
        <v>0</v>
      </c>
      <c r="K15" s="46">
        <v>0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/>
      <c r="E16" s="25">
        <v>0.1</v>
      </c>
      <c r="F16" s="26"/>
      <c r="G16" s="27" t="e">
        <f t="shared" si="0"/>
        <v>#DIV/0!</v>
      </c>
      <c r="H16" s="28">
        <v>0</v>
      </c>
      <c r="I16" s="29">
        <f t="shared" si="4"/>
        <v>0</v>
      </c>
      <c r="J16" s="43">
        <f t="shared" si="1"/>
        <v>0</v>
      </c>
      <c r="K16" s="46">
        <v>0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/>
      <c r="E17" s="25">
        <v>0.1</v>
      </c>
      <c r="F17" s="26"/>
      <c r="G17" s="27" t="e">
        <f t="shared" si="0"/>
        <v>#DIV/0!</v>
      </c>
      <c r="H17" s="28">
        <v>0</v>
      </c>
      <c r="I17" s="29">
        <f t="shared" si="4"/>
        <v>0</v>
      </c>
      <c r="J17" s="43">
        <f t="shared" si="1"/>
        <v>0</v>
      </c>
      <c r="K17" s="46">
        <v>0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>
        <v>100000</v>
      </c>
      <c r="G18" s="3"/>
      <c r="H18" s="3"/>
      <c r="I18" s="3"/>
      <c r="J18" s="4"/>
      <c r="K18" s="45">
        <f>F4</f>
        <v>106409</v>
      </c>
      <c r="L18" s="58">
        <f t="shared" ref="L18:L19" si="5">(K18/F18-1)</f>
        <v>6.408999999999998E-2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80505.89</v>
      </c>
      <c r="G19" s="6"/>
      <c r="H19" s="6"/>
      <c r="I19" s="6"/>
      <c r="J19" s="7"/>
      <c r="K19" s="5">
        <v>87402.59</v>
      </c>
      <c r="L19" s="58">
        <f t="shared" si="5"/>
        <v>8.5667023866204062E-2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topLeftCell="A2" workbookViewId="0">
      <selection activeCell="K16" sqref="K16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8.6640625" bestFit="1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0.15014571706127738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Maio!F4</f>
        <v>106409</v>
      </c>
      <c r="E4" s="19">
        <f>IF(SUM(I8:I17)&lt;=D4,SUM(I8:I17),"VALOR ACIMA DO DISPONÍVEL")</f>
        <v>104998</v>
      </c>
      <c r="F4" s="20">
        <f>(E4*I2)+E4+(D4-E4)</f>
        <v>122174</v>
      </c>
      <c r="G4" s="13"/>
      <c r="H4" s="13"/>
      <c r="I4" s="37">
        <f>F4/100000-1</f>
        <v>0.22174000000000005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54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40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35" t="s">
        <v>31</v>
      </c>
      <c r="E8" s="25">
        <v>0.15</v>
      </c>
      <c r="F8" s="46">
        <v>17.670000000000002</v>
      </c>
      <c r="G8" s="27">
        <f t="shared" ref="G8:G17" si="0">((E8*$D$4)/100)/F8</f>
        <v>9.0330220713072986</v>
      </c>
      <c r="H8" s="28">
        <v>9</v>
      </c>
      <c r="I8" s="29">
        <f>H8*F8*100</f>
        <v>15903.000000000004</v>
      </c>
      <c r="J8" s="30">
        <f t="shared" ref="J8:J17" si="1">I8/$E$4</f>
        <v>0.15146002781005355</v>
      </c>
      <c r="K8" s="48">
        <v>18.96</v>
      </c>
      <c r="L8" s="51">
        <f t="shared" ref="L8:L17" si="2">IFERROR((K8/F8-1)*J8,0)</f>
        <v>1.1057353473399482E-2</v>
      </c>
      <c r="M8" s="50">
        <f t="shared" ref="M8:M17" si="3">IFERROR(L8/J8,0)</f>
        <v>7.3005093378607722E-2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28.63</v>
      </c>
      <c r="G9" s="27">
        <f t="shared" si="0"/>
        <v>3.7166957736639898</v>
      </c>
      <c r="H9" s="28">
        <v>4</v>
      </c>
      <c r="I9" s="29">
        <f t="shared" ref="I9:I17" si="4">H9*F9*100</f>
        <v>11452</v>
      </c>
      <c r="J9" s="30">
        <f t="shared" si="1"/>
        <v>0.10906874416655556</v>
      </c>
      <c r="K9" s="26">
        <v>31</v>
      </c>
      <c r="L9" s="52">
        <f t="shared" si="2"/>
        <v>9.0287434046362903E-3</v>
      </c>
      <c r="M9" s="50">
        <f t="shared" si="3"/>
        <v>8.2780300384212469E-2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30</v>
      </c>
      <c r="E10" s="25">
        <v>0.1</v>
      </c>
      <c r="F10" s="46">
        <v>36.130000000000003</v>
      </c>
      <c r="G10" s="27">
        <f t="shared" si="0"/>
        <v>2.9451702186548578</v>
      </c>
      <c r="H10" s="28">
        <v>3</v>
      </c>
      <c r="I10" s="29">
        <f t="shared" si="4"/>
        <v>10839.000000000002</v>
      </c>
      <c r="J10" s="30">
        <f t="shared" si="1"/>
        <v>0.1032305377245281</v>
      </c>
      <c r="K10" s="48">
        <v>40.61</v>
      </c>
      <c r="L10" s="52">
        <f t="shared" si="2"/>
        <v>1.2800243814167887E-2</v>
      </c>
      <c r="M10" s="50">
        <f t="shared" si="3"/>
        <v>0.12399667866039299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33</v>
      </c>
      <c r="E11" s="25">
        <v>0.1</v>
      </c>
      <c r="F11" s="46">
        <v>4.2</v>
      </c>
      <c r="G11" s="27">
        <f t="shared" si="0"/>
        <v>25.335476190476193</v>
      </c>
      <c r="H11" s="28">
        <v>25</v>
      </c>
      <c r="I11" s="29">
        <f t="shared" si="4"/>
        <v>10500</v>
      </c>
      <c r="J11" s="30">
        <f t="shared" si="1"/>
        <v>0.10000190479818663</v>
      </c>
      <c r="K11" s="48">
        <v>5.51</v>
      </c>
      <c r="L11" s="52">
        <f t="shared" si="2"/>
        <v>3.1191070306101069E-2</v>
      </c>
      <c r="M11" s="50">
        <f t="shared" si="3"/>
        <v>0.31190476190476191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34</v>
      </c>
      <c r="E12" s="25">
        <v>0.1</v>
      </c>
      <c r="F12" s="46">
        <v>23.35</v>
      </c>
      <c r="G12" s="27">
        <f t="shared" si="0"/>
        <v>4.5571306209850109</v>
      </c>
      <c r="H12" s="28">
        <v>5</v>
      </c>
      <c r="I12" s="29">
        <f t="shared" si="4"/>
        <v>11675</v>
      </c>
      <c r="J12" s="30">
        <f t="shared" si="1"/>
        <v>0.11119259414465038</v>
      </c>
      <c r="K12" s="48">
        <v>24.59</v>
      </c>
      <c r="L12" s="52">
        <f t="shared" si="2"/>
        <v>5.9048743785595874E-3</v>
      </c>
      <c r="M12" s="50">
        <f t="shared" si="3"/>
        <v>5.3104925053533147E-2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47" t="s">
        <v>36</v>
      </c>
      <c r="E13" s="25">
        <v>0.1</v>
      </c>
      <c r="F13" s="53">
        <v>5.26</v>
      </c>
      <c r="G13" s="27">
        <f t="shared" si="0"/>
        <v>20.229847908745253</v>
      </c>
      <c r="H13" s="28">
        <v>20</v>
      </c>
      <c r="I13" s="29">
        <f t="shared" si="4"/>
        <v>10519.999999999998</v>
      </c>
      <c r="J13" s="30">
        <f t="shared" si="1"/>
        <v>0.10019238461684983</v>
      </c>
      <c r="K13" s="26">
        <v>6.61</v>
      </c>
      <c r="L13" s="52">
        <f t="shared" si="2"/>
        <v>2.5714775519533717E-2</v>
      </c>
      <c r="M13" s="50">
        <f t="shared" si="3"/>
        <v>0.2566539923954374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47" t="s">
        <v>37</v>
      </c>
      <c r="E14" s="25">
        <v>0.1</v>
      </c>
      <c r="F14" s="53">
        <v>12.4</v>
      </c>
      <c r="G14" s="27">
        <f t="shared" si="0"/>
        <v>8.5813709677419361</v>
      </c>
      <c r="H14" s="28">
        <v>9</v>
      </c>
      <c r="I14" s="29">
        <f t="shared" si="4"/>
        <v>11160</v>
      </c>
      <c r="J14" s="30">
        <f t="shared" si="1"/>
        <v>0.10628773881407265</v>
      </c>
      <c r="K14" s="49">
        <v>15.31</v>
      </c>
      <c r="L14" s="52">
        <f t="shared" si="2"/>
        <v>2.4943332253947688E-2</v>
      </c>
      <c r="M14" s="50">
        <f t="shared" si="3"/>
        <v>0.23467741935483866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38</v>
      </c>
      <c r="E15" s="25">
        <v>0.1</v>
      </c>
      <c r="F15" s="53">
        <v>62.98</v>
      </c>
      <c r="G15" s="27">
        <f t="shared" si="0"/>
        <v>1.6895681168624965</v>
      </c>
      <c r="H15" s="28">
        <v>2</v>
      </c>
      <c r="I15" s="29">
        <f t="shared" si="4"/>
        <v>12596</v>
      </c>
      <c r="J15" s="30">
        <f t="shared" si="1"/>
        <v>0.11996418979409132</v>
      </c>
      <c r="K15" s="31">
        <v>70.98</v>
      </c>
      <c r="L15" s="36">
        <f t="shared" si="2"/>
        <v>1.5238385493057035E-2</v>
      </c>
      <c r="M15" s="33">
        <f t="shared" si="3"/>
        <v>0.12702445220705005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47" t="s">
        <v>39</v>
      </c>
      <c r="E16" s="25">
        <v>0.1</v>
      </c>
      <c r="F16" s="53">
        <v>14.79</v>
      </c>
      <c r="G16" s="27">
        <f t="shared" si="0"/>
        <v>7.1946585530764047</v>
      </c>
      <c r="H16" s="28">
        <v>7</v>
      </c>
      <c r="I16" s="29">
        <f t="shared" si="4"/>
        <v>10353</v>
      </c>
      <c r="J16" s="30">
        <f t="shared" si="1"/>
        <v>9.8601878131012025E-2</v>
      </c>
      <c r="K16" s="31">
        <v>16.93</v>
      </c>
      <c r="L16" s="36">
        <f t="shared" si="2"/>
        <v>1.4266938417874641E-2</v>
      </c>
      <c r="M16" s="33">
        <f t="shared" si="3"/>
        <v>0.14469235970250183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2" x14ac:dyDescent="0.3">
      <c r="A17" s="1"/>
      <c r="B17" s="1"/>
      <c r="C17" s="34">
        <v>10</v>
      </c>
      <c r="D17" s="35"/>
      <c r="E17" s="25">
        <v>0</v>
      </c>
      <c r="F17" s="26">
        <v>0</v>
      </c>
      <c r="G17" s="27" t="e">
        <f t="shared" si="0"/>
        <v>#DIV/0!</v>
      </c>
      <c r="H17" s="55">
        <v>0</v>
      </c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>
        <f>D4</f>
        <v>106409</v>
      </c>
      <c r="G18" s="3"/>
      <c r="H18" s="3"/>
      <c r="I18" s="3"/>
      <c r="J18" s="4"/>
      <c r="K18" s="2">
        <f>F4</f>
        <v>122174</v>
      </c>
      <c r="L18" s="58">
        <f t="shared" ref="L18:L19" si="5">(K18/F18-1)</f>
        <v>0.14815476134537486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87402.59</v>
      </c>
      <c r="G19" s="6"/>
      <c r="H19" s="6"/>
      <c r="I19" s="6"/>
      <c r="J19" s="7"/>
      <c r="K19" s="5">
        <v>87402.59</v>
      </c>
      <c r="L19" s="58">
        <f t="shared" si="5"/>
        <v>0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topLeftCell="C1" workbookViewId="0">
      <selection activeCell="T12" sqref="T12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8.44140625" hidden="1" customWidth="1"/>
    <col min="8" max="8" width="7" hidden="1" customWidth="1"/>
    <col min="9" max="9" width="15" hidden="1" customWidth="1"/>
    <col min="10" max="10" width="8.44140625" bestFit="1" customWidth="1"/>
    <col min="11" max="11" width="15" customWidth="1"/>
    <col min="12" max="12" width="12" bestFit="1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L2" s="42">
        <f>SUM(L8:L17)</f>
        <v>-1</v>
      </c>
      <c r="M2" s="40" t="s">
        <v>27</v>
      </c>
      <c r="N2" s="38" t="s">
        <v>28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L3" s="17"/>
      <c r="M3" s="13"/>
      <c r="N3" s="3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1.179*100000</f>
        <v>117900</v>
      </c>
      <c r="E4" s="19">
        <f>IF(SUM(I8:I17)&lt;=D4,SUM(I8:I17),"VALOR ACIMA DO DISPONÍVEL")</f>
        <v>117900</v>
      </c>
      <c r="F4" s="20">
        <f>(E4*L2)+E4+(D4-E4)</f>
        <v>0</v>
      </c>
      <c r="G4" s="13"/>
      <c r="H4" s="13"/>
      <c r="L4" s="37">
        <f>F4/100000-1</f>
        <v>-1</v>
      </c>
      <c r="M4" s="40" t="s">
        <v>27</v>
      </c>
      <c r="N4" s="38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41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71" t="s">
        <v>42</v>
      </c>
      <c r="E8" s="25">
        <v>0.2</v>
      </c>
      <c r="F8" s="26">
        <v>20.68</v>
      </c>
      <c r="G8" s="27">
        <f>IFERROR(((E8*$D$4)/100)/F8,0)</f>
        <v>11.402321083172147</v>
      </c>
      <c r="H8" s="28">
        <f>G8</f>
        <v>11.402321083172147</v>
      </c>
      <c r="I8" s="29">
        <f>H8*F8*100</f>
        <v>23580</v>
      </c>
      <c r="J8" s="30">
        <f t="shared" ref="J8:J17" si="0">I8/$E$4</f>
        <v>0.2</v>
      </c>
      <c r="K8" s="31">
        <v>0</v>
      </c>
      <c r="L8" s="32">
        <f t="shared" ref="L8:L17" si="1">IFERROR((K8/F8-1)*J8,0)</f>
        <v>-0.2</v>
      </c>
      <c r="M8" s="33">
        <f t="shared" ref="M8:M17" si="2">IFERROR(L8/J8,0)</f>
        <v>-1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37</v>
      </c>
      <c r="E9" s="25">
        <v>0.35</v>
      </c>
      <c r="F9" s="26">
        <v>15.31</v>
      </c>
      <c r="G9" s="27">
        <f t="shared" ref="G9:G17" si="3">IFERROR(((E9*$D$4)/100)/F9,0)</f>
        <v>26.952971913781841</v>
      </c>
      <c r="H9" s="28">
        <f t="shared" ref="H9:H17" si="4">G9</f>
        <v>26.952971913781841</v>
      </c>
      <c r="I9" s="29">
        <f t="shared" ref="I9:I17" si="5">H9*F9*100</f>
        <v>41265</v>
      </c>
      <c r="J9" s="30">
        <f t="shared" si="0"/>
        <v>0.35</v>
      </c>
      <c r="K9" s="31">
        <v>0</v>
      </c>
      <c r="L9" s="36">
        <f t="shared" si="1"/>
        <v>-0.35</v>
      </c>
      <c r="M9" s="33">
        <f t="shared" si="2"/>
        <v>-1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36</v>
      </c>
      <c r="E10" s="25">
        <v>0.45</v>
      </c>
      <c r="F10" s="26">
        <v>6.61</v>
      </c>
      <c r="G10" s="27">
        <f t="shared" si="3"/>
        <v>80.264750378214814</v>
      </c>
      <c r="H10" s="28">
        <f t="shared" si="4"/>
        <v>80.264750378214814</v>
      </c>
      <c r="I10" s="29">
        <f t="shared" si="5"/>
        <v>53054.999999999993</v>
      </c>
      <c r="J10" s="30">
        <f t="shared" si="0"/>
        <v>0.44999999999999996</v>
      </c>
      <c r="K10" s="31">
        <v>0</v>
      </c>
      <c r="L10" s="36">
        <f t="shared" si="1"/>
        <v>-0.44999999999999996</v>
      </c>
      <c r="M10" s="33">
        <f t="shared" si="2"/>
        <v>-1</v>
      </c>
      <c r="N10" s="1"/>
      <c r="O10" s="1"/>
      <c r="P10" s="57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/>
      <c r="E11" s="25"/>
      <c r="F11" s="26"/>
      <c r="G11" s="27">
        <f t="shared" si="3"/>
        <v>0</v>
      </c>
      <c r="H11" s="28">
        <f t="shared" si="4"/>
        <v>0</v>
      </c>
      <c r="I11" s="29">
        <f t="shared" si="5"/>
        <v>0</v>
      </c>
      <c r="J11" s="30">
        <f t="shared" si="0"/>
        <v>0</v>
      </c>
      <c r="K11" s="31">
        <v>0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/>
      <c r="E12" s="25"/>
      <c r="F12" s="26"/>
      <c r="G12" s="27">
        <f t="shared" si="3"/>
        <v>0</v>
      </c>
      <c r="H12" s="28">
        <f t="shared" si="4"/>
        <v>0</v>
      </c>
      <c r="I12" s="29">
        <f t="shared" si="5"/>
        <v>0</v>
      </c>
      <c r="J12" s="30">
        <f t="shared" si="0"/>
        <v>0</v>
      </c>
      <c r="K12" s="31">
        <v>0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47"/>
      <c r="E13" s="25"/>
      <c r="F13" s="26"/>
      <c r="G13" s="27">
        <f t="shared" si="3"/>
        <v>0</v>
      </c>
      <c r="H13" s="28">
        <f t="shared" si="4"/>
        <v>0</v>
      </c>
      <c r="I13" s="29">
        <f t="shared" si="5"/>
        <v>0</v>
      </c>
      <c r="J13" s="30">
        <f t="shared" si="0"/>
        <v>0</v>
      </c>
      <c r="K13" s="31">
        <v>0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/>
      <c r="E14" s="25"/>
      <c r="F14" s="26"/>
      <c r="G14" s="27">
        <f t="shared" si="3"/>
        <v>0</v>
      </c>
      <c r="H14" s="28">
        <f t="shared" si="4"/>
        <v>0</v>
      </c>
      <c r="I14" s="29">
        <f t="shared" si="5"/>
        <v>0</v>
      </c>
      <c r="J14" s="30">
        <f t="shared" si="0"/>
        <v>0</v>
      </c>
      <c r="K14" s="31">
        <v>0</v>
      </c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/>
      <c r="E15" s="25"/>
      <c r="F15" s="26"/>
      <c r="G15" s="27">
        <f t="shared" si="3"/>
        <v>0</v>
      </c>
      <c r="H15" s="28">
        <f t="shared" si="4"/>
        <v>0</v>
      </c>
      <c r="I15" s="29">
        <f t="shared" si="5"/>
        <v>0</v>
      </c>
      <c r="J15" s="30">
        <f t="shared" si="0"/>
        <v>0</v>
      </c>
      <c r="K15" s="31"/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/>
      <c r="E16" s="25"/>
      <c r="F16" s="26"/>
      <c r="G16" s="27">
        <f t="shared" si="3"/>
        <v>0</v>
      </c>
      <c r="H16" s="28">
        <f t="shared" si="4"/>
        <v>0</v>
      </c>
      <c r="I16" s="29">
        <f t="shared" si="5"/>
        <v>0</v>
      </c>
      <c r="J16" s="30">
        <f t="shared" si="0"/>
        <v>0</v>
      </c>
      <c r="K16" s="31"/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/>
      <c r="E17" s="25"/>
      <c r="F17" s="26"/>
      <c r="G17" s="27">
        <f t="shared" si="3"/>
        <v>0</v>
      </c>
      <c r="H17" s="28">
        <f t="shared" si="4"/>
        <v>0</v>
      </c>
      <c r="I17" s="29">
        <f t="shared" si="5"/>
        <v>0</v>
      </c>
      <c r="J17" s="30">
        <f t="shared" si="0"/>
        <v>0</v>
      </c>
      <c r="K17" s="31"/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>
        <f>D4</f>
        <v>117900</v>
      </c>
      <c r="G18" s="3"/>
      <c r="H18" s="3"/>
      <c r="I18" s="3"/>
      <c r="J18" s="4"/>
      <c r="K18" s="2">
        <f>F4</f>
        <v>0</v>
      </c>
      <c r="L18" s="58">
        <f t="shared" ref="L18:L19" si="6">(K18/F18-1)</f>
        <v>-1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6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5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Julho!F4</f>
        <v>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0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0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0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0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0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0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0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0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0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0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>
        <f>D4</f>
        <v>0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Netto</cp:lastModifiedBy>
  <dcterms:modified xsi:type="dcterms:W3CDTF">2020-07-05T22:21:48Z</dcterms:modified>
</cp:coreProperties>
</file>