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ID#AAAAJfcHAyo
tc={B55C2367-528D-4841-BB23-C4066130E4D0}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ID#AAAAJfcHA14
tc={16BBAD93-6F81-4B63-B7F8-B3EDE63739A7}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ID#AAAAJfcHA1E
tc={587B0042-734E-4D5A-89CA-26F70A0C34ED}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ID#AAAAJfcHA1Q
tc={749CF765-772F-4A49-86DF-6CD58BEC07AE}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ID#AAAAJfcHAzE
tc={509F176C-E747-444B-B622-6D5BC47982A7}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ID#AAAAJfcHA0g
tc={71A6F7B1-09F9-4675-BF05-E30B4492E21B}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ID#AAAAJfcHAzY
tc={181D55B0-6909-4319-AA6A-982016F7CD70}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ID#AAAAJfcHAzc
tc={C9AA2DF0-78A2-4909-8ABE-26446F791401}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ID#AAAAJfcHA1k
tc={07356645-3094-4733-BF9D-DA662AAC262A}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ID#AAAAJfcHA10
tc={88DD79DF-B6BB-43F6-A8FA-CFB206597B3F}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ID#AAAAJfcHA0k
tc={688FEA80-25FE-4B75-801E-3CA19B3D65FC}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ID#AAAAJfcHAzM
tc={CEEFC563-CA86-4D43-8A28-44C59565EF4E}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ID#AAAAJfcHA0A
tc={67270B89-2037-4C96-98AE-5AC1319F80E0}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ID#AAAAJfcHAzk
tc={61D265A0-D3CE-448D-8970-3F6F8B2C2890}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ID#AAAAJfcHA1A
tc={A67FB370-0C52-49A8-A768-D7E315EF6814}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ID#AAAAJfcHA1I
tc={3539FD91-F263-4EEF-A963-3C45A456AB66}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ID#AAAAJfcHAzU
tc={911F194A-5361-48A6-BB68-1ADA0719DA33}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ID#AAAAJfcHAz0
tc={8A368ABE-FCEC-42C2-ABA5-0C33242F0033}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ID#AAAAJfcHA2I
tc={9B3A2961-CCBE-4C8B-9D39-B4D400A339C0}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ID#AAAAJfcHA1Y
tc={40CE3917-303A-4788-A324-9259519F025E}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ID#AAAAJfcHA0U
tc={D3C70F70-EF06-4993-8D58-DA19E78162EF}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ID#AAAAJfcHAzo
tc={482EA452-15E1-4C06-9E5B-1E2B1E779CD8}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ID#AAAAJfcHA1M
tc={9A534764-84B7-4D11-ACAE-E5B0C927D501}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ID#AAAAJfcHAzQ
tc={2B760078-2817-46A2-84E7-B32BDF66B513}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ID#AAAAJfcHA1o
tc={1042266D-BD10-4E7A-A27E-E54248919544}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ID#AAAAJfcHA1c
tc={6AB3508A-F023-47E0-8758-9E254731109F}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ID#AAAAJfcHAz4
tc={E467A9D0-3AC5-48AA-AB4B-0596D221D80B}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ID#AAAAJfcHA2Q
tc={F12B247E-BCA5-477C-B996-9CCAB97EBC73}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ID#AAAAJfcHA00
tc={A19E2F08-15C5-4CCF-9AE6-B026D0393041}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ID#AAAAJfcHA1w
tc={8BD41DE3-2870-4F87-8E2D-1ADC8683C45E}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ID#AAAAJfcHA2k
tc={607E85AC-9A32-429A-8573-60CAA2E2CBE1}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ID#AAAAJfcHA0w
tc={B581FA51-5EBA-4EF3-8253-BC5F13F97ACB}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ID#AAAAJfcHAx4
tc={1D50B807-28CB-43F3-B1A8-D846F0D413B9}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ID#AAAAJfcHAyg
tc={0D9DA082-B953-4C29-8054-D9D1AB2A5627}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ID#AAAAJfcHAzs
tc={97E5CDF9-55D6-498D-81F0-2259C41ABB07}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ID#AAAAJfcHA2g
tc={654B4EFE-0B9A-43F7-914D-757CF1F3E8C9}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ID#AAAAJfcHAys
tc={AD8998AF-BD4D-4740-8218-D5E48EA496FB}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ID#AAAAJfcHAyM
tc={A206ADB7-07A0-447C-B4E8-C4759AA390F9}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ID#AAAAJfcHAx8
tc={7A93F0BE-01CD-45D5-AD9B-AFF63BCD89AF}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ID#AAAAJfcHAzA
tc={745D8065-1CCB-4A4A-8DA3-9C0464129F3C}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ID#AAAAJfcHAz8
tc={1E98A9A8-8A31-4E85-A1E4-8D2B0D046D33}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ID#AAAAJfcHA2U
tc={635F5587-80CB-4175-82EB-8696C6EB688A}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ID#AAAAJfcHAyU
tc={2F5A09F0-B440-4069-A8B9-8C72BF0DD6C4}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ID#AAAAJfcHA2E
tc={8DE47843-3F50-4C53-84E8-E181295C736A}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ID#AAAAJfcHA18
tc={38FC7AD3-3124-4A5E-BDE8-58C6037BC265}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ID#AAAAJfcHA2o
tc={731A9A4C-0552-4189-9240-15D17773F725}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ID#AAAAJfcHAyA
tc={A5087398-BF86-4E43-8F71-48466C1D45B9}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ID#AAAAJfcHAy0
tc={D90697C3-E758-437E-B73C-4FF449A2E749}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ID#AAAAJfcHAyQ
tc={D4C375FA-6293-45BD-833F-7360BA536125}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ID#AAAAJfcHAyY
tc={7BFADBC6-9362-469E-8D5C-202A68C2FE77}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ID#AAAAJfcHAyw
tc={67964B61-810C-4DF8-91B9-EDB3014B5FE5}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ID#AAAAJfcHA0M
tc={C0C54AC5-B3BD-4CAE-A8E0-0DAA5C3199C0}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ID#AAAAJfcHAzI
tc={1BBFF5F6-B6EA-4BE6-A0FB-3C74693184DC}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ID#AAAAJfcHA0Y
tc={C14A0E4E-BBB4-4492-9C97-EE12FDD28DA8}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ID#AAAAJfcHA1U
tc={AA5F370C-5DB6-4664-BFF2-2631DD80AF21}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ID#AAAAJfcHA0Q
tc={421E120E-2047-4EB4-9508-9F38F8186301}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ID#AAAAJfcHAy4
tc={4AAA708A-8571-4DFC-A79E-3756C2F92E2B}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ID#AAAAJfcHAyk
tc={BC8B0F31-23E3-4FDA-A976-62F7687EBFAE}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ID#AAAAJfcHAyI
tc={FEF8E825-B3A9-4C57-9CA5-C61A739C92A8}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ID#AAAAJfcHA2Y
tc={16BEA4CA-31A5-4087-8E14-71966A7E5387}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ID#AAAAJfcHA1g
tc={A0C285BA-F422-4DD9-9B84-EB210939840E}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ID#AAAAJfcHA0o
tc={40E5B91B-B676-455F-9368-D0A1AC144889}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ID#AAAAJfcHAzw
tc={B2A3DBD5-0D5C-42F5-9263-DB1694B43BC1}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ID#AAAAJfcHA04
tc={4052D1C2-B057-4DFE-AC2F-480A005CDCAB}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ID#AAAAJfcHA1s
tc={4166CF13-92FA-4D1D-B5BD-0739D160D423}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ID#AAAAJfcHA2w
tc={7893E8D5-DE99-4C03-AE57-0DD7A8B8D782}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ID#AAAAJfcHAy8
tc={66B7981D-AD7C-43E2-BC9C-A617DEC2C203}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ID#AAAAJfcHAyE
tc={00A22400-096C-466C-A7E7-B4FBAD053C23}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ID#AAAAJfcHA2M
tc={F8C20322-B2AB-4522-BF40-B2ACA39B5C31}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ID#AAAAJfcHA2c
tc={A422C7BC-6ED1-4B5C-813A-9C0FDF863B37}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ID#AAAAJfcHA2A
tc={E83EB81F-37DE-4374-934A-DB95FAA4247E}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ID#AAAAJfcHA2s
tc={16EC303E-53C4-4F53-99A3-0F155DE169CF}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ID#AAAAJfcHAzg
tc={A782504A-B6F7-498C-B6FA-F9529EE00516}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ID#AAAAJfcHA0E
tc={ED257713-68C3-4210-BCF1-B68356BB7592}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ID#AAAAJfcHA20
tc={B7F0E5A7-B09A-480D-8E54-2447CB993BB1}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ID#AAAAJfcHAyc
tc={5EA5737E-F53A-4530-BB43-1AAB510DEECE}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ID#AAAAJfcHA08
tc={1D77E804-465B-4171-9176-39CB82D428CB}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ID#AAAAJfcHA0I
tc={DEC0A3F1-5812-4030-ABD7-59988F89926F}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ID#AAAAJfcHA0s
tc={BB1F67A7-0656-4DEE-A61F-B9F0AD903AB7}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ID#AAAAJfcHA0c
tc={D6DAED45-4578-4201-93C8-19F06DA3B647}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<sst xmlns="http://schemas.openxmlformats.org/spreadsheetml/2006/main" count="246" uniqueCount="46">
  <si>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</si>
  <si>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</si>
  <si>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</si>
  <si>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</si>
  <si>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</si>
  <si>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</si>
  <si>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</si>
  <si>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</si>
  <si>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</si>
  <si>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</si>
  <si>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</si>
  <si>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</si>
  <si>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</si>
  <si>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</si>
  <si>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</si>
  <si>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</si>
  <si>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</si>
  <si>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ITSA4</t>
  </si>
  <si>
    <t xml:space="preserve">VVAR3</t>
  </si>
  <si>
    <t xml:space="preserve">MGLU3</t>
  </si>
  <si>
    <t xml:space="preserve">BBSE3</t>
  </si>
  <si>
    <t xml:space="preserve">PETR4</t>
  </si>
  <si>
    <t xml:space="preserve">VALE3</t>
  </si>
  <si>
    <t xml:space="preserve">KLBN11</t>
  </si>
  <si>
    <t xml:space="preserve">LCAM3</t>
  </si>
  <si>
    <t xml:space="preserve">WEGE3</t>
  </si>
  <si>
    <t xml:space="preserve">BPAC11</t>
  </si>
  <si>
    <t xml:space="preserve">CARTEIRA</t>
  </si>
  <si>
    <t xml:space="preserve">      -&gt; Rentabilidade mensal da carteira</t>
  </si>
  <si>
    <t xml:space="preserve">IBOVESPA</t>
  </si>
  <si>
    <t xml:space="preserve">ELET3</t>
  </si>
  <si>
    <t xml:space="preserve">COGN3</t>
  </si>
  <si>
    <t xml:space="preserve">BBDC4</t>
  </si>
  <si>
    <t xml:space="preserve">STBP3</t>
  </si>
  <si>
    <t xml:space="preserve">IBOV</t>
  </si>
  <si>
    <t xml:space="preserve">ITUB4</t>
  </si>
  <si>
    <t xml:space="preserve">JHSF3</t>
  </si>
  <si>
    <t xml:space="preserve">SAPR11</t>
  </si>
  <si>
    <t xml:space="preserve">CSNA3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</si>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</sst>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71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0.134754646843605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90000</v>
      </c>
      <c r="F4" s="11" t="n">
        <f aca="false">(E4*I2)+E4+(D4-E4)</f>
        <v>112127.918215924</v>
      </c>
      <c r="G4" s="2"/>
      <c r="H4" s="2"/>
      <c r="I4" s="12" t="n">
        <f aca="false">F4/D4-1</f>
        <v>0.121279182159244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0.08</v>
      </c>
      <c r="F8" s="19" t="n">
        <v>9</v>
      </c>
      <c r="G8" s="20" t="n">
        <f aca="false">IFERROR(((E8*$D$4)/100)/F8,"")</f>
        <v>8.88888888888889</v>
      </c>
      <c r="H8" s="21" t="n">
        <f aca="false">G8</f>
        <v>8.88888888888889</v>
      </c>
      <c r="I8" s="22" t="n">
        <f aca="false">H8*F8*100</f>
        <v>8000</v>
      </c>
      <c r="J8" s="23" t="n">
        <f aca="false">IFERROR(I8/$E$4,"")</f>
        <v>0.0888888888888889</v>
      </c>
      <c r="K8" s="24" t="n">
        <v>8.86</v>
      </c>
      <c r="L8" s="25" t="n">
        <f aca="false">IFERROR((K8/F8-1)*J8,0)</f>
        <v>-0.00138271604938273</v>
      </c>
      <c r="M8" s="26" t="n">
        <f aca="false">IFERROR(L8/J8,0)</f>
        <v>-0.0155555555555557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8" t="n">
        <v>0.09</v>
      </c>
      <c r="F9" s="19" t="n">
        <v>9.18</v>
      </c>
      <c r="G9" s="20" t="n">
        <f aca="false">IFERROR(((E9*$D$4)/100)/F9,"")</f>
        <v>9.80392156862745</v>
      </c>
      <c r="H9" s="21" t="n">
        <f aca="false">G9</f>
        <v>9.80392156862745</v>
      </c>
      <c r="I9" s="22" t="n">
        <f aca="false">H9*F9*100</f>
        <v>9000</v>
      </c>
      <c r="J9" s="23" t="n">
        <f aca="false">IFERROR(I9/$E$4,"")</f>
        <v>0.1</v>
      </c>
      <c r="K9" s="24" t="n">
        <v>12.4</v>
      </c>
      <c r="L9" s="25" t="n">
        <f aca="false">IFERROR((K9/F9-1)*J9,0)</f>
        <v>0.0350762527233116</v>
      </c>
      <c r="M9" s="26" t="n">
        <f aca="false">IFERROR(L9/J9,0)</f>
        <v>0.350762527233116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0.09</v>
      </c>
      <c r="F10" s="19" t="n">
        <v>49.7</v>
      </c>
      <c r="G10" s="20" t="n">
        <f aca="false">IFERROR(((E10*$D$4)/100)/F10,"")</f>
        <v>1.81086519114688</v>
      </c>
      <c r="H10" s="21" t="n">
        <f aca="false">G10</f>
        <v>1.81086519114688</v>
      </c>
      <c r="I10" s="22" t="n">
        <f aca="false">H10*F10*100</f>
        <v>9000</v>
      </c>
      <c r="J10" s="23" t="n">
        <f aca="false">IFERROR(I10/$E$4,"")</f>
        <v>0.1</v>
      </c>
      <c r="K10" s="24" t="n">
        <v>64.35</v>
      </c>
      <c r="L10" s="25" t="n">
        <f aca="false">IFERROR((K10/F10-1)*J10,0)</f>
        <v>0.029476861167002</v>
      </c>
      <c r="M10" s="26" t="n">
        <f aca="false">IFERROR(L10/J10,0)</f>
        <v>0.29476861167002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8" t="n">
        <v>0.08</v>
      </c>
      <c r="F11" s="19" t="n">
        <v>26.55</v>
      </c>
      <c r="G11" s="20" t="n">
        <f aca="false">IFERROR(((E11*$D$4)/100)/F11,"")</f>
        <v>3.01318267419962</v>
      </c>
      <c r="H11" s="21" t="n">
        <f aca="false">G11</f>
        <v>3.01318267419962</v>
      </c>
      <c r="I11" s="22" t="n">
        <f aca="false">H11*F11*100</f>
        <v>8000</v>
      </c>
      <c r="J11" s="23" t="n">
        <f aca="false">IFERROR(I11/$E$4,"")</f>
        <v>0.0888888888888889</v>
      </c>
      <c r="K11" s="24" t="n">
        <v>25.28</v>
      </c>
      <c r="L11" s="25" t="n">
        <f aca="false">IFERROR((K11/F11-1)*J11,0)</f>
        <v>-0.00425193555137058</v>
      </c>
      <c r="M11" s="26" t="n">
        <f aca="false">IFERROR(L11/J11,0)</f>
        <v>-0.047834274952919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8" t="n">
        <v>0.08</v>
      </c>
      <c r="F12" s="19" t="n">
        <v>18.05</v>
      </c>
      <c r="G12" s="20" t="n">
        <f aca="false">IFERROR(((E12*$D$4)/100)/F12,"")</f>
        <v>4.43213296398892</v>
      </c>
      <c r="H12" s="21" t="n">
        <f aca="false">G12</f>
        <v>4.43213296398892</v>
      </c>
      <c r="I12" s="22" t="n">
        <f aca="false">H12*F12*100</f>
        <v>8000</v>
      </c>
      <c r="J12" s="23" t="n">
        <f aca="false">IFERROR(I12/$E$4,"")</f>
        <v>0.0888888888888889</v>
      </c>
      <c r="K12" s="24" t="n">
        <v>20.34</v>
      </c>
      <c r="L12" s="25" t="n">
        <f aca="false">IFERROR((K12/F12-1)*J12,0)</f>
        <v>0.0112773160972607</v>
      </c>
      <c r="M12" s="26" t="n">
        <f aca="false">IFERROR(L12/J12,0)</f>
        <v>0.126869806094183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</v>
      </c>
      <c r="F13" s="19" t="n">
        <v>44.86</v>
      </c>
      <c r="G13" s="20" t="n">
        <f aca="false">IFERROR(((E13*$D$4)/100)/F13,"")</f>
        <v>2.22915737851092</v>
      </c>
      <c r="H13" s="21" t="n">
        <f aca="false">G13</f>
        <v>2.22915737851092</v>
      </c>
      <c r="I13" s="22" t="n">
        <f aca="false">H13*F13*100</f>
        <v>10000</v>
      </c>
      <c r="J13" s="23" t="n">
        <f aca="false">IFERROR(I13/$E$4,"")</f>
        <v>0.111111111111111</v>
      </c>
      <c r="K13" s="24" t="n">
        <v>53</v>
      </c>
      <c r="L13" s="25" t="n">
        <f aca="false">IFERROR((K13/F13-1)*J13,0)</f>
        <v>0.0201614900678655</v>
      </c>
      <c r="M13" s="26" t="n">
        <f aca="false">IFERROR(L13/J13,0)</f>
        <v>0.181453410610789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0.1</v>
      </c>
      <c r="F14" s="19" t="n">
        <v>17.81</v>
      </c>
      <c r="G14" s="20" t="n">
        <f aca="false">IFERROR(((E14*$D$4)/100)/F14,"")</f>
        <v>5.61482313307131</v>
      </c>
      <c r="H14" s="21" t="n">
        <f aca="false">G14</f>
        <v>5.61482313307131</v>
      </c>
      <c r="I14" s="22" t="n">
        <f aca="false">H14*F14*100</f>
        <v>10000</v>
      </c>
      <c r="J14" s="23" t="n">
        <f aca="false">IFERROR(I14/$E$4,"")</f>
        <v>0.111111111111111</v>
      </c>
      <c r="K14" s="24" t="n">
        <v>19.71</v>
      </c>
      <c r="L14" s="25" t="n">
        <f aca="false">IFERROR((K14/F14-1)*J14,0)</f>
        <v>0.0118535155031506</v>
      </c>
      <c r="M14" s="26" t="n">
        <f aca="false">IFERROR(L14/J14,0)</f>
        <v>0.106681639528355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24</v>
      </c>
      <c r="E15" s="18" t="n">
        <v>0.08</v>
      </c>
      <c r="F15" s="19" t="n">
        <v>13.28</v>
      </c>
      <c r="G15" s="20" t="n">
        <f aca="false">IFERROR(((E15*$D$4)/100)/F15,"")</f>
        <v>6.02409638554217</v>
      </c>
      <c r="H15" s="21" t="n">
        <f aca="false">G15</f>
        <v>6.02409638554217</v>
      </c>
      <c r="I15" s="22" t="n">
        <f aca="false">H15*F15*100</f>
        <v>8000</v>
      </c>
      <c r="J15" s="23" t="n">
        <f aca="false">IFERROR(I15/$E$4,"")</f>
        <v>0.0888888888888889</v>
      </c>
      <c r="K15" s="24" t="n">
        <v>14.79</v>
      </c>
      <c r="L15" s="25" t="n">
        <f aca="false">IFERROR((K15/F15-1)*J15,0)</f>
        <v>0.0101070950468541</v>
      </c>
      <c r="M15" s="26" t="n">
        <f aca="false">IFERROR(L15/J15,0)</f>
        <v>0.113704819277108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25</v>
      </c>
      <c r="E16" s="18" t="n">
        <v>0.1</v>
      </c>
      <c r="F16" s="19" t="n">
        <v>39.94</v>
      </c>
      <c r="G16" s="20" t="n">
        <f aca="false">IFERROR(((E16*$D$4)/100)/F16,"")</f>
        <v>2.50375563345018</v>
      </c>
      <c r="H16" s="21" t="n">
        <f aca="false">G16</f>
        <v>2.50375563345018</v>
      </c>
      <c r="I16" s="22" t="n">
        <f aca="false">H16*F16*100</f>
        <v>10000</v>
      </c>
      <c r="J16" s="23" t="n">
        <f aca="false">IFERROR(I16/$E$4,"")</f>
        <v>0.111111111111111</v>
      </c>
      <c r="K16" s="24" t="n">
        <v>41.83</v>
      </c>
      <c r="L16" s="25" t="n">
        <f aca="false">IFERROR((K16/F16-1)*J16,0)</f>
        <v>0.00525788683024538</v>
      </c>
      <c r="M16" s="26" t="n">
        <f aca="false">IFERROR(L16/J16,0)</f>
        <v>0.0473209814722084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26</v>
      </c>
      <c r="E17" s="18" t="n">
        <v>0.1</v>
      </c>
      <c r="F17" s="19" t="n">
        <v>42.3</v>
      </c>
      <c r="G17" s="20" t="n">
        <f aca="false">IFERROR(((E17*$D$4)/100)/F17,"")</f>
        <v>2.36406619385343</v>
      </c>
      <c r="H17" s="21" t="n">
        <f aca="false">G17</f>
        <v>2.36406619385343</v>
      </c>
      <c r="I17" s="22" t="n">
        <f aca="false">H17*F17*100</f>
        <v>10000</v>
      </c>
      <c r="J17" s="23" t="n">
        <f aca="false">IFERROR(I17/$E$4,"")</f>
        <v>0.111111111111111</v>
      </c>
      <c r="K17" s="24" t="n">
        <v>48.84</v>
      </c>
      <c r="L17" s="25" t="n">
        <f aca="false">IFERROR((K17/F17-1)*J17,0)</f>
        <v>0.0171788810086683</v>
      </c>
      <c r="M17" s="26" t="n">
        <f aca="false">IFERROR(L17/J17,0)</f>
        <v>0.154609929078014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112127.918215924</v>
      </c>
      <c r="L18" s="33" t="n">
        <f aca="false">(K18/F18-1)</f>
        <v>0.121279182159244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87402.59</v>
      </c>
      <c r="L19" s="33" t="n">
        <f aca="false">(K19/F19-1)</f>
        <v>0.0856670238662041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71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0.18429559269898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112127.918215924</v>
      </c>
      <c r="E4" s="10" t="n">
        <f aca="false">IF(SUM(I8:I17)&lt;=D4,SUM(I8:I17),"VALOR ACIMA DO DISPONÍVEL")</f>
        <v>100701.54</v>
      </c>
      <c r="F4" s="11" t="n">
        <f aca="false">(E4*I2)+E4+(D4-E4)</f>
        <v>130686.768215924</v>
      </c>
      <c r="G4" s="2"/>
      <c r="H4" s="2"/>
      <c r="I4" s="12" t="n">
        <f aca="false">F4/100000-1</f>
        <v>0.306867682159244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24" t="n">
        <v>8.86</v>
      </c>
      <c r="G8" s="20" t="n">
        <f aca="false">((E8*$D$4)/100)/F8</f>
        <v>12.6555212433323</v>
      </c>
      <c r="H8" s="21" t="n">
        <v>12.66</v>
      </c>
      <c r="I8" s="22" t="n">
        <f aca="false">H8*F8*100</f>
        <v>11216.76</v>
      </c>
      <c r="J8" s="23" t="n">
        <f aca="false">I8/$E$4</f>
        <v>0.111386181383125</v>
      </c>
      <c r="K8" s="24" t="n">
        <v>9.59</v>
      </c>
      <c r="L8" s="25" t="n">
        <f aca="false">IFERROR((K8/F8-1)*J8,0)</f>
        <v>0.00917741675052834</v>
      </c>
      <c r="M8" s="26" t="n">
        <f aca="false">IFERROR(L8/J8,0)</f>
        <v>0.082392776523702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0.06</v>
      </c>
      <c r="F9" s="24" t="n">
        <v>27.97</v>
      </c>
      <c r="G9" s="20" t="n">
        <f aca="false">((E9*$D$4)/100)/F9</f>
        <v>2.40531823130335</v>
      </c>
      <c r="H9" s="21" t="n">
        <v>2.35</v>
      </c>
      <c r="I9" s="22" t="n">
        <f aca="false">H9*F9*100</f>
        <v>6572.95</v>
      </c>
      <c r="J9" s="23" t="n">
        <f aca="false">I9/$E$4</f>
        <v>0.0652715936618248</v>
      </c>
      <c r="K9" s="24" t="n">
        <v>31</v>
      </c>
      <c r="L9" s="25" t="n">
        <f aca="false">IFERROR((K9/F9-1)*J9,0)</f>
        <v>0.00707089484430924</v>
      </c>
      <c r="M9" s="26" t="n">
        <f aca="false">IFERROR(L9/J9,0)</f>
        <v>0.108330353950661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0.08</v>
      </c>
      <c r="F10" s="24" t="n">
        <v>64.35</v>
      </c>
      <c r="G10" s="20" t="n">
        <f aca="false">((E10*$D$4)/100)/F10</f>
        <v>1.39397567323605</v>
      </c>
      <c r="H10" s="21" t="n">
        <v>1.39</v>
      </c>
      <c r="I10" s="22" t="n">
        <f aca="false">H10*F10*100</f>
        <v>8944.65</v>
      </c>
      <c r="J10" s="23" t="n">
        <f aca="false">I10/$E$4</f>
        <v>0.0888233685403421</v>
      </c>
      <c r="K10" s="24" t="n">
        <v>71.65</v>
      </c>
      <c r="L10" s="25" t="n">
        <f aca="false">IFERROR((K10/F10-1)*J10,0)</f>
        <v>0.0100763106502641</v>
      </c>
      <c r="M10" s="26" t="n">
        <f aca="false">IFERROR(L10/J10,0)</f>
        <v>0.113442113442114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0.08</v>
      </c>
      <c r="F11" s="24" t="n">
        <v>5.26</v>
      </c>
      <c r="G11" s="20" t="n">
        <f aca="false">((E11*$D$4)/100)/F11</f>
        <v>17.0536757742851</v>
      </c>
      <c r="H11" s="21" t="n">
        <v>17.05</v>
      </c>
      <c r="I11" s="22" t="n">
        <f aca="false">H11*F11*100</f>
        <v>8968.3</v>
      </c>
      <c r="J11" s="23" t="n">
        <f aca="false">I11/$E$4</f>
        <v>0.0890582209567004</v>
      </c>
      <c r="K11" s="24" t="n">
        <v>6.61</v>
      </c>
      <c r="L11" s="25" t="n">
        <f aca="false">IFERROR((K11/F11-1)*J11,0)</f>
        <v>0.0228571479641722</v>
      </c>
      <c r="M11" s="26" t="n">
        <f aca="false">IFERROR(L11/J11,0)</f>
        <v>0.256653992395437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0.1</v>
      </c>
      <c r="F12" s="24" t="n">
        <v>18.95</v>
      </c>
      <c r="G12" s="20" t="n">
        <f aca="false">((E12*$D$4)/100)/F12</f>
        <v>5.91704053909892</v>
      </c>
      <c r="H12" s="21" t="n">
        <v>5.92</v>
      </c>
      <c r="I12" s="22" t="n">
        <f aca="false">H12*F12*100</f>
        <v>11218.4</v>
      </c>
      <c r="J12" s="23" t="n">
        <f aca="false">I12/$E$4</f>
        <v>0.111402467132082</v>
      </c>
      <c r="K12" s="24" t="n">
        <v>20.7</v>
      </c>
      <c r="L12" s="25" t="n">
        <f aca="false">IFERROR((K12/F12-1)*J12,0)</f>
        <v>0.0102878267800075</v>
      </c>
      <c r="M12" s="26" t="n">
        <f aca="false">IFERROR(L12/J12,0)</f>
        <v>0.0923482849604222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</v>
      </c>
      <c r="F13" s="24" t="n">
        <v>53</v>
      </c>
      <c r="G13" s="20" t="n">
        <f aca="false">((E13*$D$4)/100)/F13</f>
        <v>2.11562109841367</v>
      </c>
      <c r="H13" s="21" t="n">
        <v>2.12</v>
      </c>
      <c r="I13" s="22" t="n">
        <f aca="false">H13*F13*100</f>
        <v>11236</v>
      </c>
      <c r="J13" s="23" t="n">
        <f aca="false">I13/$E$4</f>
        <v>0.111577241023325</v>
      </c>
      <c r="K13" s="24" t="n">
        <v>55.92</v>
      </c>
      <c r="L13" s="25" t="n">
        <f aca="false">IFERROR((K13/F13-1)*J13,0)</f>
        <v>0.0061472744110964</v>
      </c>
      <c r="M13" s="26" t="n">
        <f aca="false">IFERROR(L13/J13,0)</f>
        <v>0.0550943396226415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0.1</v>
      </c>
      <c r="F14" s="24" t="n">
        <v>19.56</v>
      </c>
      <c r="G14" s="20" t="n">
        <f aca="false">((E14*$D$4)/100)/F14</f>
        <v>5.73251115623336</v>
      </c>
      <c r="H14" s="21" t="n">
        <v>5.69</v>
      </c>
      <c r="I14" s="22" t="n">
        <f aca="false">H14*F14*100</f>
        <v>11129.64</v>
      </c>
      <c r="J14" s="23" t="n">
        <f aca="false">I14/$E$4</f>
        <v>0.11052105062147</v>
      </c>
      <c r="K14" s="24" t="n">
        <v>20.33</v>
      </c>
      <c r="L14" s="25" t="n">
        <f aca="false">IFERROR((K14/F14-1)*J14,0)</f>
        <v>0.00435077755513968</v>
      </c>
      <c r="M14" s="26" t="n">
        <f aca="false">IFERROR(L14/J14,0)</f>
        <v>0.0393660531697342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33</v>
      </c>
      <c r="E15" s="18" t="n">
        <v>0.08</v>
      </c>
      <c r="F15" s="24" t="n">
        <v>4.2</v>
      </c>
      <c r="G15" s="20" t="n">
        <f aca="false">((E15*$D$4)/100)/F15</f>
        <v>21.3576987077951</v>
      </c>
      <c r="H15" s="21" t="n">
        <v>21.36</v>
      </c>
      <c r="I15" s="22" t="n">
        <f aca="false">H15*F15*100</f>
        <v>8971.2</v>
      </c>
      <c r="J15" s="23" t="n">
        <f aca="false">I15/$E$4</f>
        <v>0.0890870189274166</v>
      </c>
      <c r="K15" s="24" t="n">
        <v>5.51</v>
      </c>
      <c r="L15" s="25" t="n">
        <f aca="false">IFERROR((K15/F15-1)*J15,0)</f>
        <v>0.0277866654273609</v>
      </c>
      <c r="M15" s="26" t="n">
        <f aca="false">IFERROR(L15/J15,0)</f>
        <v>0.311904761904762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25</v>
      </c>
      <c r="E16" s="18" t="n">
        <v>0.1</v>
      </c>
      <c r="F16" s="24" t="n">
        <v>41.83</v>
      </c>
      <c r="G16" s="20" t="n">
        <f aca="false">((E16*$D$4)/100)/F16</f>
        <v>2.68056223322793</v>
      </c>
      <c r="H16" s="21" t="n">
        <v>2.68</v>
      </c>
      <c r="I16" s="22" t="n">
        <f aca="false">H16*F16*100</f>
        <v>11210.44</v>
      </c>
      <c r="J16" s="23" t="n">
        <f aca="false">I16/$E$4</f>
        <v>0.111323421667633</v>
      </c>
      <c r="K16" s="24" t="n">
        <v>50.61</v>
      </c>
      <c r="L16" s="25" t="n">
        <f aca="false">IFERROR((K16/F16-1)*J16,0)</f>
        <v>0.0233664748324604</v>
      </c>
      <c r="M16" s="26" t="n">
        <f aca="false">IFERROR(L16/J16,0)</f>
        <v>0.20989720296438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26</v>
      </c>
      <c r="E17" s="18" t="n">
        <v>0.1</v>
      </c>
      <c r="F17" s="24" t="n">
        <v>48.84</v>
      </c>
      <c r="G17" s="20" t="n">
        <f aca="false">((E17*$D$4)/100)/F17</f>
        <v>2.29582142129247</v>
      </c>
      <c r="H17" s="21" t="n">
        <v>2.3</v>
      </c>
      <c r="I17" s="22" t="n">
        <f aca="false">H17*F17*100</f>
        <v>11233.2</v>
      </c>
      <c r="J17" s="23" t="n">
        <f aca="false">I17/$E$4</f>
        <v>0.111549436086082</v>
      </c>
      <c r="K17" s="24" t="n">
        <v>76.5</v>
      </c>
      <c r="L17" s="25" t="n">
        <f aca="false">IFERROR((K17/F17-1)*J17,0)</f>
        <v>0.0631748034836409</v>
      </c>
      <c r="M17" s="26" t="n">
        <f aca="false">IFERROR(L17/J17,0)</f>
        <v>0.566339066339066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112127.918215924</v>
      </c>
      <c r="G18" s="31"/>
      <c r="H18" s="31"/>
      <c r="I18" s="31"/>
      <c r="J18" s="30"/>
      <c r="K18" s="32" t="n">
        <f aca="false">F4</f>
        <v>130686.768215924</v>
      </c>
      <c r="L18" s="33" t="n">
        <f aca="false">(K18/F18-1)</f>
        <v>0.16551497874295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34</v>
      </c>
      <c r="D19" s="29"/>
      <c r="E19" s="29"/>
      <c r="F19" s="34" t="n">
        <v>87402.59</v>
      </c>
      <c r="G19" s="35"/>
      <c r="H19" s="35"/>
      <c r="I19" s="35"/>
      <c r="J19" s="36"/>
      <c r="K19" s="32" t="n">
        <v>95056</v>
      </c>
      <c r="L19" s="33" t="n">
        <f aca="false">(K19/F19-1)</f>
        <v>0.0875650252469635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true" outlineLevel="0" max="7" min="7" style="0" width="7.71"/>
    <col collapsed="false" customWidth="true" hidden="true" outlineLevel="0" max="8" min="8" style="0" width="7"/>
    <col collapsed="false" customWidth="true" hidden="true" outlineLevel="0" max="9" min="9" style="0" width="15"/>
    <col collapsed="false" customWidth="true" hidden="true" outlineLevel="0" max="10" min="10" style="0" width="8.71"/>
    <col collapsed="false" customWidth="true" hidden="false" outlineLevel="0" max="11" min="11" style="0" width="15"/>
    <col collapsed="false" customWidth="true" hidden="false" outlineLevel="0" max="12" min="12" style="0" width="9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L2" s="4" t="n">
        <f aca="false">SUM(L8:L17)</f>
        <v>0.208921848889223</v>
      </c>
      <c r="M2" s="2" t="s">
        <v>1</v>
      </c>
      <c r="N2" s="5" t="s">
        <v>2</v>
      </c>
      <c r="O2" s="2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.7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L3" s="1"/>
      <c r="M3" s="2"/>
      <c r="N3" s="5"/>
      <c r="O3" s="2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130686.768215924</v>
      </c>
      <c r="E4" s="10" t="n">
        <f aca="false">IF(SUM(I8:I17)&lt;=D4,SUM(I8:I17),"VALOR ACIMA DO DISPONÍVEL")</f>
        <v>117618.091394332</v>
      </c>
      <c r="F4" s="11" t="n">
        <f aca="false">(E4*L2)+E4+(D4-E4)</f>
        <v>155259.75733285</v>
      </c>
      <c r="G4" s="2"/>
      <c r="H4" s="2"/>
      <c r="L4" s="12" t="n">
        <f aca="false">F4/100000-1</f>
        <v>0.552597573328498</v>
      </c>
      <c r="M4" s="2" t="s">
        <v>1</v>
      </c>
      <c r="N4" s="5" t="s">
        <v>6</v>
      </c>
      <c r="O4" s="2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.7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38" t="s">
        <v>35</v>
      </c>
      <c r="E8" s="18" t="n">
        <v>0.15</v>
      </c>
      <c r="F8" s="24" t="n">
        <v>25.44</v>
      </c>
      <c r="G8" s="20" t="n">
        <f aca="false">IFERROR(((E8*$D$4)/100)/F8,0)</f>
        <v>7.70558774858045</v>
      </c>
      <c r="H8" s="21" t="n">
        <f aca="false">G8</f>
        <v>7.70558774858045</v>
      </c>
      <c r="I8" s="22" t="n">
        <f aca="false">H8*F8*100</f>
        <v>19603.0152323887</v>
      </c>
      <c r="J8" s="23" t="n">
        <f aca="false">I8/$E$4</f>
        <v>0.166666666666667</v>
      </c>
      <c r="K8" s="24" t="n">
        <v>27.3</v>
      </c>
      <c r="L8" s="25" t="n">
        <f aca="false">IFERROR((K8/F8-1)*J8,0)</f>
        <v>0.012185534591195</v>
      </c>
      <c r="M8" s="26" t="n">
        <f aca="false">IFERROR(L8/J8,0)</f>
        <v>0.0731132075471699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0.05</v>
      </c>
      <c r="F9" s="24" t="n">
        <v>31</v>
      </c>
      <c r="G9" s="20" t="n">
        <f aca="false">IFERROR(((E9*$D$4)/100)/F9,0)</f>
        <v>2.10785110025685</v>
      </c>
      <c r="H9" s="21" t="n">
        <f aca="false">G9</f>
        <v>2.10785110025685</v>
      </c>
      <c r="I9" s="22" t="n">
        <f aca="false">H9*F9*100</f>
        <v>6534.33841079622</v>
      </c>
      <c r="J9" s="23" t="n">
        <f aca="false">I9/$E$4</f>
        <v>0.0555555555555556</v>
      </c>
      <c r="K9" s="24" t="n">
        <v>40</v>
      </c>
      <c r="L9" s="25" t="n">
        <f aca="false">IFERROR((K9/F9-1)*J9,0)</f>
        <v>0.0161290322580645</v>
      </c>
      <c r="M9" s="26" t="n">
        <f aca="false">IFERROR(L9/J9,0)</f>
        <v>0.290322580645161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39" t="s">
        <v>36</v>
      </c>
      <c r="E10" s="18" t="n">
        <v>0.2</v>
      </c>
      <c r="F10" s="24" t="n">
        <v>7.1</v>
      </c>
      <c r="G10" s="20" t="n">
        <f aca="false">IFERROR(((E10*$D$4)/100)/F10,0)</f>
        <v>36.8131741453308</v>
      </c>
      <c r="H10" s="21" t="n">
        <f aca="false">G10</f>
        <v>36.8131741453308</v>
      </c>
      <c r="I10" s="22" t="n">
        <f aca="false">H10*F10*100</f>
        <v>26137.3536431849</v>
      </c>
      <c r="J10" s="23" t="n">
        <f aca="false">I10/$E$4</f>
        <v>0.222222222222222</v>
      </c>
      <c r="K10" s="24" t="n">
        <v>10.14</v>
      </c>
      <c r="L10" s="25" t="n">
        <f aca="false">IFERROR((K10/F10-1)*J10,0)</f>
        <v>0.0951486697965572</v>
      </c>
      <c r="M10" s="26" t="n">
        <f aca="false">IFERROR(L10/J10,0)</f>
        <v>0.428169014084507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0.1</v>
      </c>
      <c r="F11" s="24" t="n">
        <v>6.61</v>
      </c>
      <c r="G11" s="20" t="n">
        <f aca="false">IFERROR(((E11*$D$4)/100)/F11,0)</f>
        <v>19.7710693216225</v>
      </c>
      <c r="H11" s="21" t="n">
        <f aca="false">G11</f>
        <v>19.7710693216225</v>
      </c>
      <c r="I11" s="22" t="n">
        <f aca="false">H11*F11*100</f>
        <v>13068.6768215924</v>
      </c>
      <c r="J11" s="23" t="n">
        <f aca="false">I11/$E$4</f>
        <v>0.111111111111111</v>
      </c>
      <c r="K11" s="24" t="n">
        <v>9.6</v>
      </c>
      <c r="L11" s="25" t="n">
        <f aca="false">IFERROR((K11/F11-1)*J11,0)</f>
        <v>0.050260547991259</v>
      </c>
      <c r="M11" s="26" t="n">
        <f aca="false">IFERROR(L11/J11,0)</f>
        <v>0.452344931921331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0.15</v>
      </c>
      <c r="F12" s="24" t="n">
        <v>20.68</v>
      </c>
      <c r="G12" s="20" t="n">
        <f aca="false">IFERROR(((E12*$D$4)/100)/F12,0)</f>
        <v>9.47921432900806</v>
      </c>
      <c r="H12" s="21" t="n">
        <f aca="false">G12</f>
        <v>9.47921432900806</v>
      </c>
      <c r="I12" s="22" t="n">
        <f aca="false">H12*F12*100</f>
        <v>19603.0152323887</v>
      </c>
      <c r="J12" s="23" t="n">
        <f aca="false">I12/$E$4</f>
        <v>0.166666666666667</v>
      </c>
      <c r="K12" s="24" t="n">
        <v>22.62</v>
      </c>
      <c r="L12" s="25" t="n">
        <f aca="false">IFERROR((K12/F12-1)*J12,0)</f>
        <v>0.0156350741457125</v>
      </c>
      <c r="M12" s="26" t="n">
        <f aca="false">IFERROR(L12/J12,0)</f>
        <v>0.0938104448742747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23</v>
      </c>
      <c r="E13" s="18" t="n">
        <v>0.1</v>
      </c>
      <c r="F13" s="24" t="n">
        <v>20.68</v>
      </c>
      <c r="G13" s="20" t="n">
        <f aca="false">IFERROR(((E13*$D$4)/100)/F13,0)</f>
        <v>6.31947621933871</v>
      </c>
      <c r="H13" s="21" t="n">
        <f aca="false">G13</f>
        <v>6.31947621933871</v>
      </c>
      <c r="I13" s="22" t="n">
        <f aca="false">H13*F13*100</f>
        <v>13068.6768215924</v>
      </c>
      <c r="J13" s="23" t="n">
        <f aca="false">I13/$E$4</f>
        <v>0.111111111111111</v>
      </c>
      <c r="K13" s="24" t="n">
        <v>21.27</v>
      </c>
      <c r="L13" s="25" t="n">
        <f aca="false">IFERROR((K13/F13-1)*J13,0)</f>
        <v>0.00316999785084891</v>
      </c>
      <c r="M13" s="26" t="n">
        <f aca="false">IFERROR(L13/J13,0)</f>
        <v>0.0285299806576402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39" t="s">
        <v>37</v>
      </c>
      <c r="E14" s="18" t="n">
        <v>0.05</v>
      </c>
      <c r="F14" s="24" t="n">
        <v>31.15</v>
      </c>
      <c r="G14" s="20" t="n">
        <f aca="false">IFERROR(((E14*$D$4)/100)/F14,0)</f>
        <v>2.09770093444502</v>
      </c>
      <c r="H14" s="21" t="n">
        <f aca="false">G14</f>
        <v>2.09770093444502</v>
      </c>
      <c r="I14" s="22" t="n">
        <f aca="false">H14*F14*100</f>
        <v>6534.33841079622</v>
      </c>
      <c r="J14" s="23" t="n">
        <f aca="false">I14/$E$4</f>
        <v>0.0555555555555556</v>
      </c>
      <c r="K14" s="24" t="n">
        <v>31.75</v>
      </c>
      <c r="L14" s="25" t="n">
        <f aca="false">IFERROR((K14/F14-1)*J14,0)</f>
        <v>0.00107009095773141</v>
      </c>
      <c r="M14" s="26" t="n">
        <f aca="false">IFERROR(L14/J14,0)</f>
        <v>0.0192616372391654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39" t="s">
        <v>25</v>
      </c>
      <c r="E15" s="18" t="n">
        <v>0.05</v>
      </c>
      <c r="F15" s="24" t="n">
        <v>50.61</v>
      </c>
      <c r="G15" s="20" t="n">
        <f aca="false">IFERROR(((E15*$D$4)/100)/F15,0)</f>
        <v>1.29111606615219</v>
      </c>
      <c r="H15" s="21" t="n">
        <f aca="false">G15</f>
        <v>1.29111606615219</v>
      </c>
      <c r="I15" s="22" t="n">
        <f aca="false">H15*F15*100</f>
        <v>6534.33841079622</v>
      </c>
      <c r="J15" s="23" t="n">
        <f aca="false">I15/$E$4</f>
        <v>0.0555555555555556</v>
      </c>
      <c r="K15" s="24" t="n">
        <v>60.16</v>
      </c>
      <c r="L15" s="25" t="n">
        <f aca="false">IFERROR((K15/F15-1)*J15,0)</f>
        <v>0.0104832158774068</v>
      </c>
      <c r="M15" s="26" t="n">
        <f aca="false">IFERROR(L15/J15,0)</f>
        <v>0.188697885793321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39" t="s">
        <v>33</v>
      </c>
      <c r="E16" s="18" t="n">
        <v>0.05</v>
      </c>
      <c r="F16" s="24" t="n">
        <v>5.51</v>
      </c>
      <c r="G16" s="20" t="n">
        <f aca="false">IFERROR(((E16*$D$4)/100)/F16,0)</f>
        <v>11.8590533771256</v>
      </c>
      <c r="H16" s="21" t="n">
        <f aca="false">G16</f>
        <v>11.8590533771256</v>
      </c>
      <c r="I16" s="22" t="n">
        <f aca="false">H16*F16*100</f>
        <v>6534.33841079622</v>
      </c>
      <c r="J16" s="23" t="n">
        <f aca="false">I16/$E$4</f>
        <v>0.0555555555555556</v>
      </c>
      <c r="K16" s="24" t="n">
        <v>5.99</v>
      </c>
      <c r="L16" s="25" t="n">
        <f aca="false">IFERROR((K16/F16-1)*J16,0)</f>
        <v>0.00483968542044767</v>
      </c>
      <c r="M16" s="26" t="n">
        <f aca="false">IFERROR(L16/J16,0)</f>
        <v>0.0871143375680581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39"/>
      <c r="E17" s="18"/>
      <c r="F17" s="24"/>
      <c r="G17" s="20" t="n">
        <f aca="false">IFERROR(((E17*$D$4)/100)/F17,0)</f>
        <v>0</v>
      </c>
      <c r="H17" s="21" t="n">
        <f aca="false">G17</f>
        <v>0</v>
      </c>
      <c r="I17" s="22" t="n">
        <f aca="false">H17*F17*100</f>
        <v>0</v>
      </c>
      <c r="J17" s="23" t="n">
        <f aca="false">I17/$E$4</f>
        <v>0</v>
      </c>
      <c r="K17" s="24" t="n">
        <f aca="false">F17</f>
        <v>0</v>
      </c>
      <c r="L17" s="25" t="n">
        <f aca="false">IFERROR((K17/F17-1)*J17,0)</f>
        <v>0</v>
      </c>
      <c r="M17" s="26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130686.768215924</v>
      </c>
      <c r="G18" s="31"/>
      <c r="H18" s="31"/>
      <c r="I18" s="31"/>
      <c r="J18" s="30"/>
      <c r="K18" s="32" t="n">
        <f aca="false">F4</f>
        <v>155259.75733285</v>
      </c>
      <c r="L18" s="33" t="n">
        <f aca="false">(K18/F18-1)</f>
        <v>0.188029664000301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f aca="false">Junho!K19</f>
        <v>95056</v>
      </c>
      <c r="G19" s="35"/>
      <c r="H19" s="35"/>
      <c r="I19" s="35"/>
      <c r="J19" s="36"/>
      <c r="K19" s="37" t="n">
        <f aca="false">F19</f>
        <v>95056</v>
      </c>
      <c r="L19" s="33" t="n">
        <f aca="false">(K19/F19-1)</f>
        <v>0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B4" colorId="64" zoomScale="120" zoomScaleNormal="12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true" outlineLevel="0" max="7" min="7" style="0" width="7.71"/>
    <col collapsed="false" customWidth="true" hidden="true" outlineLevel="0" max="8" min="8" style="0" width="7"/>
    <col collapsed="false" customWidth="true" hidden="true" outlineLevel="0" max="9" min="9" style="0" width="15"/>
    <col collapsed="false" customWidth="true" hidden="tru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12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L2" s="4" t="n">
        <f aca="false">SUM(L8:L17)</f>
        <v>1.4098272153872</v>
      </c>
      <c r="M2" s="2" t="s">
        <v>1</v>
      </c>
      <c r="N2" s="5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.7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L3" s="1"/>
      <c r="M3" s="2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155259.75733285</v>
      </c>
      <c r="E4" s="10" t="n">
        <f aca="false">IF(SUM(I8:I17)&lt;=D4,SUM(I8:I17),"VALOR ACIMA DO DISPONÍVEL")</f>
        <v>155259.75733285</v>
      </c>
      <c r="F4" s="11" t="n">
        <f aca="false">(E4*L2)+E4+(D4-E4)</f>
        <v>374149.188675115</v>
      </c>
      <c r="G4" s="2"/>
      <c r="H4" s="2"/>
      <c r="L4" s="12" t="n">
        <f aca="false">F4/100000-1</f>
        <v>2.74149188675115</v>
      </c>
      <c r="M4" s="2" t="s">
        <v>1</v>
      </c>
      <c r="N4" s="5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.7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24" t="n">
        <v>9.59</v>
      </c>
      <c r="G8" s="20" t="n">
        <f aca="false">IFERROR(((E8*$D$4)/100)/F8,0)</f>
        <v>16.1897557177111</v>
      </c>
      <c r="H8" s="21" t="n">
        <f aca="false">G8</f>
        <v>16.1897557177111</v>
      </c>
      <c r="I8" s="22" t="n">
        <f aca="false">H8*F8*100</f>
        <v>15525.975733285</v>
      </c>
      <c r="J8" s="23" t="n">
        <f aca="false">I8/$E$4</f>
        <v>0.1</v>
      </c>
      <c r="K8" s="24" t="n">
        <v>15.86</v>
      </c>
      <c r="L8" s="25" t="n">
        <f aca="false">IFERROR((K8/F8-1)*J8,0)</f>
        <v>0.0653806047966632</v>
      </c>
      <c r="M8" s="26" t="n">
        <f aca="false">IFERROR(L8/J8,0)</f>
        <v>0.653806047966632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39" t="s">
        <v>18</v>
      </c>
      <c r="E9" s="18" t="n">
        <v>0.1</v>
      </c>
      <c r="F9" s="24" t="n">
        <v>15.31</v>
      </c>
      <c r="G9" s="20" t="n">
        <f aca="false">IFERROR(((E9*$D$4)/100)/F9,0)</f>
        <v>10.1410684084161</v>
      </c>
      <c r="H9" s="21" t="n">
        <f aca="false">G9</f>
        <v>10.1410684084161</v>
      </c>
      <c r="I9" s="22" t="n">
        <f aca="false">H9*F9*100</f>
        <v>15525.975733285</v>
      </c>
      <c r="J9" s="23" t="n">
        <f aca="false">I9/$E$4</f>
        <v>0.1</v>
      </c>
      <c r="K9" s="24" t="n">
        <v>42.95</v>
      </c>
      <c r="L9" s="25" t="n">
        <f aca="false">IFERROR((K9/F9-1)*J9,0)</f>
        <v>0.180535597648596</v>
      </c>
      <c r="M9" s="26" t="n">
        <f aca="false">IFERROR(L9/J9,0)</f>
        <v>1.80535597648596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0.1</v>
      </c>
      <c r="F10" s="24" t="n">
        <v>71.65</v>
      </c>
      <c r="G10" s="20" t="n">
        <f aca="false">IFERROR(((E10*$D$4)/100)/F10,0)</f>
        <v>2.16691915328471</v>
      </c>
      <c r="H10" s="21" t="n">
        <f aca="false">G10</f>
        <v>2.16691915328471</v>
      </c>
      <c r="I10" s="22" t="n">
        <f aca="false">H10*F10*100</f>
        <v>15525.975733285</v>
      </c>
      <c r="J10" s="23" t="n">
        <f aca="false">I10/$E$4</f>
        <v>0.1</v>
      </c>
      <c r="K10" s="24" t="n">
        <v>10.19</v>
      </c>
      <c r="L10" s="25" t="n">
        <f aca="false">IFERROR((K10/F10-1)*J10,0)</f>
        <v>-0.085778087927425</v>
      </c>
      <c r="M10" s="26" t="n">
        <f aca="false">IFERROR(L10/J10,0)</f>
        <v>-0.85778087927425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0.2</v>
      </c>
      <c r="F11" s="24" t="n">
        <v>6.61</v>
      </c>
      <c r="G11" s="20" t="n">
        <f aca="false">IFERROR(((E11*$D$4)/100)/F11,0)</f>
        <v>46.9772336861875</v>
      </c>
      <c r="H11" s="21" t="n">
        <f aca="false">G11</f>
        <v>46.9772336861875</v>
      </c>
      <c r="I11" s="22" t="n">
        <f aca="false">H11*F11*100</f>
        <v>31051.95146657</v>
      </c>
      <c r="J11" s="23" t="n">
        <f aca="false">I11/$E$4</f>
        <v>0.2</v>
      </c>
      <c r="K11" s="24" t="n">
        <v>48.33</v>
      </c>
      <c r="L11" s="25" t="n">
        <f aca="false">IFERROR((K11/F11-1)*J11,0)</f>
        <v>1.26232980332829</v>
      </c>
      <c r="M11" s="26" t="n">
        <f aca="false">IFERROR(L11/J11,0)</f>
        <v>6.31164901664145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0.1</v>
      </c>
      <c r="F12" s="24" t="n">
        <v>20.7</v>
      </c>
      <c r="G12" s="20" t="n">
        <f aca="false">IFERROR(((E12*$D$4)/100)/F12,0)</f>
        <v>7.50047136873671</v>
      </c>
      <c r="H12" s="21" t="n">
        <f aca="false">G12</f>
        <v>7.50047136873671</v>
      </c>
      <c r="I12" s="22" t="n">
        <f aca="false">H12*F12*100</f>
        <v>15525.975733285</v>
      </c>
      <c r="J12" s="23" t="n">
        <f aca="false">I12/$E$4</f>
        <v>0.1</v>
      </c>
      <c r="K12" s="24" t="n">
        <v>34.66</v>
      </c>
      <c r="L12" s="25" t="n">
        <f aca="false">IFERROR((K12/F12-1)*J12,0)</f>
        <v>0.06743961352657</v>
      </c>
      <c r="M12" s="26" t="n">
        <f aca="false">IFERROR(L12/J12,0)</f>
        <v>0.6743961352657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</v>
      </c>
      <c r="F13" s="24" t="n">
        <v>55.92</v>
      </c>
      <c r="G13" s="20" t="n">
        <f aca="false">IFERROR(((E13*$D$4)/100)/F13,0)</f>
        <v>2.77646204100232</v>
      </c>
      <c r="H13" s="21" t="n">
        <f aca="false">G13</f>
        <v>2.77646204100232</v>
      </c>
      <c r="I13" s="22" t="n">
        <f aca="false">H13*F13*100</f>
        <v>15525.975733285</v>
      </c>
      <c r="J13" s="23" t="n">
        <f aca="false">I13/$E$4</f>
        <v>0.1</v>
      </c>
      <c r="K13" s="24" t="n">
        <v>19.85</v>
      </c>
      <c r="L13" s="25" t="n">
        <f aca="false">IFERROR((K13/F13-1)*J13,0)</f>
        <v>-0.064502861230329</v>
      </c>
      <c r="M13" s="26" t="n">
        <f aca="false">IFERROR(L13/J13,0)</f>
        <v>-0.64502861230329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0.1</v>
      </c>
      <c r="F14" s="24" t="n">
        <v>20.33</v>
      </c>
      <c r="G14" s="20" t="n">
        <f aca="false">IFERROR(((E14*$D$4)/100)/F14,0)</f>
        <v>7.63697773403098</v>
      </c>
      <c r="H14" s="21" t="n">
        <f aca="false">G14</f>
        <v>7.63697773403098</v>
      </c>
      <c r="I14" s="22" t="n">
        <f aca="false">H14*F14*100</f>
        <v>15525.975733285</v>
      </c>
      <c r="J14" s="23" t="n">
        <f aca="false">I14/$E$4</f>
        <v>0.1</v>
      </c>
      <c r="K14" s="24" t="n">
        <v>11.85</v>
      </c>
      <c r="L14" s="25" t="n">
        <f aca="false">IFERROR((K14/F14-1)*J14,0)</f>
        <v>-0.041711756025578</v>
      </c>
      <c r="M14" s="26" t="n">
        <f aca="false">IFERROR(L14/J14,0)</f>
        <v>-0.41711756025578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33</v>
      </c>
      <c r="E15" s="18" t="n">
        <v>0.1</v>
      </c>
      <c r="F15" s="24" t="n">
        <v>5.51</v>
      </c>
      <c r="G15" s="20" t="n">
        <f aca="false">IFERROR(((E15*$D$4)/100)/F15,0)</f>
        <v>28.1778143979764</v>
      </c>
      <c r="H15" s="21" t="n">
        <f aca="false">G15</f>
        <v>28.1778143979764</v>
      </c>
      <c r="I15" s="22" t="n">
        <f aca="false">H15*F15*100</f>
        <v>15525.975733285</v>
      </c>
      <c r="J15" s="23" t="n">
        <f aca="false">I15/$E$4</f>
        <v>0.1</v>
      </c>
      <c r="K15" s="24" t="n">
        <v>12.46</v>
      </c>
      <c r="L15" s="25" t="n">
        <f aca="false">IFERROR((K15/F15-1)*J15,0)</f>
        <v>0.126134301270417</v>
      </c>
      <c r="M15" s="26" t="n">
        <f aca="false">IFERROR(L15/J15,0)</f>
        <v>1.26134301270417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25</v>
      </c>
      <c r="E16" s="18" t="n">
        <v>0.05</v>
      </c>
      <c r="F16" s="24" t="n">
        <v>50.61</v>
      </c>
      <c r="G16" s="20" t="n">
        <f aca="false">IFERROR(((E16*$D$4)/100)/F16,0)</f>
        <v>1.53388418625617</v>
      </c>
      <c r="H16" s="21" t="n">
        <f aca="false">G16</f>
        <v>1.53388418625617</v>
      </c>
      <c r="I16" s="22" t="n">
        <f aca="false">H16*F16*100</f>
        <v>7762.98786664249</v>
      </c>
      <c r="J16" s="23" t="n">
        <f aca="false">I16/$E$4</f>
        <v>0.05</v>
      </c>
      <c r="K16" s="24"/>
      <c r="L16" s="25" t="n">
        <f aca="false">IFERROR((K16/F16-1)*J16,0)</f>
        <v>-0.05</v>
      </c>
      <c r="M16" s="26" t="n">
        <f aca="false">IFERROR(L16/J16,0)</f>
        <v>-1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26</v>
      </c>
      <c r="E17" s="18" t="n">
        <v>0.05</v>
      </c>
      <c r="F17" s="24" t="n">
        <v>76.5</v>
      </c>
      <c r="G17" s="20" t="n">
        <f aca="false">IFERROR(((E17*$D$4)/100)/F17,0)</f>
        <v>1.01476965577026</v>
      </c>
      <c r="H17" s="21" t="n">
        <f aca="false">G17</f>
        <v>1.01476965577026</v>
      </c>
      <c r="I17" s="22" t="n">
        <f aca="false">H17*F17*100</f>
        <v>7762.98786664249</v>
      </c>
      <c r="J17" s="23" t="n">
        <f aca="false">I17/$E$4</f>
        <v>0.05</v>
      </c>
      <c r="K17" s="24"/>
      <c r="L17" s="25" t="n">
        <f aca="false">IFERROR((K17/F17-1)*J17,0)</f>
        <v>-0.05</v>
      </c>
      <c r="M17" s="26" t="n">
        <f aca="false">IFERROR(L17/J17,0)</f>
        <v>-1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155259.75733285</v>
      </c>
      <c r="G18" s="31"/>
      <c r="H18" s="31"/>
      <c r="I18" s="31"/>
      <c r="J18" s="30"/>
      <c r="K18" s="32" t="n">
        <f aca="false">F4</f>
        <v>374149.188675115</v>
      </c>
      <c r="L18" s="33" t="n">
        <f aca="false">(K18/F18-1)</f>
        <v>1.4098272153872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374149.188675115</v>
      </c>
      <c r="E4" s="10" t="n">
        <f aca="false">IF(SUM(I8:I17)&lt;=D4,SUM(I8:I17),"VALOR ACIMA DO DISPONÍVEL")</f>
        <v>83516</v>
      </c>
      <c r="F4" s="11" t="n">
        <f aca="false">(E4*I2)+E4+(D4-E4)</f>
        <v>378989.188675115</v>
      </c>
      <c r="G4" s="2"/>
      <c r="H4" s="2"/>
      <c r="I4" s="12" t="n">
        <f aca="false">F4/100000-1</f>
        <v>2.78989188675115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22.3907354084449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10.6141613808543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39</v>
      </c>
      <c r="E10" s="18" t="n">
        <v>0.09</v>
      </c>
      <c r="F10" s="19" t="n">
        <v>9.89</v>
      </c>
      <c r="G10" s="20" t="n">
        <f aca="false">((E10*$D$4)/100)/F10</f>
        <v>34.0479544800408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40</v>
      </c>
      <c r="E11" s="18" t="n">
        <v>0.09</v>
      </c>
      <c r="F11" s="19" t="n">
        <v>43.47</v>
      </c>
      <c r="G11" s="20" t="n">
        <f aca="false">((E11*$D$4)/100)/F11</f>
        <v>7.74636001397753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41</v>
      </c>
      <c r="E12" s="18" t="n">
        <v>0.08</v>
      </c>
      <c r="F12" s="19" t="n">
        <v>29</v>
      </c>
      <c r="G12" s="20" t="n">
        <f aca="false">((E12*$D$4)/100)/F12</f>
        <v>10.3213569289687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42</v>
      </c>
      <c r="E13" s="18" t="n">
        <v>0.09</v>
      </c>
      <c r="F13" s="19" t="n">
        <v>18.9</v>
      </c>
      <c r="G13" s="20" t="n">
        <f aca="false">((E13*$D$4)/100)/F13</f>
        <v>17.8166280321483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43</v>
      </c>
      <c r="E14" s="18" t="n">
        <v>0.07</v>
      </c>
      <c r="F14" s="19" t="n">
        <v>10.76</v>
      </c>
      <c r="G14" s="20" t="n">
        <f aca="false">((E14*$D$4)/100)/F14</f>
        <v>24.3405606015409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0.07</v>
      </c>
      <c r="F15" s="19" t="n">
        <v>12.89</v>
      </c>
      <c r="G15" s="20" t="n">
        <f aca="false">((E15*$D$4)/100)/F15</f>
        <v>20.3184198659876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44</v>
      </c>
      <c r="E16" s="18" t="n">
        <v>0.07</v>
      </c>
      <c r="F16" s="19" t="n">
        <v>22.7</v>
      </c>
      <c r="G16" s="20" t="n">
        <f aca="false">((E16*$D$4)/100)/F16</f>
        <v>11.5376401794088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45</v>
      </c>
      <c r="E17" s="18" t="n">
        <v>0.08</v>
      </c>
      <c r="F17" s="19" t="n">
        <v>53.94</v>
      </c>
      <c r="G17" s="20" t="n">
        <f aca="false">((E17*$D$4)/100)/F17</f>
        <v>5.54911662847778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374149.188675115</v>
      </c>
      <c r="G18" s="31"/>
      <c r="H18" s="31"/>
      <c r="I18" s="31"/>
      <c r="J18" s="30"/>
      <c r="K18" s="32" t="n">
        <f aca="false">F4</f>
        <v>378989.188675115</v>
      </c>
      <c r="L18" s="33" t="n">
        <f aca="false">(K18/F18-1)</f>
        <v>0.0129360162910916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378989.188675115</v>
      </c>
      <c r="E4" s="10" t="n">
        <f aca="false">IF(SUM(I8:I17)&lt;=D4,SUM(I8:I17),"VALOR ACIMA DO DISPONÍVEL")</f>
        <v>83516</v>
      </c>
      <c r="F4" s="11" t="n">
        <f aca="false">(E4*I2)+E4+(D4-E4)</f>
        <v>383829.188675115</v>
      </c>
      <c r="G4" s="2"/>
      <c r="H4" s="2"/>
      <c r="I4" s="12" t="n">
        <f aca="false">F4/100000-1</f>
        <v>2.83829188675115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22.6803823264581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10.7514663453933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39</v>
      </c>
      <c r="E10" s="18" t="n">
        <v>0.09</v>
      </c>
      <c r="F10" s="19" t="n">
        <v>9.89</v>
      </c>
      <c r="G10" s="20" t="n">
        <f aca="false">((E10*$D$4)/100)/F10</f>
        <v>34.4883993738729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40</v>
      </c>
      <c r="E11" s="18" t="n">
        <v>0.09</v>
      </c>
      <c r="F11" s="19" t="n">
        <v>43.47</v>
      </c>
      <c r="G11" s="20" t="n">
        <f aca="false">((E11*$D$4)/100)/F11</f>
        <v>7.846567053315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41</v>
      </c>
      <c r="E12" s="18" t="n">
        <v>0.08</v>
      </c>
      <c r="F12" s="19" t="n">
        <v>29</v>
      </c>
      <c r="G12" s="20" t="n">
        <f aca="false">((E12*$D$4)/100)/F12</f>
        <v>10.454874170348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42</v>
      </c>
      <c r="E13" s="18" t="n">
        <v>0.09</v>
      </c>
      <c r="F13" s="19" t="n">
        <v>18.9</v>
      </c>
      <c r="G13" s="20" t="n">
        <f aca="false">((E13*$D$4)/100)/F13</f>
        <v>18.0471042226245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43</v>
      </c>
      <c r="E14" s="18" t="n">
        <v>0.07</v>
      </c>
      <c r="F14" s="19" t="n">
        <v>10.76</v>
      </c>
      <c r="G14" s="20" t="n">
        <f aca="false">((E14*$D$4)/100)/F14</f>
        <v>24.6554304900167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0.07</v>
      </c>
      <c r="F15" s="19" t="n">
        <v>12.89</v>
      </c>
      <c r="G15" s="20" t="n">
        <f aca="false">((E15*$D$4)/100)/F15</f>
        <v>20.5812592763833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44</v>
      </c>
      <c r="E16" s="18" t="n">
        <v>0.07</v>
      </c>
      <c r="F16" s="19" t="n">
        <v>22.7</v>
      </c>
      <c r="G16" s="20" t="n">
        <f aca="false">((E16*$D$4)/100)/F16</f>
        <v>11.6868912807304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45</v>
      </c>
      <c r="E17" s="18" t="n">
        <v>0.08</v>
      </c>
      <c r="F17" s="19" t="n">
        <v>53.94</v>
      </c>
      <c r="G17" s="20" t="n">
        <f aca="false">((E17*$D$4)/100)/F17</f>
        <v>5.62090009158494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378989.188675115</v>
      </c>
      <c r="G18" s="31"/>
      <c r="H18" s="31"/>
      <c r="I18" s="31"/>
      <c r="J18" s="30"/>
      <c r="K18" s="32" t="n">
        <f aca="false">F4</f>
        <v>383829.188675115</v>
      </c>
      <c r="L18" s="33" t="n">
        <f aca="false">(K18/F18-1)</f>
        <v>0.0127708128480388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383829.188675115</v>
      </c>
      <c r="E4" s="10" t="n">
        <f aca="false">IF(SUM(I8:I17)&lt;=D4,SUM(I8:I17),"VALOR ACIMA DO DISPONÍVEL")</f>
        <v>83516</v>
      </c>
      <c r="F4" s="11" t="n">
        <f aca="false">(E4*I2)+E4+(D4-E4)</f>
        <v>388669.188675115</v>
      </c>
      <c r="G4" s="2"/>
      <c r="H4" s="2"/>
      <c r="I4" s="12" t="n">
        <f aca="false">F4/100000-1</f>
        <v>2.88669188675115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22.9700292444712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10.8887713099323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39</v>
      </c>
      <c r="E10" s="18" t="n">
        <v>0.1</v>
      </c>
      <c r="F10" s="19" t="n">
        <v>9.89</v>
      </c>
      <c r="G10" s="20" t="n">
        <f aca="false">((E10*$D$4)/100)/F10</f>
        <v>38.8098269641168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40</v>
      </c>
      <c r="E11" s="18" t="n">
        <v>0.1</v>
      </c>
      <c r="F11" s="19" t="n">
        <v>43.47</v>
      </c>
      <c r="G11" s="20" t="n">
        <f aca="false">((E11*$D$4)/100)/F11</f>
        <v>8.82974899183609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41</v>
      </c>
      <c r="E12" s="18" t="n">
        <v>0.1</v>
      </c>
      <c r="F12" s="19" t="n">
        <v>29</v>
      </c>
      <c r="G12" s="20" t="n">
        <f aca="false">((E12*$D$4)/100)/F12</f>
        <v>13.2354892646591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42</v>
      </c>
      <c r="E13" s="18" t="n">
        <v>0.1</v>
      </c>
      <c r="F13" s="19" t="n">
        <v>18.9</v>
      </c>
      <c r="G13" s="20" t="n">
        <f aca="false">((E13*$D$4)/100)/F13</f>
        <v>20.308422681223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43</v>
      </c>
      <c r="E14" s="18" t="n">
        <v>0.1</v>
      </c>
      <c r="F14" s="19" t="n">
        <v>10.76</v>
      </c>
      <c r="G14" s="20" t="n">
        <f aca="false">((E14*$D$4)/100)/F14</f>
        <v>35.6718576835608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0.1</v>
      </c>
      <c r="F15" s="19" t="n">
        <v>12.89</v>
      </c>
      <c r="G15" s="20" t="n">
        <f aca="false">((E15*$D$4)/100)/F15</f>
        <v>29.7772838382556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44</v>
      </c>
      <c r="E16" s="18" t="n">
        <v>0.1</v>
      </c>
      <c r="F16" s="19" t="n">
        <v>22.7</v>
      </c>
      <c r="G16" s="20" t="n">
        <f aca="false">((E16*$D$4)/100)/F16</f>
        <v>16.9087748315029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45</v>
      </c>
      <c r="E17" s="18" t="n">
        <v>0.1</v>
      </c>
      <c r="F17" s="19" t="n">
        <v>53.94</v>
      </c>
      <c r="G17" s="20" t="n">
        <f aca="false">((E17*$D$4)/100)/F17</f>
        <v>7.11585444336512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383829.188675115</v>
      </c>
      <c r="G18" s="31"/>
      <c r="H18" s="31"/>
      <c r="I18" s="31"/>
      <c r="J18" s="30"/>
      <c r="K18" s="32" t="n">
        <f aca="false">F4</f>
        <v>388669.188675115</v>
      </c>
      <c r="L18" s="33" t="n">
        <f aca="false">(K18/F18-1)</f>
        <v>0.0126097757617301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388669.188675115</v>
      </c>
      <c r="E4" s="10" t="n">
        <f aca="false">IF(SUM(I8:I17)&lt;=D4,SUM(I8:I17),"VALOR ACIMA DO DISPONÍVEL")</f>
        <v>124663</v>
      </c>
      <c r="F4" s="11" t="n">
        <f aca="false">(E4*I2)+E4+(D4-E4)</f>
        <v>393845.188675115</v>
      </c>
      <c r="G4" s="2"/>
      <c r="H4" s="2"/>
      <c r="I4" s="12" t="n">
        <f aca="false">F4/100000-1</f>
        <v>2.93845188675115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38</v>
      </c>
      <c r="E8" s="18" t="n">
        <v>0.1</v>
      </c>
      <c r="F8" s="19" t="n">
        <v>16.71</v>
      </c>
      <c r="G8" s="20" t="n">
        <f aca="false">((E8*$D$4)/100)/F8</f>
        <v>23.2596761624844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4" t="n">
        <v>15.86</v>
      </c>
      <c r="L8" s="25" t="n">
        <f aca="false">IFERROR((K8/F8-1)*J8,0)</f>
        <v>-0.00409102941530367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11.0260762744713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4" t="n">
        <v>42.95</v>
      </c>
      <c r="L9" s="25" t="n">
        <f aca="false">IFERROR((K9/F9-1)*J9,0)</f>
        <v>0.0185299567634342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39</v>
      </c>
      <c r="E10" s="18" t="n">
        <v>0.1</v>
      </c>
      <c r="F10" s="19" t="n">
        <v>9.89</v>
      </c>
      <c r="G10" s="20" t="n">
        <f aca="false">((E10*$D$4)/100)/F10</f>
        <v>39.2992101794858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4" t="n">
        <v>10.19</v>
      </c>
      <c r="L10" s="25" t="n">
        <f aca="false">IFERROR((K10/F10-1)*J10,0)</f>
        <v>0.0031284342587616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40</v>
      </c>
      <c r="E11" s="18" t="n">
        <v>0.1</v>
      </c>
      <c r="F11" s="19" t="n">
        <v>43.47</v>
      </c>
      <c r="G11" s="20" t="n">
        <f aca="false">((E11*$D$4)/100)/F11</f>
        <v>8.9410901466555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4" t="n">
        <v>48.33</v>
      </c>
      <c r="L11" s="25" t="n">
        <f aca="false">IFERROR((K11/F11-1)*J11,0)</f>
        <v>0.0116955311519858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41</v>
      </c>
      <c r="E12" s="18" t="n">
        <v>0.1</v>
      </c>
      <c r="F12" s="19" t="n">
        <v>29</v>
      </c>
      <c r="G12" s="20" t="n">
        <f aca="false">((E12*$D$4)/100)/F12</f>
        <v>13.4023858163833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4" t="n">
        <v>34.66</v>
      </c>
      <c r="L12" s="25" t="n">
        <f aca="false">IFERROR((K12/F12-1)*J12,0)</f>
        <v>0.0181609619534264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42</v>
      </c>
      <c r="E13" s="18" t="n">
        <v>0.1</v>
      </c>
      <c r="F13" s="19" t="n">
        <v>18.9</v>
      </c>
      <c r="G13" s="20" t="n">
        <f aca="false">((E13*$D$4)/100)/F13</f>
        <v>20.5645073373077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4" t="n">
        <v>19.85</v>
      </c>
      <c r="L13" s="25" t="n">
        <f aca="false">IFERROR((K13/F13-1)*J13,0)</f>
        <v>0.00533438149250381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43</v>
      </c>
      <c r="E14" s="18" t="n">
        <v>0.1</v>
      </c>
      <c r="F14" s="19" t="n">
        <v>10.76</v>
      </c>
      <c r="G14" s="20" t="n">
        <f aca="false">((E14*$D$4)/100)/F14</f>
        <v>36.1216718099549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4" t="n">
        <v>11.85</v>
      </c>
      <c r="L14" s="25" t="n">
        <f aca="false">IFERROR((K14/F14-1)*J14,0)</f>
        <v>0.0104922872063082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0.1</v>
      </c>
      <c r="F15" s="19" t="n">
        <v>12.89</v>
      </c>
      <c r="G15" s="20" t="n">
        <f aca="false">((E15*$D$4)/100)/F15</f>
        <v>30.1527687102494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4" t="n">
        <v>12.46</v>
      </c>
      <c r="L15" s="25" t="n">
        <f aca="false">IFERROR((K15/F15-1)*J15,0)</f>
        <v>-0.0034492993109423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44</v>
      </c>
      <c r="E16" s="18" t="n">
        <v>0.1</v>
      </c>
      <c r="F16" s="19" t="n">
        <v>22.7</v>
      </c>
      <c r="G16" s="20" t="n">
        <f aca="false">((E16*$D$4)/100)/F16</f>
        <v>17.1219906905337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4" t="n">
        <v>21.25</v>
      </c>
      <c r="L16" s="25" t="n">
        <f aca="false">IFERROR((K16/F16-1)*J16,0)</f>
        <v>-0.0058156790707748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45</v>
      </c>
      <c r="E17" s="18" t="n">
        <v>0.1</v>
      </c>
      <c r="F17" s="19" t="n">
        <v>53.94</v>
      </c>
      <c r="G17" s="20" t="n">
        <f aca="false">((E17*$D$4)/100)/F17</f>
        <v>7.20558377224907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4" t="n">
        <v>48.76</v>
      </c>
      <c r="L17" s="25" t="n">
        <f aca="false">IFERROR((K17/F17-1)*J17,0)</f>
        <v>-0.0124656072772194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388669.188675115</v>
      </c>
      <c r="G18" s="31"/>
      <c r="H18" s="31"/>
      <c r="I18" s="31"/>
      <c r="J18" s="30"/>
      <c r="K18" s="32" t="n">
        <f aca="false">F4</f>
        <v>393845.188675115</v>
      </c>
      <c r="L18" s="33" t="n">
        <f aca="false">(K18/F18-1)</f>
        <v>0.0133172377713906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2020-07-20T23:32:46Z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