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A0FAFC9C-3BF8-4243-870F-A34CC71308B0}" xr6:coauthVersionLast="45" xr6:coauthVersionMax="45" xr10:uidLastSave="{00000000-0000-0000-0000-000000000000}"/>
  <bookViews>
    <workbookView xWindow="6750" yWindow="3285" windowWidth="21600" windowHeight="11385" activeTab="2" xr2:uid="{00000000-000D-0000-FFFF-FFFF00000000}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gA6zXfl2XNZnhfW1PuYB3NTfMz+g=="/>
    </ext>
  </extLst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9" i="3"/>
  <c r="L19" i="8" l="1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3"/>
  <c r="I12" i="3"/>
  <c r="I11" i="3"/>
  <c r="I10" i="3"/>
  <c r="I9" i="3"/>
  <c r="K19" i="2"/>
  <c r="L19" i="2" s="1"/>
  <c r="I17" i="2"/>
  <c r="I16" i="2"/>
  <c r="I15" i="2"/>
  <c r="I14" i="2"/>
  <c r="I13" i="2"/>
  <c r="I12" i="2"/>
  <c r="I9" i="2"/>
  <c r="I8" i="2"/>
  <c r="K19" i="1"/>
  <c r="L19" i="1" s="1"/>
  <c r="I17" i="1"/>
  <c r="G17" i="1"/>
  <c r="I16" i="1"/>
  <c r="G16" i="1"/>
  <c r="I15" i="1"/>
  <c r="G15" i="1"/>
  <c r="I14" i="1"/>
  <c r="J14" i="1" s="1"/>
  <c r="L14" i="1" s="1"/>
  <c r="M14" i="1" s="1"/>
  <c r="G14" i="1"/>
  <c r="I13" i="1"/>
  <c r="G13" i="1"/>
  <c r="I12" i="1"/>
  <c r="G12" i="1"/>
  <c r="I11" i="1"/>
  <c r="G11" i="1"/>
  <c r="I10" i="1"/>
  <c r="E4" i="1" s="1"/>
  <c r="J17" i="1" s="1"/>
  <c r="L17" i="1" s="1"/>
  <c r="M17" i="1" s="1"/>
  <c r="G10" i="1"/>
  <c r="I9" i="1"/>
  <c r="G9" i="1"/>
  <c r="I8" i="1"/>
  <c r="G8" i="1"/>
  <c r="J8" i="1" l="1"/>
  <c r="L8" i="1" s="1"/>
  <c r="J9" i="1"/>
  <c r="L9" i="1" s="1"/>
  <c r="M9" i="1" s="1"/>
  <c r="J12" i="1"/>
  <c r="L12" i="1" s="1"/>
  <c r="M12" i="1" s="1"/>
  <c r="J16" i="1"/>
  <c r="L16" i="1" s="1"/>
  <c r="M16" i="1" s="1"/>
  <c r="J10" i="1"/>
  <c r="L10" i="1" s="1"/>
  <c r="M10" i="1" s="1"/>
  <c r="J15" i="1"/>
  <c r="L15" i="1" s="1"/>
  <c r="M15" i="1" s="1"/>
  <c r="J11" i="1"/>
  <c r="L11" i="1" s="1"/>
  <c r="M11" i="1" s="1"/>
  <c r="J13" i="1"/>
  <c r="L13" i="1" s="1"/>
  <c r="M13" i="1" s="1"/>
  <c r="M8" i="1" l="1"/>
  <c r="I2" i="1"/>
  <c r="F4" i="1" s="1"/>
  <c r="K18" i="1" l="1"/>
  <c r="L18" i="1" s="1"/>
  <c r="D4" i="2"/>
  <c r="I4" i="1"/>
  <c r="F18" i="2" l="1"/>
  <c r="G14" i="2"/>
  <c r="G11" i="2"/>
  <c r="H11" i="2" s="1"/>
  <c r="I11" i="2" s="1"/>
  <c r="G17" i="2"/>
  <c r="G16" i="2"/>
  <c r="G15" i="2"/>
  <c r="G13" i="2"/>
  <c r="G12" i="2"/>
  <c r="G8" i="2"/>
  <c r="G10" i="2"/>
  <c r="H10" i="2" s="1"/>
  <c r="I10" i="2" s="1"/>
  <c r="G9" i="2"/>
  <c r="E4" i="2"/>
  <c r="J14" i="2" l="1"/>
  <c r="L14" i="2" s="1"/>
  <c r="M14" i="2" s="1"/>
  <c r="J15" i="2"/>
  <c r="L15" i="2" s="1"/>
  <c r="M15" i="2" s="1"/>
  <c r="J17" i="2"/>
  <c r="L17" i="2" s="1"/>
  <c r="M17" i="2" s="1"/>
  <c r="J13" i="2"/>
  <c r="L13" i="2" s="1"/>
  <c r="M13" i="2" s="1"/>
  <c r="J8" i="2"/>
  <c r="L8" i="2" s="1"/>
  <c r="J16" i="2"/>
  <c r="L16" i="2" s="1"/>
  <c r="M16" i="2" s="1"/>
  <c r="J9" i="2"/>
  <c r="L9" i="2" s="1"/>
  <c r="M9" i="2" s="1"/>
  <c r="J12" i="2"/>
  <c r="L12" i="2" s="1"/>
  <c r="M12" i="2" s="1"/>
  <c r="J11" i="2"/>
  <c r="L11" i="2" s="1"/>
  <c r="M11" i="2" s="1"/>
  <c r="J10" i="2"/>
  <c r="L10" i="2" s="1"/>
  <c r="M10" i="2" s="1"/>
  <c r="I2" i="2" l="1"/>
  <c r="F4" i="2" s="1"/>
  <c r="M8" i="2"/>
  <c r="D4" i="3" l="1"/>
  <c r="K18" i="2"/>
  <c r="L18" i="2" s="1"/>
  <c r="I4" i="2"/>
  <c r="G17" i="3" l="1"/>
  <c r="I17" i="3" s="1"/>
  <c r="G15" i="3"/>
  <c r="I15" i="3" s="1"/>
  <c r="G13" i="3"/>
  <c r="I13" i="3" s="1"/>
  <c r="G9" i="3"/>
  <c r="G12" i="3"/>
  <c r="F18" i="3"/>
  <c r="G14" i="3"/>
  <c r="I14" i="3" s="1"/>
  <c r="G16" i="3"/>
  <c r="I16" i="3" s="1"/>
  <c r="G10" i="3"/>
  <c r="G11" i="3"/>
  <c r="G8" i="3"/>
  <c r="H8" i="3" s="1"/>
  <c r="I8" i="3" s="1"/>
  <c r="E4" i="3" s="1"/>
  <c r="J12" i="3" l="1"/>
  <c r="L12" i="3" s="1"/>
  <c r="M12" i="3" s="1"/>
  <c r="J9" i="3"/>
  <c r="L9" i="3" s="1"/>
  <c r="M9" i="3" s="1"/>
  <c r="J11" i="3"/>
  <c r="L11" i="3" s="1"/>
  <c r="M11" i="3" s="1"/>
  <c r="J10" i="3"/>
  <c r="L10" i="3" s="1"/>
  <c r="M10" i="3" s="1"/>
  <c r="J14" i="3"/>
  <c r="L14" i="3" s="1"/>
  <c r="M14" i="3" s="1"/>
  <c r="J13" i="3"/>
  <c r="L13" i="3" s="1"/>
  <c r="M13" i="3" s="1"/>
  <c r="J15" i="3"/>
  <c r="L15" i="3" s="1"/>
  <c r="M15" i="3" s="1"/>
  <c r="J8" i="3"/>
  <c r="L8" i="3" s="1"/>
  <c r="J16" i="3"/>
  <c r="L16" i="3" s="1"/>
  <c r="M16" i="3" s="1"/>
  <c r="J17" i="3"/>
  <c r="L17" i="3" s="1"/>
  <c r="M17" i="3" s="1"/>
  <c r="M8" i="3" l="1"/>
  <c r="I2" i="3"/>
  <c r="F4" i="3" s="1"/>
  <c r="D4" i="4" l="1"/>
  <c r="K18" i="3"/>
  <c r="L18" i="3" s="1"/>
  <c r="I4" i="3"/>
  <c r="G17" i="4" l="1"/>
  <c r="G13" i="4"/>
  <c r="G9" i="4"/>
  <c r="E4" i="4"/>
  <c r="G16" i="4"/>
  <c r="G12" i="4"/>
  <c r="G8" i="4"/>
  <c r="G10" i="4"/>
  <c r="F18" i="4"/>
  <c r="G14" i="4"/>
  <c r="G15" i="4"/>
  <c r="G11" i="4"/>
  <c r="J15" i="4" l="1"/>
  <c r="L15" i="4" s="1"/>
  <c r="M15" i="4" s="1"/>
  <c r="J16" i="4"/>
  <c r="L16" i="4" s="1"/>
  <c r="M16" i="4" s="1"/>
  <c r="J12" i="4"/>
  <c r="L12" i="4" s="1"/>
  <c r="M12" i="4" s="1"/>
  <c r="J8" i="4"/>
  <c r="L8" i="4" s="1"/>
  <c r="J13" i="4"/>
  <c r="L13" i="4" s="1"/>
  <c r="M13" i="4" s="1"/>
  <c r="J17" i="4"/>
  <c r="L17" i="4" s="1"/>
  <c r="M17" i="4" s="1"/>
  <c r="J9" i="4"/>
  <c r="L9" i="4" s="1"/>
  <c r="M9" i="4" s="1"/>
  <c r="J11" i="4"/>
  <c r="L11" i="4" s="1"/>
  <c r="M11" i="4" s="1"/>
  <c r="J14" i="4"/>
  <c r="L14" i="4" s="1"/>
  <c r="M14" i="4" s="1"/>
  <c r="J10" i="4"/>
  <c r="L10" i="4" s="1"/>
  <c r="M10" i="4" s="1"/>
  <c r="M8" i="4" l="1"/>
  <c r="I2" i="4"/>
  <c r="F4" i="4" s="1"/>
  <c r="I4" i="4" l="1"/>
  <c r="D4" i="5"/>
  <c r="K18" i="4"/>
  <c r="L18" i="4" s="1"/>
  <c r="F18" i="5" l="1"/>
  <c r="G14" i="5"/>
  <c r="G10" i="5"/>
  <c r="G17" i="5"/>
  <c r="G13" i="5"/>
  <c r="G9" i="5"/>
  <c r="E4" i="5"/>
  <c r="G16" i="5"/>
  <c r="G12" i="5"/>
  <c r="G8" i="5"/>
  <c r="G11" i="5"/>
  <c r="G15" i="5"/>
  <c r="J16" i="5" l="1"/>
  <c r="L16" i="5" s="1"/>
  <c r="M16" i="5" s="1"/>
  <c r="J12" i="5"/>
  <c r="L12" i="5" s="1"/>
  <c r="M12" i="5" s="1"/>
  <c r="J8" i="5"/>
  <c r="L8" i="5" s="1"/>
  <c r="J13" i="5"/>
  <c r="L13" i="5" s="1"/>
  <c r="M13" i="5" s="1"/>
  <c r="J17" i="5"/>
  <c r="L17" i="5" s="1"/>
  <c r="M17" i="5" s="1"/>
  <c r="J9" i="5"/>
  <c r="L9" i="5" s="1"/>
  <c r="M9" i="5" s="1"/>
  <c r="J15" i="5"/>
  <c r="L15" i="5" s="1"/>
  <c r="M15" i="5" s="1"/>
  <c r="J11" i="5"/>
  <c r="L11" i="5" s="1"/>
  <c r="M11" i="5" s="1"/>
  <c r="J14" i="5"/>
  <c r="L14" i="5" s="1"/>
  <c r="M14" i="5" s="1"/>
  <c r="J10" i="5"/>
  <c r="L10" i="5" s="1"/>
  <c r="M10" i="5" s="1"/>
  <c r="M8" i="5" l="1"/>
  <c r="I2" i="5"/>
  <c r="F4" i="5" s="1"/>
  <c r="K18" i="5" l="1"/>
  <c r="L18" i="5" s="1"/>
  <c r="I4" i="5"/>
  <c r="D4" i="6"/>
  <c r="G15" i="6" l="1"/>
  <c r="G11" i="6"/>
  <c r="F18" i="6"/>
  <c r="G14" i="6"/>
  <c r="G10" i="6"/>
  <c r="G16" i="6"/>
  <c r="G12" i="6"/>
  <c r="G8" i="6"/>
  <c r="G17" i="6"/>
  <c r="G13" i="6"/>
  <c r="G9" i="6"/>
  <c r="E4" i="6"/>
  <c r="J14" i="6" l="1"/>
  <c r="L14" i="6" s="1"/>
  <c r="M14" i="6" s="1"/>
  <c r="J10" i="6"/>
  <c r="L10" i="6" s="1"/>
  <c r="M10" i="6" s="1"/>
  <c r="J12" i="6"/>
  <c r="L12" i="6" s="1"/>
  <c r="M12" i="6" s="1"/>
  <c r="J15" i="6"/>
  <c r="L15" i="6" s="1"/>
  <c r="M15" i="6" s="1"/>
  <c r="J17" i="6"/>
  <c r="L17" i="6" s="1"/>
  <c r="M17" i="6" s="1"/>
  <c r="J13" i="6"/>
  <c r="L13" i="6" s="1"/>
  <c r="M13" i="6" s="1"/>
  <c r="J11" i="6"/>
  <c r="L11" i="6" s="1"/>
  <c r="M11" i="6" s="1"/>
  <c r="J8" i="6"/>
  <c r="L8" i="6" s="1"/>
  <c r="J16" i="6"/>
  <c r="L16" i="6" s="1"/>
  <c r="M16" i="6" s="1"/>
  <c r="J9" i="6"/>
  <c r="L9" i="6" s="1"/>
  <c r="M9" i="6" s="1"/>
  <c r="I2" i="6" l="1"/>
  <c r="F4" i="6" s="1"/>
  <c r="M8" i="6"/>
  <c r="D4" i="7" l="1"/>
  <c r="K18" i="6"/>
  <c r="L18" i="6" s="1"/>
  <c r="I4" i="6"/>
  <c r="G16" i="7" l="1"/>
  <c r="G12" i="7"/>
  <c r="G8" i="7"/>
  <c r="G15" i="7"/>
  <c r="G11" i="7"/>
  <c r="F18" i="7"/>
  <c r="G14" i="7"/>
  <c r="G10" i="7"/>
  <c r="G13" i="7"/>
  <c r="E4" i="7"/>
  <c r="G17" i="7"/>
  <c r="G9" i="7"/>
  <c r="J15" i="7" l="1"/>
  <c r="L15" i="7" s="1"/>
  <c r="M15" i="7" s="1"/>
  <c r="J11" i="7"/>
  <c r="L11" i="7" s="1"/>
  <c r="M11" i="7" s="1"/>
  <c r="J9" i="7"/>
  <c r="L9" i="7" s="1"/>
  <c r="M9" i="7" s="1"/>
  <c r="J16" i="7"/>
  <c r="L16" i="7" s="1"/>
  <c r="M16" i="7" s="1"/>
  <c r="J8" i="7"/>
  <c r="L8" i="7" s="1"/>
  <c r="J17" i="7"/>
  <c r="L17" i="7" s="1"/>
  <c r="M17" i="7" s="1"/>
  <c r="J10" i="7"/>
  <c r="L10" i="7" s="1"/>
  <c r="M10" i="7" s="1"/>
  <c r="J14" i="7"/>
  <c r="L14" i="7" s="1"/>
  <c r="M14" i="7" s="1"/>
  <c r="J12" i="7"/>
  <c r="L12" i="7" s="1"/>
  <c r="M12" i="7" s="1"/>
  <c r="J13" i="7"/>
  <c r="L13" i="7" s="1"/>
  <c r="M13" i="7" s="1"/>
  <c r="M8" i="7" l="1"/>
  <c r="I2" i="7"/>
  <c r="F4" i="7" s="1"/>
  <c r="D4" i="8" l="1"/>
  <c r="K18" i="7"/>
  <c r="L18" i="7" s="1"/>
  <c r="I4" i="7"/>
  <c r="G17" i="8" l="1"/>
  <c r="G13" i="8"/>
  <c r="G9" i="8"/>
  <c r="E4" i="8"/>
  <c r="G16" i="8"/>
  <c r="G12" i="8"/>
  <c r="G8" i="8"/>
  <c r="F18" i="8"/>
  <c r="G14" i="8"/>
  <c r="G10" i="8"/>
  <c r="G11" i="8"/>
  <c r="G15" i="8"/>
  <c r="J15" i="8" l="1"/>
  <c r="L15" i="8" s="1"/>
  <c r="M15" i="8" s="1"/>
  <c r="J11" i="8"/>
  <c r="L11" i="8" s="1"/>
  <c r="M11" i="8" s="1"/>
  <c r="J16" i="8"/>
  <c r="L16" i="8" s="1"/>
  <c r="M16" i="8" s="1"/>
  <c r="J12" i="8"/>
  <c r="L12" i="8" s="1"/>
  <c r="M12" i="8" s="1"/>
  <c r="J8" i="8"/>
  <c r="L8" i="8" s="1"/>
  <c r="J17" i="8"/>
  <c r="L17" i="8" s="1"/>
  <c r="M17" i="8" s="1"/>
  <c r="J9" i="8"/>
  <c r="L9" i="8" s="1"/>
  <c r="M9" i="8" s="1"/>
  <c r="J13" i="8"/>
  <c r="L13" i="8" s="1"/>
  <c r="M13" i="8" s="1"/>
  <c r="J10" i="8"/>
  <c r="L10" i="8" s="1"/>
  <c r="M10" i="8" s="1"/>
  <c r="J14" i="8"/>
  <c r="L14" i="8" s="1"/>
  <c r="M14" i="8" s="1"/>
  <c r="M8" i="8" l="1"/>
  <c r="I2" i="8"/>
  <c r="F4" i="8" s="1"/>
  <c r="I4" i="8" l="1"/>
  <c r="K18" i="8"/>
  <c r="L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2000000}">
      <text>
        <r>
          <rPr>
            <sz val="11"/>
            <color rgb="FF000000"/>
            <rFont val="Calibri"/>
          </rPr>
          <t>======
ID#AAAAKAy55Y8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-tc={B55C2367-528D-4841-BB23-C4066130E4D0}</t>
        </r>
      </text>
    </comment>
    <comment ref="E7" authorId="0" shapeId="0" xr:uid="{00000000-0006-0000-0000-000003000000}">
      <text>
        <r>
          <rPr>
            <sz val="11"/>
            <color rgb="FF000000"/>
            <rFont val="Calibri"/>
          </rPr>
          <t>======
ID#AAAAKAy55Yc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-tc={16BBAD93-6F81-4B63-B7F8-B3EDE63739A7}</t>
        </r>
      </text>
    </comment>
    <comment ref="F7" authorId="0" shapeId="0" xr:uid="{00000000-0006-0000-0000-000007000000}">
      <text>
        <r>
          <rPr>
            <sz val="11"/>
            <color rgb="FF000000"/>
            <rFont val="Calibri"/>
          </rPr>
          <t>======
ID#AAAAKAy55Wc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-tc={587B0042-734E-4D5A-89CA-26F70A0C34ED}</t>
        </r>
      </text>
    </comment>
    <comment ref="G7" authorId="0" shapeId="0" xr:uid="{00000000-0006-0000-0000-000005000000}">
      <text>
        <r>
          <rPr>
            <sz val="11"/>
            <color rgb="FF000000"/>
            <rFont val="Calibri"/>
          </rPr>
          <t>======
ID#AAAAKAy55YI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-tc={509F176C-E747-444B-B622-6D5BC47982A7}</t>
        </r>
      </text>
    </comment>
    <comment ref="H7" authorId="0" shapeId="0" xr:uid="{00000000-0006-0000-0000-000004000000}">
      <text>
        <r>
          <rPr>
            <sz val="11"/>
            <color rgb="FF000000"/>
            <rFont val="Calibri"/>
          </rPr>
          <t>======
ID#AAAAKAy55YM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-tc={71A6F7B1-09F9-4675-BF05-E30B4492E21B}</t>
        </r>
      </text>
    </comment>
    <comment ref="J7" authorId="0" shapeId="0" xr:uid="{00000000-0006-0000-0000-000006000000}">
      <text>
        <r>
          <rPr>
            <sz val="11"/>
            <color rgb="FF000000"/>
            <rFont val="Calibri"/>
          </rPr>
          <t>======
ID#AAAAKAy55Wo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-tc={181D55B0-6909-4319-AA6A-982016F7CD70}</t>
        </r>
      </text>
    </comment>
    <comment ref="K7" authorId="0" shapeId="0" xr:uid="{00000000-0006-0000-0000-000008000000}">
      <text>
        <r>
          <rPr>
            <sz val="11"/>
            <color rgb="FF000000"/>
            <rFont val="Calibri"/>
          </rPr>
          <t>======
ID#AAAAKAy55V8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-tc={C9AA2DF0-78A2-4909-8ABE-26446F791401}</t>
        </r>
      </text>
    </comment>
    <comment ref="F19" authorId="0" shapeId="0" xr:uid="{00000000-0006-0000-0000-000009000000}">
      <text>
        <r>
          <rPr>
            <sz val="11"/>
            <color rgb="FF000000"/>
            <rFont val="Calibri"/>
          </rPr>
          <t>======
ID#AAAAKAy55Vs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-tc={749CF765-772F-4A49-86DF-6CD58BEC07AE}</t>
        </r>
      </text>
    </comment>
    <comment ref="K19" authorId="0" shapeId="0" xr:uid="{00000000-0006-0000-0000-000001000000}">
      <text>
        <r>
          <rPr>
            <sz val="11"/>
            <color rgb="FF000000"/>
            <rFont val="Calibri"/>
          </rPr>
          <t>======
ID#AAAAKAy55ZM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-tc={07356645-3094-4733-BF9D-DA662AAC262A}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19GjMHO6hj6kIl8o/6AAEX262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100-000008000000}">
      <text>
        <r>
          <rPr>
            <sz val="11"/>
            <color rgb="FF000000"/>
            <rFont val="Calibri"/>
          </rPr>
          <t>======
ID#AAAAKAy55WE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-tc={688FEA80-25FE-4B75-801E-3CA19B3D65FC}</t>
        </r>
      </text>
    </comment>
    <comment ref="E7" authorId="0" shapeId="0" xr:uid="{00000000-0006-0000-0100-000003000000}">
      <text>
        <r>
          <rPr>
            <sz val="11"/>
            <color rgb="FF000000"/>
            <rFont val="Calibri"/>
          </rPr>
          <t>======
ID#AAAAKAy55XQ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-tc={CEEFC563-CA86-4D43-8A28-44C59565EF4E}</t>
        </r>
      </text>
    </comment>
    <comment ref="F7" authorId="0" shapeId="0" xr:uid="{00000000-0006-0000-0100-00000A000000}">
      <text>
        <r>
          <rPr>
            <sz val="11"/>
            <color rgb="FF000000"/>
            <rFont val="Calibri"/>
          </rPr>
          <t>======
ID#AAAAKAy55VM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-tc={67270B89-2037-4C96-98AE-5AC1319F80E0}</t>
        </r>
      </text>
    </comment>
    <comment ref="G7" authorId="0" shapeId="0" xr:uid="{00000000-0006-0000-0100-000001000000}">
      <text>
        <r>
          <rPr>
            <sz val="11"/>
            <color rgb="FF000000"/>
            <rFont val="Calibri"/>
          </rPr>
          <t>======
ID#AAAAKAy55Yo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-tc={A67FB370-0C52-49A8-A768-D7E315EF6814}</t>
        </r>
      </text>
    </comment>
    <comment ref="H7" authorId="0" shapeId="0" xr:uid="{00000000-0006-0000-0100-000004000000}">
      <text>
        <r>
          <rPr>
            <sz val="11"/>
            <color rgb="FF000000"/>
            <rFont val="Calibri"/>
          </rPr>
          <t>======
ID#AAAAKAy55XE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-tc={3539FD91-F263-4EEF-A963-3C45A456AB66}</t>
        </r>
      </text>
    </comment>
    <comment ref="J7" authorId="0" shapeId="0" xr:uid="{00000000-0006-0000-0100-000006000000}">
      <text>
        <r>
          <rPr>
            <sz val="11"/>
            <color rgb="FF000000"/>
            <rFont val="Calibri"/>
          </rPr>
          <t>======
ID#AAAAKAy55W4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-tc={911F194A-5361-48A6-BB68-1ADA0719DA33}</t>
        </r>
      </text>
    </comment>
    <comment ref="K7" authorId="0" shapeId="0" xr:uid="{00000000-0006-0000-0100-000005000000}">
      <text>
        <r>
          <rPr>
            <sz val="11"/>
            <color rgb="FF000000"/>
            <rFont val="Calibri"/>
          </rPr>
          <t>======
ID#AAAAKAy55XA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-tc={8A368ABE-FCEC-42C2-ABA5-0C33242F0033}</t>
        </r>
      </text>
    </comment>
    <comment ref="L7" authorId="0" shapeId="0" xr:uid="{00000000-0006-0000-0100-000002000000}">
      <text>
        <r>
          <rPr>
            <sz val="11"/>
            <color rgb="FF000000"/>
            <rFont val="Calibri"/>
          </rPr>
          <t>======
ID#AAAAKAy55YY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-tc={40CE3917-303A-4788-A324-9259519F025E}</t>
        </r>
      </text>
    </comment>
    <comment ref="F19" authorId="0" shapeId="0" xr:uid="{00000000-0006-0000-0100-000009000000}">
      <text>
        <r>
          <rPr>
            <sz val="11"/>
            <color rgb="FF000000"/>
            <rFont val="Calibri"/>
          </rPr>
          <t>======
ID#AAAAKAy55Vw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-tc={61D265A0-D3CE-448D-8970-3F6F8B2C2890}</t>
        </r>
      </text>
    </comment>
    <comment ref="K19" authorId="0" shapeId="0" xr:uid="{00000000-0006-0000-0100-000007000000}">
      <text>
        <r>
          <rPr>
            <sz val="11"/>
            <color rgb="FF000000"/>
            <rFont val="Calibri"/>
          </rPr>
          <t>======
ID#AAAAKAy55WU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-tc={9B3A2961-CCBE-4C8B-9D39-B4D400A339C0}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f2hlEseqzGMSo8Wz281SpSNcV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7000000}">
      <text>
        <r>
          <rPr>
            <sz val="11"/>
            <color rgb="FF000000"/>
            <rFont val="Calibri"/>
          </rPr>
          <t>======
ID#AAAAKAy55W8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-tc={D3C70F70-EF06-4993-8D58-DA19E78162EF}</t>
        </r>
      </text>
    </comment>
    <comment ref="E7" authorId="0" shapeId="0" xr:uid="{00000000-0006-0000-0200-000005000000}">
      <text>
        <r>
          <rPr>
            <sz val="11"/>
            <color rgb="FF000000"/>
            <rFont val="Calibri"/>
          </rPr>
          <t>======
ID#AAAAKAy55Xs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-tc={482EA452-15E1-4C06-9E5B-1E2B1E779CD8}</t>
        </r>
      </text>
    </comment>
    <comment ref="F7" authorId="0" shapeId="0" xr:uid="{00000000-0006-0000-0200-000002000000}">
      <text>
        <r>
          <rPr>
            <sz val="11"/>
            <color rgb="FF000000"/>
            <rFont val="Calibri"/>
          </rPr>
          <t>======
ID#AAAAKAy55Ys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-tc={9A534764-84B7-4D11-ACAE-E5B0C927D501}</t>
        </r>
      </text>
    </comment>
    <comment ref="G7" authorId="0" shapeId="0" xr:uid="{00000000-0006-0000-0200-000009000000}">
      <text>
        <r>
          <rPr>
            <sz val="11"/>
            <color rgb="FF000000"/>
            <rFont val="Calibri"/>
          </rPr>
          <t>======
ID#AAAAKAy55Us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-tc={1042266D-BD10-4E7A-A27E-E54248919544}</t>
        </r>
      </text>
    </comment>
    <comment ref="H7" authorId="0" shapeId="0" xr:uid="{00000000-0006-0000-0200-000004000000}">
      <text>
        <r>
          <rPr>
            <sz val="11"/>
            <color rgb="FF000000"/>
            <rFont val="Calibri"/>
          </rPr>
          <t>======
ID#AAAAKAy55X0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-tc={6AB3508A-F023-47E0-8758-9E254731109F}</t>
        </r>
      </text>
    </comment>
    <comment ref="J7" authorId="0" shapeId="0" xr:uid="{00000000-0006-0000-0200-000001000000}">
      <text>
        <r>
          <rPr>
            <sz val="11"/>
            <color rgb="FF000000"/>
            <rFont val="Calibri"/>
          </rPr>
          <t>======
ID#AAAAKAy55ZE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-tc={E467A9D0-3AC5-48AA-AB4B-0596D221D80B}</t>
        </r>
      </text>
    </comment>
    <comment ref="K7" authorId="0" shapeId="0" xr:uid="{00000000-0006-0000-0200-000003000000}">
      <text>
        <r>
          <rPr>
            <sz val="11"/>
            <color rgb="FF000000"/>
            <rFont val="Calibri"/>
          </rPr>
          <t>======
ID#AAAAKAy55YQ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-tc={F12B247E-BCA5-477C-B996-9CCAB97EBC73}</t>
        </r>
      </text>
    </comment>
    <comment ref="L7" authorId="0" shapeId="0" xr:uid="{00000000-0006-0000-0200-000006000000}">
      <text>
        <r>
          <rPr>
            <sz val="11"/>
            <color rgb="FF000000"/>
            <rFont val="Calibri"/>
          </rPr>
          <t>======
ID#AAAAKAy55XM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-tc={8BD41DE3-2870-4F87-8E2D-1ADC8683C45E}</t>
        </r>
      </text>
    </comment>
    <comment ref="F19" authorId="0" shapeId="0" xr:uid="{00000000-0006-0000-0200-000008000000}">
      <text>
        <r>
          <rPr>
            <sz val="11"/>
            <color rgb="FF000000"/>
            <rFont val="Calibri"/>
          </rPr>
          <t>======
ID#AAAAKAy55WY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-tc={2B760078-2817-46A2-84E7-B32BDF66B513}</t>
        </r>
      </text>
    </comment>
    <comment ref="K19" authorId="0" shapeId="0" xr:uid="{00000000-0006-0000-0200-00000A000000}">
      <text>
        <r>
          <rPr>
            <sz val="11"/>
            <color rgb="FF000000"/>
            <rFont val="Calibri"/>
          </rPr>
          <t>======
ID#AAAAKAy55UU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-tc={A19E2F08-15C5-4CCF-9AE6-B026D0393041}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4E+ydyM5QwPk0bG6CW9jbpPVN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300-000009000000}">
      <text>
        <r>
          <rPr>
            <sz val="11"/>
            <color rgb="FF000000"/>
            <rFont val="Calibri"/>
          </rPr>
          <t>======
ID#AAAAKAy55Ug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-tc={607E85AC-9A32-429A-8573-60CAA2E2CBE1}</t>
        </r>
      </text>
    </comment>
    <comment ref="E7" authorId="0" shapeId="0" xr:uid="{00000000-0006-0000-0300-000005000000}">
      <text>
        <r>
          <rPr>
            <sz val="11"/>
            <color rgb="FF000000"/>
            <rFont val="Calibri"/>
          </rPr>
          <t>======
ID#AAAAKAy55W0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-tc={B581FA51-5EBA-4EF3-8253-BC5F13F97ACB}</t>
        </r>
      </text>
    </comment>
    <comment ref="F7" authorId="0" shapeId="0" xr:uid="{00000000-0006-0000-0300-000003000000}">
      <text>
        <r>
          <rPr>
            <sz val="11"/>
            <color rgb="FF000000"/>
            <rFont val="Calibri"/>
          </rPr>
          <t>======
ID#AAAAKAy55Xw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-tc={1D50B807-28CB-43F3-B1A8-D846F0D413B9}</t>
        </r>
      </text>
    </comment>
    <comment ref="G7" authorId="0" shapeId="0" xr:uid="{00000000-0006-0000-0300-000008000000}">
      <text>
        <r>
          <rPr>
            <sz val="11"/>
            <color rgb="FF000000"/>
            <rFont val="Calibri"/>
          </rPr>
          <t>======
ID#AAAAKAy55VA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-tc={97E5CDF9-55D6-498D-81F0-2259C41ABB07}</t>
        </r>
      </text>
    </comment>
    <comment ref="H7" authorId="0" shapeId="0" xr:uid="{00000000-0006-0000-0300-00000A000000}">
      <text>
        <r>
          <rPr>
            <sz val="11"/>
            <color rgb="FF000000"/>
            <rFont val="Calibri"/>
          </rPr>
          <t>======
ID#AAAAKAy55UY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-tc={654B4EFE-0B9A-43F7-914D-757CF1F3E8C9}</t>
        </r>
      </text>
    </comment>
    <comment ref="J7" authorId="0" shapeId="0" xr:uid="{00000000-0006-0000-0300-000001000000}">
      <text>
        <r>
          <rPr>
            <sz val="11"/>
            <color rgb="FF000000"/>
            <rFont val="Calibri"/>
          </rPr>
          <t>======
ID#AAAAKAy55Y4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-tc={AD8998AF-BD4D-4740-8218-D5E48EA496FB}</t>
        </r>
      </text>
    </comment>
    <comment ref="K7" authorId="0" shapeId="0" xr:uid="{00000000-0006-0000-0300-000002000000}">
      <text>
        <r>
          <rPr>
            <sz val="11"/>
            <color rgb="FF000000"/>
            <rFont val="Calibri"/>
          </rPr>
          <t>======
ID#AAAAKAy55Yg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-tc={A206ADB7-07A0-447C-B4E8-C4759AA390F9}</t>
        </r>
      </text>
    </comment>
    <comment ref="L7" authorId="0" shapeId="0" xr:uid="{00000000-0006-0000-0300-000004000000}">
      <text>
        <r>
          <rPr>
            <sz val="11"/>
            <color rgb="FF000000"/>
            <rFont val="Calibri"/>
          </rPr>
          <t>======
ID#AAAAKAy55Xk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-tc={745D8065-1CCB-4A4A-8DA3-9C0464129F3C}</t>
        </r>
      </text>
    </comment>
    <comment ref="F19" authorId="0" shapeId="0" xr:uid="{00000000-0006-0000-0300-000006000000}">
      <text>
        <r>
          <rPr>
            <sz val="11"/>
            <color rgb="FF000000"/>
            <rFont val="Calibri"/>
          </rPr>
          <t>======
ID#AAAAKAy55Vk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-tc={0D9DA082-B953-4C29-8054-D9D1AB2A5627}</t>
        </r>
      </text>
    </comment>
    <comment ref="K19" authorId="0" shapeId="0" xr:uid="{00000000-0006-0000-0300-000007000000}">
      <text>
        <r>
          <rPr>
            <sz val="11"/>
            <color rgb="FF000000"/>
            <rFont val="Calibri"/>
          </rPr>
          <t>======
ID#AAAAKAy55VE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-tc={7A93F0BE-01CD-45D5-AD9B-AFF63BCD89AF}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uX7749nkb33MJoL+Vil0un0I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400-000004000000}">
      <text>
        <r>
          <rPr>
            <sz val="11"/>
            <color rgb="FF000000"/>
            <rFont val="Calibri"/>
          </rPr>
          <t>======
ID#AAAAKAy55XY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-tc={1E98A9A8-8A31-4E85-A1E4-8D2B0D046D33}</t>
        </r>
      </text>
    </comment>
    <comment ref="E7" authorId="0" shapeId="0" xr:uid="{00000000-0006-0000-0400-00000A000000}">
      <text>
        <r>
          <rPr>
            <sz val="11"/>
            <color rgb="FF000000"/>
            <rFont val="Calibri"/>
          </rPr>
          <t>======
ID#AAAAKAy55Uk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-tc={635F5587-80CB-4175-82EB-8696C6EB688A}</t>
        </r>
      </text>
    </comment>
    <comment ref="F7" authorId="0" shapeId="0" xr:uid="{00000000-0006-0000-0400-000005000000}">
      <text>
        <r>
          <rPr>
            <sz val="11"/>
            <color rgb="FF000000"/>
            <rFont val="Calibri"/>
          </rPr>
          <t>======
ID#AAAAKAy55Ww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-tc={2F5A09F0-B440-4069-A8B9-8C72BF0DD6C4}</t>
        </r>
      </text>
    </comment>
    <comment ref="G7" authorId="0" shapeId="0" xr:uid="{00000000-0006-0000-0400-000008000000}">
      <text>
        <r>
          <rPr>
            <sz val="11"/>
            <color rgb="FF000000"/>
            <rFont val="Calibri"/>
          </rPr>
          <t>======
ID#AAAAKAy55U4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-tc={38FC7AD3-3124-4A5E-BDE8-58C6037BC265}</t>
        </r>
      </text>
    </comment>
    <comment ref="H7" authorId="0" shapeId="0" xr:uid="{00000000-0006-0000-0400-000001000000}">
      <text>
        <r>
          <rPr>
            <sz val="11"/>
            <color rgb="FF000000"/>
            <rFont val="Calibri"/>
          </rPr>
          <t>======
ID#AAAAKAy55ZA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-tc={731A9A4C-0552-4189-9240-15D17773F725}</t>
        </r>
      </text>
    </comment>
    <comment ref="J7" authorId="0" shapeId="0" xr:uid="{00000000-0006-0000-0400-000003000000}">
      <text>
        <r>
          <rPr>
            <sz val="11"/>
            <color rgb="FF000000"/>
            <rFont val="Calibri"/>
          </rPr>
          <t>======
ID#AAAAKAy55YA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-tc={A5087398-BF86-4E43-8F71-48466C1D45B9}</t>
        </r>
      </text>
    </comment>
    <comment ref="K7" authorId="0" shapeId="0" xr:uid="{00000000-0006-0000-0400-000002000000}">
      <text>
        <r>
          <rPr>
            <sz val="11"/>
            <color rgb="FF000000"/>
            <rFont val="Calibri"/>
          </rPr>
          <t>======
ID#AAAAKAy55Yw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-tc={D90697C3-E758-437E-B73C-4FF449A2E749}</t>
        </r>
      </text>
    </comment>
    <comment ref="L7" authorId="0" shapeId="0" xr:uid="{00000000-0006-0000-0400-000007000000}">
      <text>
        <r>
          <rPr>
            <sz val="11"/>
            <color rgb="FF000000"/>
            <rFont val="Calibri"/>
          </rPr>
          <t>======
ID#AAAAKAy55Vo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-tc={7BFADBC6-9362-469E-8D5C-202A68C2FE77}</t>
        </r>
      </text>
    </comment>
    <comment ref="F19" authorId="0" shapeId="0" xr:uid="{00000000-0006-0000-0400-000006000000}">
      <text>
        <r>
          <rPr>
            <sz val="11"/>
            <color rgb="FF000000"/>
            <rFont val="Calibri"/>
          </rPr>
          <t>======
ID#AAAAKAy55Wk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-tc={8DE47843-3F50-4C53-84E8-E181295C736A}</t>
        </r>
      </text>
    </comment>
    <comment ref="K19" authorId="0" shapeId="0" xr:uid="{00000000-0006-0000-0400-000009000000}">
      <text>
        <r>
          <rPr>
            <sz val="11"/>
            <color rgb="FF000000"/>
            <rFont val="Calibri"/>
          </rPr>
          <t>======
ID#AAAAKAy55Uw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-tc={D4C375FA-6293-45BD-833F-7360BA536125}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jD3o5Xp/5A9JOgrI27ggnvhvzZ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500-000007000000}">
      <text>
        <r>
          <rPr>
            <sz val="11"/>
            <color rgb="FF000000"/>
            <rFont val="Calibri"/>
          </rPr>
          <t>======
ID#AAAAKAy55V0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-tc={67964B61-810C-4DF8-91B9-EDB3014B5FE5}</t>
        </r>
      </text>
    </comment>
    <comment ref="E7" authorId="0" shapeId="0" xr:uid="{00000000-0006-0000-0500-000002000000}">
      <text>
        <r>
          <rPr>
            <sz val="11"/>
            <color rgb="FF000000"/>
            <rFont val="Calibri"/>
          </rPr>
          <t>======
ID#AAAAKAy55Yk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-tc={C0C54AC5-B3BD-4CAE-A8E0-0DAA5C3199C0}</t>
        </r>
      </text>
    </comment>
    <comment ref="F7" authorId="0" shapeId="0" xr:uid="{00000000-0006-0000-0500-00000A000000}">
      <text>
        <r>
          <rPr>
            <sz val="11"/>
            <color rgb="FF000000"/>
            <rFont val="Calibri"/>
          </rPr>
          <t>======
ID#AAAAKAy55VI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-tc={1BBFF5F6-B6EA-4BE6-A0FB-3C74693184DC}</t>
        </r>
      </text>
    </comment>
    <comment ref="G7" authorId="0" shapeId="0" xr:uid="{00000000-0006-0000-0500-000005000000}">
      <text>
        <r>
          <rPr>
            <sz val="11"/>
            <color rgb="FF000000"/>
            <rFont val="Calibri"/>
          </rPr>
          <t>======
ID#AAAAKAy55Xc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-tc={AA5F370C-5DB6-4664-BFF2-2631DD80AF21}</t>
        </r>
      </text>
    </comment>
    <comment ref="H7" authorId="0" shapeId="0" xr:uid="{00000000-0006-0000-0500-000006000000}">
      <text>
        <r>
          <rPr>
            <sz val="11"/>
            <color rgb="FF000000"/>
            <rFont val="Calibri"/>
          </rPr>
          <t>======
ID#AAAAKAy55WA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-tc={421E120E-2047-4EB4-9508-9F38F8186301}</t>
        </r>
      </text>
    </comment>
    <comment ref="J7" authorId="0" shapeId="0" xr:uid="{00000000-0006-0000-0500-000004000000}">
      <text>
        <r>
          <rPr>
            <sz val="11"/>
            <color rgb="FF000000"/>
            <rFont val="Calibri"/>
          </rPr>
          <t>======
ID#AAAAKAy55Xg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-tc={4AAA708A-8571-4DFC-A79E-3756C2F92E2B}</t>
        </r>
      </text>
    </comment>
    <comment ref="K7" authorId="0" shapeId="0" xr:uid="{00000000-0006-0000-0500-000009000000}">
      <text>
        <r>
          <rPr>
            <sz val="11"/>
            <color rgb="FF000000"/>
            <rFont val="Calibri"/>
          </rPr>
          <t>======
ID#AAAAKAy55VQ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-tc={BC8B0F31-23E3-4FDA-A976-62F7687EBFAE}</t>
        </r>
      </text>
    </comment>
    <comment ref="L7" authorId="0" shapeId="0" xr:uid="{00000000-0006-0000-0500-000008000000}">
      <text>
        <r>
          <rPr>
            <sz val="11"/>
            <color rgb="FF000000"/>
            <rFont val="Calibri"/>
          </rPr>
          <t>======
ID#AAAAKAy55Vc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-tc={16BEA4CA-31A5-4087-8E14-71966A7E5387}</t>
        </r>
      </text>
    </comment>
    <comment ref="F19" authorId="0" shapeId="0" xr:uid="{00000000-0006-0000-0500-000001000000}">
      <text>
        <r>
          <rPr>
            <sz val="11"/>
            <color rgb="FF000000"/>
            <rFont val="Calibri"/>
          </rPr>
          <t>======
ID#AAAAKAy55ZI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-tc={C14A0E4E-BBB4-4492-9C97-EE12FDD28DA8}</t>
        </r>
      </text>
    </comment>
    <comment ref="K19" authorId="0" shapeId="0" xr:uid="{00000000-0006-0000-0500-000003000000}">
      <text>
        <r>
          <rPr>
            <sz val="11"/>
            <color rgb="FF000000"/>
            <rFont val="Calibri"/>
          </rPr>
          <t>======
ID#AAAAKAy55Xo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-tc={FEF8E825-B3A9-4C57-9CA5-C61A739C92A8}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ZHADl3Qyy4PdnIxP8gP2XLSj0Q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600-000003000000}">
      <text>
        <r>
          <rPr>
            <sz val="11"/>
            <color rgb="FF000000"/>
            <rFont val="Calibri"/>
          </rPr>
          <t>======
ID#AAAAKAy55XU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-tc={A0C285BA-F422-4DD9-9B84-EB210939840E}</t>
        </r>
      </text>
    </comment>
    <comment ref="E7" authorId="0" shapeId="0" xr:uid="{00000000-0006-0000-0600-000008000000}">
      <text>
        <r>
          <rPr>
            <sz val="11"/>
            <color rgb="FF000000"/>
            <rFont val="Calibri"/>
          </rPr>
          <t>======
ID#AAAAKAy55U8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-tc={40E5B91B-B676-455F-9368-D0A1AC144889}</t>
        </r>
      </text>
    </comment>
    <comment ref="F7" authorId="0" shapeId="0" xr:uid="{00000000-0006-0000-0600-000005000000}">
      <text>
        <r>
          <rPr>
            <sz val="11"/>
            <color rgb="FF000000"/>
            <rFont val="Calibri"/>
          </rPr>
          <t>======
ID#AAAAKAy55Ws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-tc={B2A3DBD5-0D5C-42F5-9263-DB1694B43BC1}</t>
        </r>
      </text>
    </comment>
    <comment ref="G7" authorId="0" shapeId="0" xr:uid="{00000000-0006-0000-0600-000007000000}">
      <text>
        <r>
          <rPr>
            <sz val="11"/>
            <color rgb="FF000000"/>
            <rFont val="Calibri"/>
          </rPr>
          <t>======
ID#AAAAKAy55Vg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-tc={4166CF13-92FA-4D1D-B5BD-0739D160D423}</t>
        </r>
      </text>
    </comment>
    <comment ref="H7" authorId="0" shapeId="0" xr:uid="{00000000-0006-0000-0600-000009000000}">
      <text>
        <r>
          <rPr>
            <sz val="11"/>
            <color rgb="FF000000"/>
            <rFont val="Calibri"/>
          </rPr>
          <t>======
ID#AAAAKAy55U0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-tc={7893E8D5-DE99-4C03-AE57-0DD7A8B8D782}</t>
        </r>
      </text>
    </comment>
    <comment ref="J7" authorId="0" shapeId="0" xr:uid="{00000000-0006-0000-0600-00000A000000}">
      <text>
        <r>
          <rPr>
            <sz val="11"/>
            <color rgb="FF000000"/>
            <rFont val="Calibri"/>
          </rPr>
          <t>======
ID#AAAAKAy55Uc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-tc={66B7981D-AD7C-43E2-BC9C-A617DEC2C203}</t>
        </r>
      </text>
    </comment>
    <comment ref="K7" authorId="0" shapeId="0" xr:uid="{00000000-0006-0000-0600-000006000000}">
      <text>
        <r>
          <rPr>
            <sz val="11"/>
            <color rgb="FF000000"/>
            <rFont val="Calibri"/>
          </rPr>
          <t>======
ID#AAAAKAy55WQ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-tc={00A22400-096C-466C-A7E7-B4FBAD053C23}</t>
        </r>
      </text>
    </comment>
    <comment ref="L7" authorId="0" shapeId="0" xr:uid="{00000000-0006-0000-0600-000001000000}">
      <text>
        <r>
          <rPr>
            <sz val="11"/>
            <color rgb="FF000000"/>
            <rFont val="Calibri"/>
          </rPr>
          <t>======
ID#AAAAKAy55Y0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-tc={A422C7BC-6ED1-4B5C-813A-9C0FDF863B37}</t>
        </r>
      </text>
    </comment>
    <comment ref="F19" authorId="0" shapeId="0" xr:uid="{00000000-0006-0000-0600-000002000000}">
      <text>
        <r>
          <rPr>
            <sz val="11"/>
            <color rgb="FF000000"/>
            <rFont val="Calibri"/>
          </rPr>
          <t>======
ID#AAAAKAy55X4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-tc={4052D1C2-B057-4DFE-AC2F-480A005CDCAB}</t>
        </r>
      </text>
    </comment>
    <comment ref="K19" authorId="0" shapeId="0" xr:uid="{00000000-0006-0000-0600-000004000000}">
      <text>
        <r>
          <rPr>
            <sz val="11"/>
            <color rgb="FF000000"/>
            <rFont val="Calibri"/>
          </rPr>
          <t>======
ID#AAAAKAy55XI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-tc={F8C20322-B2AB-4522-BF40-B2ACA39B5C31}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WbA2rBHM3uCADTSyOHPuFsrIaw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700-00000A000000}">
      <text>
        <r>
          <rPr>
            <sz val="11"/>
            <color rgb="FF000000"/>
            <rFont val="Calibri"/>
          </rPr>
          <t>======
ID#AAAAKAy55Uo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-tc={E83EB81F-37DE-4374-934A-DB95FAA4247E}</t>
        </r>
      </text>
    </comment>
    <comment ref="E7" authorId="0" shapeId="0" xr:uid="{00000000-0006-0000-0700-000007000000}">
      <text>
        <r>
          <rPr>
            <sz val="11"/>
            <color rgb="FF000000"/>
            <rFont val="Calibri"/>
          </rPr>
          <t>======
ID#AAAAKAy55V4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-tc={16EC303E-53C4-4F53-99A3-0F155DE169CF}</t>
        </r>
      </text>
    </comment>
    <comment ref="F7" authorId="0" shapeId="0" xr:uid="{00000000-0006-0000-0700-000004000000}">
      <text>
        <r>
          <rPr>
            <sz val="11"/>
            <color rgb="FF000000"/>
            <rFont val="Calibri"/>
          </rPr>
          <t>======
ID#AAAAKAy55Wg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-tc={A782504A-B6F7-498C-B6FA-F9529EE00516}</t>
        </r>
      </text>
    </comment>
    <comment ref="G7" authorId="0" shapeId="0" xr:uid="{00000000-0006-0000-0700-000009000000}">
      <text>
        <r>
          <rPr>
            <sz val="11"/>
            <color rgb="FF000000"/>
            <rFont val="Calibri"/>
          </rPr>
          <t>======
ID#AAAAKAy55VU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-tc={B7F0E5A7-B09A-480D-8E54-2447CB993BB1}</t>
        </r>
      </text>
    </comment>
    <comment ref="H7" authorId="0" shapeId="0" xr:uid="{00000000-0006-0000-0700-000006000000}">
      <text>
        <r>
          <rPr>
            <sz val="11"/>
            <color rgb="FF000000"/>
            <rFont val="Calibri"/>
          </rPr>
          <t>======
ID#AAAAKAy55WI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-tc={5EA5737E-F53A-4530-BB43-1AAB510DEECE}</t>
        </r>
      </text>
    </comment>
    <comment ref="J7" authorId="0" shapeId="0" xr:uid="{00000000-0006-0000-0700-000005000000}">
      <text>
        <r>
          <rPr>
            <sz val="11"/>
            <color rgb="FF000000"/>
            <rFont val="Calibri"/>
          </rPr>
          <t>======
ID#AAAAKAy55WM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-tc={1D77E804-465B-4171-9176-39CB82D428CB}</t>
        </r>
      </text>
    </comment>
    <comment ref="K7" authorId="0" shapeId="0" xr:uid="{00000000-0006-0000-0700-000008000000}">
      <text>
        <r>
          <rPr>
            <sz val="11"/>
            <color rgb="FF000000"/>
            <rFont val="Calibri"/>
          </rPr>
          <t>======
ID#AAAAKAy55VY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-tc={DEC0A3F1-5812-4030-ABD7-59988F89926F}</t>
        </r>
      </text>
    </comment>
    <comment ref="L7" authorId="0" shapeId="0" xr:uid="{00000000-0006-0000-0700-000003000000}">
      <text>
        <r>
          <rPr>
            <sz val="11"/>
            <color rgb="FF000000"/>
            <rFont val="Calibri"/>
          </rPr>
          <t>======
ID#AAAAKAy55X8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-tc={D6DAED45-4578-4201-93C8-19F06DA3B647}</t>
        </r>
      </text>
    </comment>
    <comment ref="F19" authorId="0" shapeId="0" xr:uid="{00000000-0006-0000-0700-000002000000}">
      <text>
        <r>
          <rPr>
            <sz val="11"/>
            <color rgb="FF000000"/>
            <rFont val="Calibri"/>
          </rPr>
          <t>======
ID#AAAAKAy55YE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-tc={ED257713-68C3-4210-BCF1-B68356BB7592}</t>
        </r>
      </text>
    </comment>
    <comment ref="K19" authorId="0" shapeId="0" xr:uid="{00000000-0006-0000-0700-000001000000}">
      <text>
        <r>
          <rPr>
            <sz val="11"/>
            <color rgb="FF000000"/>
            <rFont val="Calibri"/>
          </rPr>
          <t>======
ID#AAAAKAy55YU
    (2020-07-24 00:18:11)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-tc={BB1F67A7-0656-4DEE-A61F-B9F0AD903AB7}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fCU6+KwVV0W2C7eHogZL+45Raw=="/>
    </ext>
  </extLst>
</comments>
</file>

<file path=xl/sharedStrings.xml><?xml version="1.0" encoding="utf-8"?>
<sst xmlns="http://schemas.openxmlformats.org/spreadsheetml/2006/main" count="247" uniqueCount="41">
  <si>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</si>
  <si>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</si>
  <si>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</si>
  <si>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</si>
  <si>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</si>
  <si>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</si>
  <si>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</si>
  <si>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</si>
  <si>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</si>
  <si>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</si>
  <si>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</si>
  <si>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</si>
  <si>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</si>
  <si>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</si>
  <si>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</si>
  <si>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</si>
  <si>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</si>
  <si>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BBSE3</t>
  </si>
  <si>
    <t>VVAR3</t>
  </si>
  <si>
    <t>MGLU3</t>
  </si>
  <si>
    <t>MRFG3</t>
  </si>
  <si>
    <t>LWSA3</t>
  </si>
  <si>
    <t>OMGE3</t>
  </si>
  <si>
    <t>KLBN11</t>
  </si>
  <si>
    <t>BSEV3</t>
  </si>
  <si>
    <t>BRAP4</t>
  </si>
  <si>
    <t>AGRO3</t>
  </si>
  <si>
    <t>CARTEIRA</t>
  </si>
  <si>
    <t xml:space="preserve">      -&gt; Rentabilidade mensal da carteira</t>
  </si>
  <si>
    <t>IBOV</t>
  </si>
  <si>
    <t>IBOVESPA</t>
  </si>
  <si>
    <t>CSNA3</t>
  </si>
  <si>
    <t>ELET3</t>
  </si>
  <si>
    <t>TAEE3</t>
  </si>
  <si>
    <t>EGIE3</t>
  </si>
  <si>
    <t>yduq3</t>
  </si>
  <si>
    <t>ENBR3</t>
  </si>
  <si>
    <t>ECOR3</t>
  </si>
  <si>
    <t>ITSA4</t>
  </si>
  <si>
    <t>SANB4</t>
  </si>
  <si>
    <t>BBAS3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</si>
</sst>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  <numFmt numFmtId="167" formatCode="_-* #,##0.00_-;\-* #,##0.00_-;_-* &quot;-&quot;??.00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 wrapText="1"/>
    </xf>
    <xf numFmtId="164" fontId="0" fillId="3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6" fontId="0" fillId="3" borderId="11" xfId="0" applyNumberFormat="1" applyFont="1" applyFill="1" applyBorder="1" applyAlignment="1">
      <alignment horizontal="center" vertical="center"/>
    </xf>
    <xf numFmtId="167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9" fontId="0" fillId="3" borderId="12" xfId="0" applyNumberFormat="1" applyFont="1" applyFill="1" applyBorder="1" applyAlignment="1">
      <alignment horizontal="center" vertical="center"/>
    </xf>
    <xf numFmtId="164" fontId="0" fillId="2" borderId="10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5" borderId="14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6" fontId="1" fillId="5" borderId="16" xfId="0" applyNumberFormat="1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0" fontId="1" fillId="5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.42578125" customWidth="1"/>
    <col min="9" max="9" width="15" customWidth="1"/>
    <col min="10" max="10" width="8.710937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0.10917130602327581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v>100000</v>
      </c>
      <c r="E4" s="12">
        <f>IF(SUM(I8:I17)&lt;=D4,SUM(I8:I17),"VALOR ACIMA DO DISPONÍVEL")</f>
        <v>99965.37000000001</v>
      </c>
      <c r="F4" s="13">
        <f>(E4*I2)+E4+(D4-E4)</f>
        <v>110913.34999999999</v>
      </c>
      <c r="G4" s="3"/>
      <c r="H4" s="3"/>
      <c r="I4" s="14">
        <f>F4/D4-1</f>
        <v>0.10913349999999999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0.15</v>
      </c>
      <c r="F8" s="20">
        <v>26.55</v>
      </c>
      <c r="G8" s="21">
        <f t="shared" ref="G8:G17" si="0">((E8*$D$4)/100)/F8</f>
        <v>5.6497175141242932</v>
      </c>
      <c r="H8" s="22">
        <v>5.65</v>
      </c>
      <c r="I8" s="23">
        <f t="shared" ref="I8:I17" si="1">H8*F8*100</f>
        <v>15000.750000000002</v>
      </c>
      <c r="J8" s="24">
        <f t="shared" ref="J8:J17" si="2">I8/$E$4</f>
        <v>0.15005946559293484</v>
      </c>
      <c r="K8" s="25">
        <v>25.28</v>
      </c>
      <c r="L8" s="26">
        <f t="shared" ref="L8:L17" si="3">IFERROR((K8/F8-1)*J8,0)</f>
        <v>-7.177985736460538E-3</v>
      </c>
      <c r="M8" s="27">
        <f t="shared" ref="M8:M17" si="4">IFERROR(L8/J8,0)</f>
        <v>-4.7834274952919031E-2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18</v>
      </c>
      <c r="E9" s="19">
        <v>0.12</v>
      </c>
      <c r="F9" s="20">
        <v>9.18</v>
      </c>
      <c r="G9" s="21">
        <f t="shared" si="0"/>
        <v>13.071895424836601</v>
      </c>
      <c r="H9" s="22">
        <v>13.07</v>
      </c>
      <c r="I9" s="23">
        <f t="shared" si="1"/>
        <v>11998.26</v>
      </c>
      <c r="J9" s="24">
        <f t="shared" si="2"/>
        <v>0.12002416436812068</v>
      </c>
      <c r="K9" s="25">
        <v>12.4</v>
      </c>
      <c r="L9" s="26">
        <f t="shared" si="3"/>
        <v>4.2099979222804874E-2</v>
      </c>
      <c r="M9" s="27">
        <f t="shared" si="4"/>
        <v>0.35076252723311563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19</v>
      </c>
      <c r="E10" s="19">
        <v>0.12</v>
      </c>
      <c r="F10" s="20">
        <v>49.7</v>
      </c>
      <c r="G10" s="21">
        <f t="shared" si="0"/>
        <v>2.4144869215291749</v>
      </c>
      <c r="H10" s="22">
        <v>2.41</v>
      </c>
      <c r="I10" s="23">
        <f t="shared" si="1"/>
        <v>11977.7</v>
      </c>
      <c r="J10" s="24">
        <f t="shared" si="2"/>
        <v>0.11981849314417582</v>
      </c>
      <c r="K10" s="25">
        <v>64.349999999999994</v>
      </c>
      <c r="L10" s="26">
        <f t="shared" si="3"/>
        <v>3.5318730876502502E-2</v>
      </c>
      <c r="M10" s="27">
        <f t="shared" si="4"/>
        <v>0.29476861167001989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20</v>
      </c>
      <c r="E11" s="19">
        <v>0.1</v>
      </c>
      <c r="F11" s="20">
        <v>12.84</v>
      </c>
      <c r="G11" s="21">
        <f t="shared" si="0"/>
        <v>7.7881619937694708</v>
      </c>
      <c r="H11" s="22">
        <v>7.79</v>
      </c>
      <c r="I11" s="23">
        <f t="shared" si="1"/>
        <v>10002.36</v>
      </c>
      <c r="J11" s="24">
        <f t="shared" si="2"/>
        <v>0.10005825017203457</v>
      </c>
      <c r="K11" s="25">
        <v>13.03</v>
      </c>
      <c r="L11" s="26">
        <f t="shared" si="3"/>
        <v>1.4806127361905346E-3</v>
      </c>
      <c r="M11" s="27">
        <f t="shared" si="4"/>
        <v>1.4797507788161914E-2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21</v>
      </c>
      <c r="E12" s="19">
        <v>0.1</v>
      </c>
      <c r="F12" s="20">
        <v>22.76</v>
      </c>
      <c r="G12" s="21">
        <f t="shared" si="0"/>
        <v>4.3936731107205622</v>
      </c>
      <c r="H12" s="22">
        <v>4.3899999999999997</v>
      </c>
      <c r="I12" s="23">
        <f t="shared" si="1"/>
        <v>9991.64</v>
      </c>
      <c r="J12" s="24">
        <f t="shared" si="2"/>
        <v>9.9951013035814287E-2</v>
      </c>
      <c r="K12" s="25">
        <v>26.2</v>
      </c>
      <c r="L12" s="26">
        <f t="shared" si="3"/>
        <v>1.5106831495746955E-2</v>
      </c>
      <c r="M12" s="27">
        <f t="shared" si="4"/>
        <v>0.15114235500878714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22</v>
      </c>
      <c r="E13" s="19">
        <v>0.1</v>
      </c>
      <c r="F13" s="20">
        <v>29.99</v>
      </c>
      <c r="G13" s="21">
        <f t="shared" si="0"/>
        <v>3.3344448149383128</v>
      </c>
      <c r="H13" s="22">
        <v>3.33</v>
      </c>
      <c r="I13" s="23">
        <f t="shared" si="1"/>
        <v>9986.67</v>
      </c>
      <c r="J13" s="24">
        <f t="shared" si="2"/>
        <v>9.990129581874202E-2</v>
      </c>
      <c r="K13" s="25">
        <v>32.020000000000003</v>
      </c>
      <c r="L13" s="26">
        <f t="shared" si="3"/>
        <v>6.762241764322996E-3</v>
      </c>
      <c r="M13" s="27">
        <f t="shared" si="4"/>
        <v>6.768922974324787E-2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23</v>
      </c>
      <c r="E14" s="19">
        <v>0.08</v>
      </c>
      <c r="F14" s="20">
        <v>17.809999999999999</v>
      </c>
      <c r="G14" s="21">
        <f t="shared" si="0"/>
        <v>4.4918585064570467</v>
      </c>
      <c r="H14" s="22">
        <v>4.49</v>
      </c>
      <c r="I14" s="23">
        <f t="shared" si="1"/>
        <v>7996.69</v>
      </c>
      <c r="J14" s="24">
        <f t="shared" si="2"/>
        <v>7.9994602130717851E-2</v>
      </c>
      <c r="K14" s="25">
        <v>19.71</v>
      </c>
      <c r="L14" s="26">
        <f t="shared" si="3"/>
        <v>8.5339553087234177E-3</v>
      </c>
      <c r="M14" s="27">
        <f t="shared" si="4"/>
        <v>0.10668163952835497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24</v>
      </c>
      <c r="E15" s="19">
        <v>0.08</v>
      </c>
      <c r="F15" s="20">
        <v>2.79</v>
      </c>
      <c r="G15" s="21">
        <f t="shared" si="0"/>
        <v>28.673835125448029</v>
      </c>
      <c r="H15" s="22">
        <v>28</v>
      </c>
      <c r="I15" s="23">
        <f t="shared" si="1"/>
        <v>7812</v>
      </c>
      <c r="J15" s="24">
        <f t="shared" si="2"/>
        <v>7.8147062327684064E-2</v>
      </c>
      <c r="K15" s="25">
        <v>2.63</v>
      </c>
      <c r="L15" s="26">
        <f t="shared" si="3"/>
        <v>-4.4815519614442552E-3</v>
      </c>
      <c r="M15" s="27">
        <f t="shared" si="4"/>
        <v>-5.7347670250896154E-2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25</v>
      </c>
      <c r="E16" s="19">
        <v>0.08</v>
      </c>
      <c r="F16" s="20">
        <v>29.86</v>
      </c>
      <c r="G16" s="21">
        <f t="shared" si="0"/>
        <v>2.679169457468185</v>
      </c>
      <c r="H16" s="22">
        <v>2.5499999999999998</v>
      </c>
      <c r="I16" s="23">
        <f t="shared" si="1"/>
        <v>7614.2999999999984</v>
      </c>
      <c r="J16" s="24">
        <f t="shared" si="2"/>
        <v>7.6169377455412787E-2</v>
      </c>
      <c r="K16" s="25">
        <v>35.25</v>
      </c>
      <c r="L16" s="26">
        <f t="shared" si="3"/>
        <v>1.3749261369212149E-2</v>
      </c>
      <c r="M16" s="27">
        <f t="shared" si="4"/>
        <v>0.18050904219691888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26</v>
      </c>
      <c r="E17" s="19">
        <v>0.08</v>
      </c>
      <c r="F17" s="20">
        <v>20.5</v>
      </c>
      <c r="G17" s="21">
        <f t="shared" si="0"/>
        <v>3.9024390243902438</v>
      </c>
      <c r="H17" s="30">
        <v>3.7</v>
      </c>
      <c r="I17" s="23">
        <f t="shared" si="1"/>
        <v>7585.0000000000009</v>
      </c>
      <c r="J17" s="24">
        <f t="shared" si="2"/>
        <v>7.5876275954362998E-2</v>
      </c>
      <c r="K17" s="25">
        <v>19.899999999999999</v>
      </c>
      <c r="L17" s="26">
        <f t="shared" si="3"/>
        <v>-2.2207690523228215E-3</v>
      </c>
      <c r="M17" s="27">
        <f t="shared" si="4"/>
        <v>-2.9268292682926855E-2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>
        <v>100000</v>
      </c>
      <c r="G18" s="32"/>
      <c r="H18" s="32"/>
      <c r="I18" s="32"/>
      <c r="J18" s="31"/>
      <c r="K18" s="33">
        <f>F4</f>
        <v>110913.34999999999</v>
      </c>
      <c r="L18" s="48">
        <f t="shared" ref="L18:L19" si="5">(K18/F18-1)</f>
        <v>0.10913349999999999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29</v>
      </c>
      <c r="D19" s="46"/>
      <c r="E19" s="47"/>
      <c r="F19" s="35">
        <v>80505.89</v>
      </c>
      <c r="G19" s="36"/>
      <c r="H19" s="36"/>
      <c r="I19" s="36"/>
      <c r="J19" s="37"/>
      <c r="K19" s="38">
        <f ca="1">IFERROR(__xludf.DUMMYFUNCTION("GOOGLEFINANCE(C19)"),102293.31)</f>
        <v>102293.31</v>
      </c>
      <c r="L19" s="48">
        <f t="shared" ca="1" si="5"/>
        <v>0.27063137864819575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workbookViewId="0">
      <selection activeCell="K15" sqref="K15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8.710937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0.1617539662521125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Maio!F4</f>
        <v>110913.34999999999</v>
      </c>
      <c r="E4" s="12">
        <f>IF(SUM(I8:I17)&lt;=D4,SUM(I8:I17),"VALOR ACIMA DO DISPONÍVEL")</f>
        <v>110773.53700000001</v>
      </c>
      <c r="F4" s="13">
        <f>(E4*I2)+E4+(D4-E4)</f>
        <v>128831.40896552513</v>
      </c>
      <c r="G4" s="3"/>
      <c r="H4" s="3"/>
      <c r="I4" s="14">
        <f>F4/100000-1</f>
        <v>0.2883140896552514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0.15</v>
      </c>
      <c r="F8" s="41">
        <v>25.28</v>
      </c>
      <c r="G8" s="21">
        <f t="shared" ref="G8:G17" si="0">((E8*$D$4)/100)/F8</f>
        <v>6.5810927610759489</v>
      </c>
      <c r="H8" s="30">
        <v>6.5</v>
      </c>
      <c r="I8" s="23">
        <f t="shared" ref="I8:I17" si="1">H8*F8*100</f>
        <v>16432</v>
      </c>
      <c r="J8" s="24">
        <f t="shared" ref="J8:J17" si="2">I8/$E$4</f>
        <v>0.14833867767533682</v>
      </c>
      <c r="K8" s="42">
        <v>27.27</v>
      </c>
      <c r="L8" s="26">
        <f t="shared" ref="L8:L17" si="3">IFERROR((K8/F8-1)*J8,0)</f>
        <v>1.1676976604981027E-2</v>
      </c>
      <c r="M8" s="27">
        <f t="shared" ref="M8:M17" si="4">IFERROR(L8/J8,0)</f>
        <v>7.8718354430379778E-2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18</v>
      </c>
      <c r="E9" s="19">
        <v>0.12</v>
      </c>
      <c r="F9" s="41">
        <v>12.4</v>
      </c>
      <c r="G9" s="21">
        <f t="shared" si="0"/>
        <v>10.733549999999997</v>
      </c>
      <c r="H9" s="30">
        <v>10.5</v>
      </c>
      <c r="I9" s="23">
        <f t="shared" si="1"/>
        <v>13020.000000000002</v>
      </c>
      <c r="J9" s="24">
        <f t="shared" si="2"/>
        <v>0.11753709733038496</v>
      </c>
      <c r="K9" s="42">
        <v>15.31</v>
      </c>
      <c r="L9" s="26">
        <f t="shared" si="3"/>
        <v>2.758330267995324E-2</v>
      </c>
      <c r="M9" s="27">
        <f t="shared" si="4"/>
        <v>0.23467741935483866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19</v>
      </c>
      <c r="E10" s="19">
        <v>0.12</v>
      </c>
      <c r="F10" s="41">
        <v>64.349999999999994</v>
      </c>
      <c r="G10" s="21">
        <f t="shared" si="0"/>
        <v>2.0683142191142192</v>
      </c>
      <c r="H10" s="30">
        <f t="shared" ref="H10:H11" si="5">G10</f>
        <v>2.0683142191142192</v>
      </c>
      <c r="I10" s="23">
        <f t="shared" si="1"/>
        <v>13309.601999999999</v>
      </c>
      <c r="J10" s="24">
        <f t="shared" si="2"/>
        <v>0.12015145819529079</v>
      </c>
      <c r="K10" s="42">
        <v>71.650000000000006</v>
      </c>
      <c r="L10" s="26">
        <f t="shared" si="3"/>
        <v>1.3630235350825538E-2</v>
      </c>
      <c r="M10" s="27">
        <f t="shared" si="4"/>
        <v>0.11344211344211352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20</v>
      </c>
      <c r="E11" s="19">
        <v>0.1</v>
      </c>
      <c r="F11" s="41">
        <v>13.03</v>
      </c>
      <c r="G11" s="21">
        <f t="shared" si="0"/>
        <v>8.5121527244819646</v>
      </c>
      <c r="H11" s="30">
        <f t="shared" si="5"/>
        <v>8.5121527244819646</v>
      </c>
      <c r="I11" s="23">
        <f t="shared" si="1"/>
        <v>11091.334999999999</v>
      </c>
      <c r="J11" s="24">
        <f t="shared" si="2"/>
        <v>0.10012621516274232</v>
      </c>
      <c r="K11" s="42">
        <v>12.61</v>
      </c>
      <c r="L11" s="26">
        <f t="shared" si="3"/>
        <v>-3.2273991073178622E-3</v>
      </c>
      <c r="M11" s="27">
        <f t="shared" si="4"/>
        <v>-3.2233307751343032E-2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21</v>
      </c>
      <c r="E12" s="19">
        <v>0.1</v>
      </c>
      <c r="F12" s="41">
        <v>26.2</v>
      </c>
      <c r="G12" s="21">
        <f t="shared" si="0"/>
        <v>4.2333339694656491</v>
      </c>
      <c r="H12" s="30">
        <v>4</v>
      </c>
      <c r="I12" s="23">
        <f t="shared" si="1"/>
        <v>10480</v>
      </c>
      <c r="J12" s="24">
        <f t="shared" si="2"/>
        <v>9.4607433181446571E-2</v>
      </c>
      <c r="K12" s="42">
        <v>43.2</v>
      </c>
      <c r="L12" s="26">
        <f t="shared" si="3"/>
        <v>6.1386502445976793E-2</v>
      </c>
      <c r="M12" s="27">
        <f t="shared" si="4"/>
        <v>0.64885496183206115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22</v>
      </c>
      <c r="E13" s="19">
        <v>0.1</v>
      </c>
      <c r="F13" s="41">
        <v>32.020000000000003</v>
      </c>
      <c r="G13" s="21">
        <f t="shared" si="0"/>
        <v>3.4638772642098683</v>
      </c>
      <c r="H13" s="30">
        <v>3.5</v>
      </c>
      <c r="I13" s="23">
        <f t="shared" si="1"/>
        <v>11207</v>
      </c>
      <c r="J13" s="24">
        <f t="shared" si="2"/>
        <v>0.10117037248706791</v>
      </c>
      <c r="K13" s="42">
        <v>37.72</v>
      </c>
      <c r="L13" s="26">
        <f t="shared" si="3"/>
        <v>1.8009716526429943E-2</v>
      </c>
      <c r="M13" s="27">
        <f t="shared" si="4"/>
        <v>0.17801374141161766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23</v>
      </c>
      <c r="E14" s="19">
        <v>0.08</v>
      </c>
      <c r="F14" s="43">
        <v>19.559999999999999</v>
      </c>
      <c r="G14" s="21">
        <f t="shared" si="0"/>
        <v>4.5363333333333333</v>
      </c>
      <c r="H14" s="30">
        <v>4.5</v>
      </c>
      <c r="I14" s="23">
        <f t="shared" si="1"/>
        <v>8802</v>
      </c>
      <c r="J14" s="24">
        <f t="shared" si="2"/>
        <v>7.9459410960218774E-2</v>
      </c>
      <c r="K14" s="42">
        <v>20.329999999999998</v>
      </c>
      <c r="L14" s="26">
        <f t="shared" si="3"/>
        <v>3.1280033966957312E-3</v>
      </c>
      <c r="M14" s="27">
        <f t="shared" si="4"/>
        <v>3.9366053169734183E-2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24</v>
      </c>
      <c r="E15" s="19">
        <v>0.08</v>
      </c>
      <c r="F15" s="41">
        <v>2.63</v>
      </c>
      <c r="G15" s="21">
        <f t="shared" si="0"/>
        <v>33.737901140684407</v>
      </c>
      <c r="H15" s="30">
        <v>33.700000000000003</v>
      </c>
      <c r="I15" s="23">
        <f t="shared" si="1"/>
        <v>8863.1</v>
      </c>
      <c r="J15" s="24">
        <f t="shared" si="2"/>
        <v>8.0010986739549539E-2</v>
      </c>
      <c r="K15" s="42">
        <v>3.37</v>
      </c>
      <c r="L15" s="26">
        <f t="shared" si="3"/>
        <v>2.2512597029378974E-2</v>
      </c>
      <c r="M15" s="27">
        <f t="shared" si="4"/>
        <v>0.28136882129277585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25</v>
      </c>
      <c r="E16" s="19">
        <v>0.08</v>
      </c>
      <c r="F16" s="41">
        <v>35.25</v>
      </c>
      <c r="G16" s="21">
        <f t="shared" si="0"/>
        <v>2.5171824113475174</v>
      </c>
      <c r="H16" s="30">
        <v>2.5</v>
      </c>
      <c r="I16" s="23">
        <f t="shared" si="1"/>
        <v>8812.5</v>
      </c>
      <c r="J16" s="24">
        <f t="shared" si="2"/>
        <v>7.9554198941936813E-2</v>
      </c>
      <c r="K16" s="42">
        <v>36.51</v>
      </c>
      <c r="L16" s="26">
        <f t="shared" si="3"/>
        <v>2.8436394515415648E-3</v>
      </c>
      <c r="M16" s="27">
        <f t="shared" si="4"/>
        <v>3.5744680851063748E-2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26</v>
      </c>
      <c r="E17" s="19">
        <v>0.08</v>
      </c>
      <c r="F17" s="41">
        <v>19.899999999999999</v>
      </c>
      <c r="G17" s="21">
        <f t="shared" si="0"/>
        <v>4.4588281407035177</v>
      </c>
      <c r="H17" s="30">
        <v>4.4000000000000004</v>
      </c>
      <c r="I17" s="23">
        <f t="shared" si="1"/>
        <v>8756</v>
      </c>
      <c r="J17" s="24">
        <f t="shared" si="2"/>
        <v>7.9044149326025395E-2</v>
      </c>
      <c r="K17" s="42">
        <v>20.96</v>
      </c>
      <c r="L17" s="26">
        <f t="shared" si="3"/>
        <v>4.21039187364759E-3</v>
      </c>
      <c r="M17" s="27">
        <f t="shared" si="4"/>
        <v>5.3266331658291532E-2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>
        <f>D4</f>
        <v>110913.34999999999</v>
      </c>
      <c r="G18" s="32"/>
      <c r="H18" s="32"/>
      <c r="I18" s="32"/>
      <c r="J18" s="31"/>
      <c r="K18" s="33">
        <f>F4</f>
        <v>128831.40896552513</v>
      </c>
      <c r="L18" s="48">
        <f t="shared" ref="L18:L19" si="6">(K18/F18-1)</f>
        <v>0.16155006557393814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29</v>
      </c>
      <c r="D19" s="46"/>
      <c r="E19" s="47"/>
      <c r="F19" s="35">
        <v>87402.59</v>
      </c>
      <c r="G19" s="36"/>
      <c r="H19" s="36"/>
      <c r="I19" s="36"/>
      <c r="J19" s="37"/>
      <c r="K19" s="38">
        <f ca="1">IFERROR(__xludf.DUMMYFUNCTION("GOOGLEFINANCE(C19)"),102293.31)</f>
        <v>102293.31</v>
      </c>
      <c r="L19" s="48">
        <f t="shared" ca="1" si="6"/>
        <v>0.17036932200750576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tabSelected="1" workbookViewId="0">
      <selection activeCell="K8" sqref="K8:K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-1.0000000000000002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Junho!F4</f>
        <v>128831.40896552513</v>
      </c>
      <c r="E4" s="12">
        <f>IF(SUM(I8:I17)&lt;=D4,SUM(I8:I17),"VALOR ACIMA DO DISPONÍVEL")</f>
        <v>128831.40896552512</v>
      </c>
      <c r="F4" s="13">
        <f>(E4*I2)+E4+(D4-E4)</f>
        <v>-1.4551915228366852E-11</v>
      </c>
      <c r="G4" s="3"/>
      <c r="H4" s="3"/>
      <c r="I4" s="14">
        <f>F4/100000-1</f>
        <v>-1.0000000000000002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0.14000000000000001</v>
      </c>
      <c r="F8" s="20">
        <v>27.27</v>
      </c>
      <c r="G8" s="21">
        <f t="shared" ref="G8:G17" si="0">((E8*$D$4)/100)/F8</f>
        <v>6.6140070609363848</v>
      </c>
      <c r="H8" s="30">
        <f>G8</f>
        <v>6.6140070609363848</v>
      </c>
      <c r="I8" s="23">
        <f t="shared" ref="I8:I17" si="1">H8*F8*100</f>
        <v>18036.397255173521</v>
      </c>
      <c r="J8" s="24">
        <f t="shared" ref="J8:J17" si="2">I8/$E$4</f>
        <v>0.14000000000000004</v>
      </c>
      <c r="K8" s="44"/>
      <c r="L8" s="26">
        <f t="shared" ref="L8:L17" si="3">IFERROR((K8/F8-1)*J8,0)</f>
        <v>-0.14000000000000004</v>
      </c>
      <c r="M8" s="27">
        <f t="shared" ref="M8:M17" si="4">IFERROR(L8/J8,0)</f>
        <v>-1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18</v>
      </c>
      <c r="E9" s="19">
        <v>0.12</v>
      </c>
      <c r="F9" s="20">
        <v>15.31</v>
      </c>
      <c r="G9" s="21">
        <f t="shared" si="0"/>
        <v>10.097824347395829</v>
      </c>
      <c r="H9" s="30">
        <f>G9</f>
        <v>10.097824347395829</v>
      </c>
      <c r="I9" s="23">
        <f t="shared" si="1"/>
        <v>15459.769075863014</v>
      </c>
      <c r="J9" s="24">
        <f t="shared" si="2"/>
        <v>0.12000000000000001</v>
      </c>
      <c r="K9" s="44"/>
      <c r="L9" s="26">
        <f t="shared" si="3"/>
        <v>-0.12000000000000001</v>
      </c>
      <c r="M9" s="27">
        <f t="shared" si="4"/>
        <v>-1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19</v>
      </c>
      <c r="E10" s="19">
        <v>0.12</v>
      </c>
      <c r="F10" s="20">
        <v>71.650000000000006</v>
      </c>
      <c r="G10" s="21">
        <f t="shared" si="0"/>
        <v>2.1576788661358006</v>
      </c>
      <c r="H10" s="30">
        <f t="shared" ref="H10:H17" si="5">G10</f>
        <v>2.1576788661358006</v>
      </c>
      <c r="I10" s="23">
        <f t="shared" si="1"/>
        <v>15459.769075863014</v>
      </c>
      <c r="J10" s="24">
        <f t="shared" si="2"/>
        <v>0.12000000000000001</v>
      </c>
      <c r="K10" s="44"/>
      <c r="L10" s="26">
        <f t="shared" si="3"/>
        <v>-0.12000000000000001</v>
      </c>
      <c r="M10" s="27">
        <f t="shared" si="4"/>
        <v>-1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20</v>
      </c>
      <c r="E11" s="19">
        <v>0.1</v>
      </c>
      <c r="F11" s="20">
        <v>12.61</v>
      </c>
      <c r="G11" s="21">
        <f t="shared" si="0"/>
        <v>10.216606579343786</v>
      </c>
      <c r="H11" s="30">
        <f t="shared" si="5"/>
        <v>10.216606579343786</v>
      </c>
      <c r="I11" s="23">
        <f t="shared" si="1"/>
        <v>12883.140896552513</v>
      </c>
      <c r="J11" s="24">
        <f t="shared" si="2"/>
        <v>0.10000000000000002</v>
      </c>
      <c r="K11" s="44"/>
      <c r="L11" s="26">
        <f t="shared" si="3"/>
        <v>-0.10000000000000002</v>
      </c>
      <c r="M11" s="27">
        <f t="shared" si="4"/>
        <v>-1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21</v>
      </c>
      <c r="E12" s="19">
        <v>0.1</v>
      </c>
      <c r="F12" s="20">
        <v>43.2</v>
      </c>
      <c r="G12" s="21">
        <f t="shared" si="0"/>
        <v>2.982208540868637</v>
      </c>
      <c r="H12" s="30">
        <f t="shared" si="5"/>
        <v>2.982208540868637</v>
      </c>
      <c r="I12" s="23">
        <f t="shared" si="1"/>
        <v>12883.140896552513</v>
      </c>
      <c r="J12" s="24">
        <f t="shared" si="2"/>
        <v>0.10000000000000002</v>
      </c>
      <c r="K12" s="44"/>
      <c r="L12" s="26">
        <f t="shared" si="3"/>
        <v>-0.10000000000000002</v>
      </c>
      <c r="M12" s="27">
        <f t="shared" si="4"/>
        <v>-1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22</v>
      </c>
      <c r="E13" s="19">
        <v>0.1</v>
      </c>
      <c r="F13" s="20">
        <v>37.72</v>
      </c>
      <c r="G13" s="21">
        <f t="shared" si="0"/>
        <v>3.4154668336565517</v>
      </c>
      <c r="H13" s="30">
        <f t="shared" si="5"/>
        <v>3.4154668336565517</v>
      </c>
      <c r="I13" s="23">
        <f t="shared" si="1"/>
        <v>12883.140896552513</v>
      </c>
      <c r="J13" s="24">
        <f t="shared" si="2"/>
        <v>0.10000000000000002</v>
      </c>
      <c r="K13" s="44"/>
      <c r="L13" s="26">
        <f t="shared" si="3"/>
        <v>-0.10000000000000002</v>
      </c>
      <c r="M13" s="27">
        <f t="shared" si="4"/>
        <v>-1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23</v>
      </c>
      <c r="E14" s="19">
        <v>0.08</v>
      </c>
      <c r="F14" s="20">
        <v>20.329999999999998</v>
      </c>
      <c r="G14" s="21">
        <f t="shared" si="0"/>
        <v>5.0696078294353226</v>
      </c>
      <c r="H14" s="30">
        <f t="shared" si="5"/>
        <v>5.0696078294353226</v>
      </c>
      <c r="I14" s="23">
        <f t="shared" si="1"/>
        <v>10306.512717242011</v>
      </c>
      <c r="J14" s="24">
        <f t="shared" si="2"/>
        <v>8.0000000000000016E-2</v>
      </c>
      <c r="K14" s="44"/>
      <c r="L14" s="26">
        <f t="shared" si="3"/>
        <v>-8.0000000000000016E-2</v>
      </c>
      <c r="M14" s="27">
        <f t="shared" si="4"/>
        <v>-1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24</v>
      </c>
      <c r="E15" s="19">
        <v>0.08</v>
      </c>
      <c r="F15" s="20">
        <v>3.37</v>
      </c>
      <c r="G15" s="21">
        <f t="shared" si="0"/>
        <v>30.583123790035639</v>
      </c>
      <c r="H15" s="30">
        <f t="shared" si="5"/>
        <v>30.583123790035639</v>
      </c>
      <c r="I15" s="23">
        <f t="shared" si="1"/>
        <v>10306.512717242011</v>
      </c>
      <c r="J15" s="24">
        <f t="shared" si="2"/>
        <v>8.0000000000000016E-2</v>
      </c>
      <c r="K15" s="44"/>
      <c r="L15" s="26">
        <f t="shared" si="3"/>
        <v>-8.0000000000000016E-2</v>
      </c>
      <c r="M15" s="27">
        <f t="shared" si="4"/>
        <v>-1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25</v>
      </c>
      <c r="E16" s="19">
        <v>0.08</v>
      </c>
      <c r="F16" s="20">
        <v>36.51</v>
      </c>
      <c r="G16" s="21">
        <f t="shared" si="0"/>
        <v>2.8229287091870749</v>
      </c>
      <c r="H16" s="30">
        <f t="shared" si="5"/>
        <v>2.8229287091870749</v>
      </c>
      <c r="I16" s="23">
        <f t="shared" si="1"/>
        <v>10306.512717242011</v>
      </c>
      <c r="J16" s="24">
        <f t="shared" si="2"/>
        <v>8.0000000000000016E-2</v>
      </c>
      <c r="K16" s="44"/>
      <c r="L16" s="26">
        <f t="shared" si="3"/>
        <v>-8.0000000000000016E-2</v>
      </c>
      <c r="M16" s="27">
        <f t="shared" si="4"/>
        <v>-1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26</v>
      </c>
      <c r="E17" s="19">
        <v>0.08</v>
      </c>
      <c r="F17" s="20">
        <v>20.96</v>
      </c>
      <c r="G17" s="21">
        <f t="shared" si="0"/>
        <v>4.9172293498292037</v>
      </c>
      <c r="H17" s="30">
        <f t="shared" si="5"/>
        <v>4.9172293498292037</v>
      </c>
      <c r="I17" s="23">
        <f t="shared" si="1"/>
        <v>10306.512717242013</v>
      </c>
      <c r="J17" s="24">
        <f t="shared" si="2"/>
        <v>8.0000000000000029E-2</v>
      </c>
      <c r="K17" s="44"/>
      <c r="L17" s="26">
        <f t="shared" si="3"/>
        <v>-8.0000000000000029E-2</v>
      </c>
      <c r="M17" s="27">
        <f t="shared" si="4"/>
        <v>-1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>
        <f>D4</f>
        <v>128831.40896552513</v>
      </c>
      <c r="G18" s="32"/>
      <c r="H18" s="32"/>
      <c r="I18" s="32"/>
      <c r="J18" s="31"/>
      <c r="K18" s="33">
        <f>F4</f>
        <v>-1.4551915228366852E-11</v>
      </c>
      <c r="L18" s="48">
        <f t="shared" ref="L18:L19" si="6">(K18/F18-1)</f>
        <v>-1.0000000000000002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6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Julho!F4</f>
        <v>-1.4551915228366852E-11</v>
      </c>
      <c r="E4" s="12" t="str">
        <f>IF(SUM(I8:I17)&lt;=D4,SUM(I8:I17),"VALOR ACIMA DO DISPONÍVEL")</f>
        <v>VALOR ACIMA DO DISPONÍVEL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31</v>
      </c>
      <c r="E8" s="19">
        <v>0.1</v>
      </c>
      <c r="F8" s="20">
        <v>16.71</v>
      </c>
      <c r="G8" s="21">
        <f t="shared" ref="G8:G17" si="0">((E8*$D$4)/100)/F8</f>
        <v>-8.7085070187713053E-16</v>
      </c>
      <c r="H8" s="30">
        <v>6</v>
      </c>
      <c r="I8" s="23">
        <f t="shared" ref="I8:I17" si="1">H8*F8*100</f>
        <v>10026</v>
      </c>
      <c r="J8" s="24" t="e">
        <f t="shared" ref="J8:J17" si="2">I8/$E$4</f>
        <v>#VALUE!</v>
      </c>
      <c r="K8" s="44">
        <v>15.86</v>
      </c>
      <c r="L8" s="26">
        <f t="shared" ref="L8:L17" si="3">IFERROR((K8/F8-1)*J8,0)</f>
        <v>0</v>
      </c>
      <c r="M8" s="27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32</v>
      </c>
      <c r="E9" s="19">
        <v>0.1</v>
      </c>
      <c r="F9" s="20">
        <v>35.25</v>
      </c>
      <c r="G9" s="21">
        <f t="shared" si="0"/>
        <v>-4.1282029016643552E-16</v>
      </c>
      <c r="H9" s="30">
        <v>3</v>
      </c>
      <c r="I9" s="23">
        <f t="shared" si="1"/>
        <v>10575</v>
      </c>
      <c r="J9" s="24" t="e">
        <f t="shared" si="2"/>
        <v>#VALUE!</v>
      </c>
      <c r="K9" s="44">
        <v>42.95</v>
      </c>
      <c r="L9" s="26">
        <f t="shared" si="3"/>
        <v>0</v>
      </c>
      <c r="M9" s="27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33</v>
      </c>
      <c r="E10" s="19">
        <v>0.09</v>
      </c>
      <c r="F10" s="20">
        <v>9.89</v>
      </c>
      <c r="G10" s="21">
        <f t="shared" si="0"/>
        <v>-1.324238999548045E-15</v>
      </c>
      <c r="H10" s="30">
        <v>10</v>
      </c>
      <c r="I10" s="23">
        <f t="shared" si="1"/>
        <v>9890</v>
      </c>
      <c r="J10" s="24" t="e">
        <f t="shared" si="2"/>
        <v>#VALUE!</v>
      </c>
      <c r="K10" s="44">
        <v>10.19</v>
      </c>
      <c r="L10" s="26">
        <f t="shared" si="3"/>
        <v>0</v>
      </c>
      <c r="M10" s="27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34</v>
      </c>
      <c r="E11" s="19">
        <v>0.09</v>
      </c>
      <c r="F11" s="20">
        <v>43.47</v>
      </c>
      <c r="G11" s="21">
        <f t="shared" si="0"/>
        <v>-3.0128188878606316E-16</v>
      </c>
      <c r="H11" s="30">
        <v>2</v>
      </c>
      <c r="I11" s="23">
        <f t="shared" si="1"/>
        <v>8694</v>
      </c>
      <c r="J11" s="24" t="e">
        <f t="shared" si="2"/>
        <v>#VALUE!</v>
      </c>
      <c r="K11" s="44">
        <v>48.33</v>
      </c>
      <c r="L11" s="26">
        <f t="shared" si="3"/>
        <v>0</v>
      </c>
      <c r="M11" s="27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35</v>
      </c>
      <c r="E12" s="19">
        <v>0.08</v>
      </c>
      <c r="F12" s="20">
        <v>29</v>
      </c>
      <c r="G12" s="21">
        <f t="shared" si="0"/>
        <v>-4.0143214423080974E-16</v>
      </c>
      <c r="H12" s="30">
        <v>3</v>
      </c>
      <c r="I12" s="23">
        <f t="shared" si="1"/>
        <v>8700</v>
      </c>
      <c r="J12" s="24" t="e">
        <f t="shared" si="2"/>
        <v>#VALUE!</v>
      </c>
      <c r="K12" s="44">
        <v>34.659999999999997</v>
      </c>
      <c r="L12" s="26">
        <f t="shared" si="3"/>
        <v>0</v>
      </c>
      <c r="M12" s="27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36</v>
      </c>
      <c r="E13" s="19">
        <v>0.09</v>
      </c>
      <c r="F13" s="20">
        <v>18.899999999999999</v>
      </c>
      <c r="G13" s="21">
        <f t="shared" si="0"/>
        <v>-6.9294834420794534E-16</v>
      </c>
      <c r="H13" s="30">
        <v>5</v>
      </c>
      <c r="I13" s="23">
        <f t="shared" si="1"/>
        <v>9450</v>
      </c>
      <c r="J13" s="24" t="e">
        <f t="shared" si="2"/>
        <v>#VALUE!</v>
      </c>
      <c r="K13" s="44">
        <v>19.850000000000001</v>
      </c>
      <c r="L13" s="26">
        <f t="shared" si="3"/>
        <v>0</v>
      </c>
      <c r="M13" s="27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37</v>
      </c>
      <c r="E14" s="19">
        <v>7.0000000000000007E-2</v>
      </c>
      <c r="F14" s="20">
        <v>10.76</v>
      </c>
      <c r="G14" s="21">
        <f t="shared" si="0"/>
        <v>-9.4668593493092926E-16</v>
      </c>
      <c r="H14" s="30">
        <v>7</v>
      </c>
      <c r="I14" s="23">
        <f t="shared" si="1"/>
        <v>7531.9999999999991</v>
      </c>
      <c r="J14" s="24" t="e">
        <f t="shared" si="2"/>
        <v>#VALUE!</v>
      </c>
      <c r="K14" s="44">
        <v>11.85</v>
      </c>
      <c r="L14" s="26">
        <f t="shared" si="3"/>
        <v>0</v>
      </c>
      <c r="M14" s="27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38</v>
      </c>
      <c r="E15" s="19">
        <v>7.0000000000000007E-2</v>
      </c>
      <c r="F15" s="20">
        <v>12.89</v>
      </c>
      <c r="G15" s="21">
        <f t="shared" si="0"/>
        <v>-7.9025140883295554E-16</v>
      </c>
      <c r="H15" s="30">
        <v>5</v>
      </c>
      <c r="I15" s="23">
        <f t="shared" si="1"/>
        <v>6445</v>
      </c>
      <c r="J15" s="24" t="e">
        <f t="shared" si="2"/>
        <v>#VALUE!</v>
      </c>
      <c r="K15" s="44">
        <v>12.46</v>
      </c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39</v>
      </c>
      <c r="E16" s="19">
        <v>7.0000000000000007E-2</v>
      </c>
      <c r="F16" s="20">
        <v>22.7</v>
      </c>
      <c r="G16" s="21">
        <f t="shared" si="0"/>
        <v>-4.4873747400250208E-16</v>
      </c>
      <c r="H16" s="30">
        <v>3</v>
      </c>
      <c r="I16" s="23">
        <f t="shared" si="1"/>
        <v>6809.9999999999991</v>
      </c>
      <c r="J16" s="24" t="e">
        <f t="shared" si="2"/>
        <v>#VALUE!</v>
      </c>
      <c r="K16" s="44">
        <v>21.25</v>
      </c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40</v>
      </c>
      <c r="E17" s="19">
        <v>0.08</v>
      </c>
      <c r="F17" s="20">
        <v>53.94</v>
      </c>
      <c r="G17" s="21">
        <f t="shared" si="0"/>
        <v>-2.158237334574246E-16</v>
      </c>
      <c r="H17" s="30">
        <v>1</v>
      </c>
      <c r="I17" s="23">
        <f t="shared" si="1"/>
        <v>5394</v>
      </c>
      <c r="J17" s="24" t="e">
        <f t="shared" si="2"/>
        <v>#VALUE!</v>
      </c>
      <c r="K17" s="44">
        <v>48.76</v>
      </c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>
        <f>D4</f>
        <v>-1.4551915228366852E-11</v>
      </c>
      <c r="G18" s="32"/>
      <c r="H18" s="32"/>
      <c r="I18" s="32"/>
      <c r="J18" s="31"/>
      <c r="K18" s="33" t="e">
        <f>F4</f>
        <v>#VALUE!</v>
      </c>
      <c r="L18" s="48" t="e">
        <f t="shared" ref="L18:L19" si="5">(K18/F18-1)</f>
        <v>#VALUE!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5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Agosto!F4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31</v>
      </c>
      <c r="E8" s="19">
        <v>0.1</v>
      </c>
      <c r="F8" s="20">
        <v>16.71</v>
      </c>
      <c r="G8" s="21" t="e">
        <f t="shared" ref="G8:G17" si="0">((E8*$D$4)/100)/F8</f>
        <v>#VALUE!</v>
      </c>
      <c r="H8" s="30">
        <v>6</v>
      </c>
      <c r="I8" s="23">
        <f t="shared" ref="I8:I17" si="1">H8*F8*100</f>
        <v>10026</v>
      </c>
      <c r="J8" s="24" t="e">
        <f t="shared" ref="J8:J17" si="2">I8/$E$4</f>
        <v>#VALUE!</v>
      </c>
      <c r="K8" s="44">
        <v>15.86</v>
      </c>
      <c r="L8" s="26">
        <f t="shared" ref="L8:L17" si="3">IFERROR((K8/F8-1)*J8,0)</f>
        <v>0</v>
      </c>
      <c r="M8" s="27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32</v>
      </c>
      <c r="E9" s="19">
        <v>0.1</v>
      </c>
      <c r="F9" s="20">
        <v>35.25</v>
      </c>
      <c r="G9" s="21" t="e">
        <f t="shared" si="0"/>
        <v>#VALUE!</v>
      </c>
      <c r="H9" s="30">
        <v>3</v>
      </c>
      <c r="I9" s="23">
        <f t="shared" si="1"/>
        <v>10575</v>
      </c>
      <c r="J9" s="24" t="e">
        <f t="shared" si="2"/>
        <v>#VALUE!</v>
      </c>
      <c r="K9" s="44">
        <v>42.95</v>
      </c>
      <c r="L9" s="26">
        <f t="shared" si="3"/>
        <v>0</v>
      </c>
      <c r="M9" s="27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33</v>
      </c>
      <c r="E10" s="19">
        <v>0.09</v>
      </c>
      <c r="F10" s="20">
        <v>9.89</v>
      </c>
      <c r="G10" s="21" t="e">
        <f t="shared" si="0"/>
        <v>#VALUE!</v>
      </c>
      <c r="H10" s="30">
        <v>10</v>
      </c>
      <c r="I10" s="23">
        <f t="shared" si="1"/>
        <v>9890</v>
      </c>
      <c r="J10" s="24" t="e">
        <f t="shared" si="2"/>
        <v>#VALUE!</v>
      </c>
      <c r="K10" s="44">
        <v>10.19</v>
      </c>
      <c r="L10" s="26">
        <f t="shared" si="3"/>
        <v>0</v>
      </c>
      <c r="M10" s="27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34</v>
      </c>
      <c r="E11" s="19">
        <v>0.09</v>
      </c>
      <c r="F11" s="20">
        <v>43.47</v>
      </c>
      <c r="G11" s="21" t="e">
        <f t="shared" si="0"/>
        <v>#VALUE!</v>
      </c>
      <c r="H11" s="30">
        <v>2</v>
      </c>
      <c r="I11" s="23">
        <f t="shared" si="1"/>
        <v>8694</v>
      </c>
      <c r="J11" s="24" t="e">
        <f t="shared" si="2"/>
        <v>#VALUE!</v>
      </c>
      <c r="K11" s="44">
        <v>48.33</v>
      </c>
      <c r="L11" s="26">
        <f t="shared" si="3"/>
        <v>0</v>
      </c>
      <c r="M11" s="27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35</v>
      </c>
      <c r="E12" s="19">
        <v>0.08</v>
      </c>
      <c r="F12" s="20">
        <v>29</v>
      </c>
      <c r="G12" s="21" t="e">
        <f t="shared" si="0"/>
        <v>#VALUE!</v>
      </c>
      <c r="H12" s="30">
        <v>3</v>
      </c>
      <c r="I12" s="23">
        <f t="shared" si="1"/>
        <v>8700</v>
      </c>
      <c r="J12" s="24" t="e">
        <f t="shared" si="2"/>
        <v>#VALUE!</v>
      </c>
      <c r="K12" s="44">
        <v>34.659999999999997</v>
      </c>
      <c r="L12" s="26">
        <f t="shared" si="3"/>
        <v>0</v>
      </c>
      <c r="M12" s="27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36</v>
      </c>
      <c r="E13" s="19">
        <v>0.09</v>
      </c>
      <c r="F13" s="20">
        <v>18.899999999999999</v>
      </c>
      <c r="G13" s="21" t="e">
        <f t="shared" si="0"/>
        <v>#VALUE!</v>
      </c>
      <c r="H13" s="30">
        <v>5</v>
      </c>
      <c r="I13" s="23">
        <f t="shared" si="1"/>
        <v>9450</v>
      </c>
      <c r="J13" s="24" t="e">
        <f t="shared" si="2"/>
        <v>#VALUE!</v>
      </c>
      <c r="K13" s="44">
        <v>19.850000000000001</v>
      </c>
      <c r="L13" s="26">
        <f t="shared" si="3"/>
        <v>0</v>
      </c>
      <c r="M13" s="27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37</v>
      </c>
      <c r="E14" s="19">
        <v>7.0000000000000007E-2</v>
      </c>
      <c r="F14" s="20">
        <v>10.76</v>
      </c>
      <c r="G14" s="21" t="e">
        <f t="shared" si="0"/>
        <v>#VALUE!</v>
      </c>
      <c r="H14" s="30">
        <v>7</v>
      </c>
      <c r="I14" s="23">
        <f t="shared" si="1"/>
        <v>7531.9999999999991</v>
      </c>
      <c r="J14" s="24" t="e">
        <f t="shared" si="2"/>
        <v>#VALUE!</v>
      </c>
      <c r="K14" s="44">
        <v>11.85</v>
      </c>
      <c r="L14" s="26">
        <f t="shared" si="3"/>
        <v>0</v>
      </c>
      <c r="M14" s="27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38</v>
      </c>
      <c r="E15" s="19">
        <v>7.0000000000000007E-2</v>
      </c>
      <c r="F15" s="20">
        <v>12.89</v>
      </c>
      <c r="G15" s="21" t="e">
        <f t="shared" si="0"/>
        <v>#VALUE!</v>
      </c>
      <c r="H15" s="30">
        <v>5</v>
      </c>
      <c r="I15" s="23">
        <f t="shared" si="1"/>
        <v>6445</v>
      </c>
      <c r="J15" s="24" t="e">
        <f t="shared" si="2"/>
        <v>#VALUE!</v>
      </c>
      <c r="K15" s="44">
        <v>12.46</v>
      </c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39</v>
      </c>
      <c r="E16" s="19">
        <v>7.0000000000000007E-2</v>
      </c>
      <c r="F16" s="20">
        <v>22.7</v>
      </c>
      <c r="G16" s="21" t="e">
        <f t="shared" si="0"/>
        <v>#VALUE!</v>
      </c>
      <c r="H16" s="30">
        <v>3</v>
      </c>
      <c r="I16" s="23">
        <f t="shared" si="1"/>
        <v>6809.9999999999991</v>
      </c>
      <c r="J16" s="24" t="e">
        <f t="shared" si="2"/>
        <v>#VALUE!</v>
      </c>
      <c r="K16" s="44">
        <v>21.25</v>
      </c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40</v>
      </c>
      <c r="E17" s="19">
        <v>0.08</v>
      </c>
      <c r="F17" s="20">
        <v>53.94</v>
      </c>
      <c r="G17" s="21" t="e">
        <f t="shared" si="0"/>
        <v>#VALUE!</v>
      </c>
      <c r="H17" s="30">
        <v>1</v>
      </c>
      <c r="I17" s="23">
        <f t="shared" si="1"/>
        <v>5394</v>
      </c>
      <c r="J17" s="24" t="e">
        <f t="shared" si="2"/>
        <v>#VALUE!</v>
      </c>
      <c r="K17" s="44">
        <v>48.76</v>
      </c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 t="e">
        <f>D4</f>
        <v>#VALUE!</v>
      </c>
      <c r="G18" s="32"/>
      <c r="H18" s="32"/>
      <c r="I18" s="32"/>
      <c r="J18" s="31"/>
      <c r="K18" s="33" t="e">
        <f>F4</f>
        <v>#VALUE!</v>
      </c>
      <c r="L18" s="48" t="e">
        <f t="shared" ref="L18:L19" si="5">(K18/F18-1)</f>
        <v>#VALUE!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5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Setembro!F4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31</v>
      </c>
      <c r="E8" s="19">
        <v>0.1</v>
      </c>
      <c r="F8" s="20">
        <v>16.71</v>
      </c>
      <c r="G8" s="21" t="e">
        <f t="shared" ref="G8:G17" si="0">((E8*$D$4)/100)/F8</f>
        <v>#VALUE!</v>
      </c>
      <c r="H8" s="30">
        <v>6</v>
      </c>
      <c r="I8" s="23">
        <f t="shared" ref="I8:I17" si="1">H8*F8*100</f>
        <v>10026</v>
      </c>
      <c r="J8" s="24" t="e">
        <f t="shared" ref="J8:J17" si="2">I8/$E$4</f>
        <v>#VALUE!</v>
      </c>
      <c r="K8" s="44">
        <v>15.86</v>
      </c>
      <c r="L8" s="26">
        <f t="shared" ref="L8:L17" si="3">IFERROR((K8/F8-1)*J8,0)</f>
        <v>0</v>
      </c>
      <c r="M8" s="27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32</v>
      </c>
      <c r="E9" s="19">
        <v>0.1</v>
      </c>
      <c r="F9" s="20">
        <v>35.25</v>
      </c>
      <c r="G9" s="21" t="e">
        <f t="shared" si="0"/>
        <v>#VALUE!</v>
      </c>
      <c r="H9" s="30">
        <v>3</v>
      </c>
      <c r="I9" s="23">
        <f t="shared" si="1"/>
        <v>10575</v>
      </c>
      <c r="J9" s="24" t="e">
        <f t="shared" si="2"/>
        <v>#VALUE!</v>
      </c>
      <c r="K9" s="44">
        <v>42.95</v>
      </c>
      <c r="L9" s="26">
        <f t="shared" si="3"/>
        <v>0</v>
      </c>
      <c r="M9" s="27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33</v>
      </c>
      <c r="E10" s="19">
        <v>0.09</v>
      </c>
      <c r="F10" s="20">
        <v>9.89</v>
      </c>
      <c r="G10" s="21" t="e">
        <f t="shared" si="0"/>
        <v>#VALUE!</v>
      </c>
      <c r="H10" s="30">
        <v>10</v>
      </c>
      <c r="I10" s="23">
        <f t="shared" si="1"/>
        <v>9890</v>
      </c>
      <c r="J10" s="24" t="e">
        <f t="shared" si="2"/>
        <v>#VALUE!</v>
      </c>
      <c r="K10" s="44">
        <v>10.19</v>
      </c>
      <c r="L10" s="26">
        <f t="shared" si="3"/>
        <v>0</v>
      </c>
      <c r="M10" s="27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34</v>
      </c>
      <c r="E11" s="19">
        <v>0.09</v>
      </c>
      <c r="F11" s="20">
        <v>43.47</v>
      </c>
      <c r="G11" s="21" t="e">
        <f t="shared" si="0"/>
        <v>#VALUE!</v>
      </c>
      <c r="H11" s="30">
        <v>2</v>
      </c>
      <c r="I11" s="23">
        <f t="shared" si="1"/>
        <v>8694</v>
      </c>
      <c r="J11" s="24" t="e">
        <f t="shared" si="2"/>
        <v>#VALUE!</v>
      </c>
      <c r="K11" s="44">
        <v>48.33</v>
      </c>
      <c r="L11" s="26">
        <f t="shared" si="3"/>
        <v>0</v>
      </c>
      <c r="M11" s="27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35</v>
      </c>
      <c r="E12" s="19">
        <v>0.08</v>
      </c>
      <c r="F12" s="20">
        <v>29</v>
      </c>
      <c r="G12" s="21" t="e">
        <f t="shared" si="0"/>
        <v>#VALUE!</v>
      </c>
      <c r="H12" s="30">
        <v>3</v>
      </c>
      <c r="I12" s="23">
        <f t="shared" si="1"/>
        <v>8700</v>
      </c>
      <c r="J12" s="24" t="e">
        <f t="shared" si="2"/>
        <v>#VALUE!</v>
      </c>
      <c r="K12" s="44">
        <v>34.659999999999997</v>
      </c>
      <c r="L12" s="26">
        <f t="shared" si="3"/>
        <v>0</v>
      </c>
      <c r="M12" s="27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36</v>
      </c>
      <c r="E13" s="19">
        <v>0.09</v>
      </c>
      <c r="F13" s="20">
        <v>18.899999999999999</v>
      </c>
      <c r="G13" s="21" t="e">
        <f t="shared" si="0"/>
        <v>#VALUE!</v>
      </c>
      <c r="H13" s="30">
        <v>5</v>
      </c>
      <c r="I13" s="23">
        <f t="shared" si="1"/>
        <v>9450</v>
      </c>
      <c r="J13" s="24" t="e">
        <f t="shared" si="2"/>
        <v>#VALUE!</v>
      </c>
      <c r="K13" s="44">
        <v>19.850000000000001</v>
      </c>
      <c r="L13" s="26">
        <f t="shared" si="3"/>
        <v>0</v>
      </c>
      <c r="M13" s="27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37</v>
      </c>
      <c r="E14" s="19">
        <v>7.0000000000000007E-2</v>
      </c>
      <c r="F14" s="20">
        <v>10.76</v>
      </c>
      <c r="G14" s="21" t="e">
        <f t="shared" si="0"/>
        <v>#VALUE!</v>
      </c>
      <c r="H14" s="30">
        <v>7</v>
      </c>
      <c r="I14" s="23">
        <f t="shared" si="1"/>
        <v>7531.9999999999991</v>
      </c>
      <c r="J14" s="24" t="e">
        <f t="shared" si="2"/>
        <v>#VALUE!</v>
      </c>
      <c r="K14" s="44">
        <v>11.85</v>
      </c>
      <c r="L14" s="26">
        <f t="shared" si="3"/>
        <v>0</v>
      </c>
      <c r="M14" s="27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38</v>
      </c>
      <c r="E15" s="19">
        <v>7.0000000000000007E-2</v>
      </c>
      <c r="F15" s="20">
        <v>12.89</v>
      </c>
      <c r="G15" s="21" t="e">
        <f t="shared" si="0"/>
        <v>#VALUE!</v>
      </c>
      <c r="H15" s="30">
        <v>5</v>
      </c>
      <c r="I15" s="23">
        <f t="shared" si="1"/>
        <v>6445</v>
      </c>
      <c r="J15" s="24" t="e">
        <f t="shared" si="2"/>
        <v>#VALUE!</v>
      </c>
      <c r="K15" s="44">
        <v>12.46</v>
      </c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39</v>
      </c>
      <c r="E16" s="19">
        <v>7.0000000000000007E-2</v>
      </c>
      <c r="F16" s="20">
        <v>22.7</v>
      </c>
      <c r="G16" s="21" t="e">
        <f t="shared" si="0"/>
        <v>#VALUE!</v>
      </c>
      <c r="H16" s="30">
        <v>3</v>
      </c>
      <c r="I16" s="23">
        <f t="shared" si="1"/>
        <v>6809.9999999999991</v>
      </c>
      <c r="J16" s="24" t="e">
        <f t="shared" si="2"/>
        <v>#VALUE!</v>
      </c>
      <c r="K16" s="44">
        <v>21.25</v>
      </c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40</v>
      </c>
      <c r="E17" s="19">
        <v>0.08</v>
      </c>
      <c r="F17" s="20">
        <v>53.94</v>
      </c>
      <c r="G17" s="21" t="e">
        <f t="shared" si="0"/>
        <v>#VALUE!</v>
      </c>
      <c r="H17" s="30">
        <v>1</v>
      </c>
      <c r="I17" s="23">
        <f t="shared" si="1"/>
        <v>5394</v>
      </c>
      <c r="J17" s="24" t="e">
        <f t="shared" si="2"/>
        <v>#VALUE!</v>
      </c>
      <c r="K17" s="44">
        <v>48.76</v>
      </c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 t="e">
        <f>D4</f>
        <v>#VALUE!</v>
      </c>
      <c r="G18" s="32"/>
      <c r="H18" s="32"/>
      <c r="I18" s="32"/>
      <c r="J18" s="31"/>
      <c r="K18" s="33" t="e">
        <f>F4</f>
        <v>#VALUE!</v>
      </c>
      <c r="L18" s="48" t="e">
        <f t="shared" ref="L18:L19" si="5">(K18/F18-1)</f>
        <v>#VALUE!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5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Outubro!F4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31</v>
      </c>
      <c r="E8" s="19">
        <v>0.1</v>
      </c>
      <c r="F8" s="20">
        <v>16.71</v>
      </c>
      <c r="G8" s="21" t="e">
        <f t="shared" ref="G8:G17" si="0">((E8*$D$4)/100)/F8</f>
        <v>#VALUE!</v>
      </c>
      <c r="H8" s="30">
        <v>6</v>
      </c>
      <c r="I8" s="23">
        <f t="shared" ref="I8:I17" si="1">H8*F8*100</f>
        <v>10026</v>
      </c>
      <c r="J8" s="24" t="e">
        <f t="shared" ref="J8:J17" si="2">I8/$E$4</f>
        <v>#VALUE!</v>
      </c>
      <c r="K8" s="44">
        <v>15.86</v>
      </c>
      <c r="L8" s="26">
        <f t="shared" ref="L8:L17" si="3">IFERROR((K8/F8-1)*J8,0)</f>
        <v>0</v>
      </c>
      <c r="M8" s="27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32</v>
      </c>
      <c r="E9" s="19">
        <v>0.1</v>
      </c>
      <c r="F9" s="20">
        <v>35.25</v>
      </c>
      <c r="G9" s="21" t="e">
        <f t="shared" si="0"/>
        <v>#VALUE!</v>
      </c>
      <c r="H9" s="30">
        <v>3</v>
      </c>
      <c r="I9" s="23">
        <f t="shared" si="1"/>
        <v>10575</v>
      </c>
      <c r="J9" s="24" t="e">
        <f t="shared" si="2"/>
        <v>#VALUE!</v>
      </c>
      <c r="K9" s="44">
        <v>42.95</v>
      </c>
      <c r="L9" s="26">
        <f t="shared" si="3"/>
        <v>0</v>
      </c>
      <c r="M9" s="27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33</v>
      </c>
      <c r="E10" s="19">
        <v>0.1</v>
      </c>
      <c r="F10" s="20">
        <v>9.89</v>
      </c>
      <c r="G10" s="21" t="e">
        <f t="shared" si="0"/>
        <v>#VALUE!</v>
      </c>
      <c r="H10" s="30">
        <v>10</v>
      </c>
      <c r="I10" s="23">
        <f t="shared" si="1"/>
        <v>9890</v>
      </c>
      <c r="J10" s="24" t="e">
        <f t="shared" si="2"/>
        <v>#VALUE!</v>
      </c>
      <c r="K10" s="44">
        <v>10.19</v>
      </c>
      <c r="L10" s="26">
        <f t="shared" si="3"/>
        <v>0</v>
      </c>
      <c r="M10" s="27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34</v>
      </c>
      <c r="E11" s="19">
        <v>0.1</v>
      </c>
      <c r="F11" s="20">
        <v>43.47</v>
      </c>
      <c r="G11" s="21" t="e">
        <f t="shared" si="0"/>
        <v>#VALUE!</v>
      </c>
      <c r="H11" s="30">
        <v>2</v>
      </c>
      <c r="I11" s="23">
        <f t="shared" si="1"/>
        <v>8694</v>
      </c>
      <c r="J11" s="24" t="e">
        <f t="shared" si="2"/>
        <v>#VALUE!</v>
      </c>
      <c r="K11" s="44">
        <v>48.33</v>
      </c>
      <c r="L11" s="26">
        <f t="shared" si="3"/>
        <v>0</v>
      </c>
      <c r="M11" s="27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35</v>
      </c>
      <c r="E12" s="19">
        <v>0.1</v>
      </c>
      <c r="F12" s="20">
        <v>29</v>
      </c>
      <c r="G12" s="21" t="e">
        <f t="shared" si="0"/>
        <v>#VALUE!</v>
      </c>
      <c r="H12" s="30">
        <v>3</v>
      </c>
      <c r="I12" s="23">
        <f t="shared" si="1"/>
        <v>8700</v>
      </c>
      <c r="J12" s="24" t="e">
        <f t="shared" si="2"/>
        <v>#VALUE!</v>
      </c>
      <c r="K12" s="44">
        <v>34.659999999999997</v>
      </c>
      <c r="L12" s="26">
        <f t="shared" si="3"/>
        <v>0</v>
      </c>
      <c r="M12" s="27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36</v>
      </c>
      <c r="E13" s="19">
        <v>0.1</v>
      </c>
      <c r="F13" s="20">
        <v>18.899999999999999</v>
      </c>
      <c r="G13" s="21" t="e">
        <f t="shared" si="0"/>
        <v>#VALUE!</v>
      </c>
      <c r="H13" s="30">
        <v>5</v>
      </c>
      <c r="I13" s="23">
        <f t="shared" si="1"/>
        <v>9450</v>
      </c>
      <c r="J13" s="24" t="e">
        <f t="shared" si="2"/>
        <v>#VALUE!</v>
      </c>
      <c r="K13" s="44">
        <v>19.850000000000001</v>
      </c>
      <c r="L13" s="26">
        <f t="shared" si="3"/>
        <v>0</v>
      </c>
      <c r="M13" s="27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37</v>
      </c>
      <c r="E14" s="19">
        <v>0.1</v>
      </c>
      <c r="F14" s="20">
        <v>10.76</v>
      </c>
      <c r="G14" s="21" t="e">
        <f t="shared" si="0"/>
        <v>#VALUE!</v>
      </c>
      <c r="H14" s="30">
        <v>7</v>
      </c>
      <c r="I14" s="23">
        <f t="shared" si="1"/>
        <v>7531.9999999999991</v>
      </c>
      <c r="J14" s="24" t="e">
        <f t="shared" si="2"/>
        <v>#VALUE!</v>
      </c>
      <c r="K14" s="44">
        <v>11.85</v>
      </c>
      <c r="L14" s="26">
        <f t="shared" si="3"/>
        <v>0</v>
      </c>
      <c r="M14" s="27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38</v>
      </c>
      <c r="E15" s="19">
        <v>0.1</v>
      </c>
      <c r="F15" s="20">
        <v>12.89</v>
      </c>
      <c r="G15" s="21" t="e">
        <f t="shared" si="0"/>
        <v>#VALUE!</v>
      </c>
      <c r="H15" s="30">
        <v>5</v>
      </c>
      <c r="I15" s="23">
        <f t="shared" si="1"/>
        <v>6445</v>
      </c>
      <c r="J15" s="24" t="e">
        <f t="shared" si="2"/>
        <v>#VALUE!</v>
      </c>
      <c r="K15" s="44">
        <v>12.46</v>
      </c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39</v>
      </c>
      <c r="E16" s="19">
        <v>0.1</v>
      </c>
      <c r="F16" s="20">
        <v>22.7</v>
      </c>
      <c r="G16" s="21" t="e">
        <f t="shared" si="0"/>
        <v>#VALUE!</v>
      </c>
      <c r="H16" s="30">
        <v>3</v>
      </c>
      <c r="I16" s="23">
        <f t="shared" si="1"/>
        <v>6809.9999999999991</v>
      </c>
      <c r="J16" s="24" t="e">
        <f t="shared" si="2"/>
        <v>#VALUE!</v>
      </c>
      <c r="K16" s="44">
        <v>21.25</v>
      </c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40</v>
      </c>
      <c r="E17" s="19">
        <v>0.1</v>
      </c>
      <c r="F17" s="20">
        <v>53.94</v>
      </c>
      <c r="G17" s="21" t="e">
        <f t="shared" si="0"/>
        <v>#VALUE!</v>
      </c>
      <c r="H17" s="30">
        <v>1</v>
      </c>
      <c r="I17" s="23">
        <f t="shared" si="1"/>
        <v>5394</v>
      </c>
      <c r="J17" s="24" t="e">
        <f t="shared" si="2"/>
        <v>#VALUE!</v>
      </c>
      <c r="K17" s="44">
        <v>48.76</v>
      </c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 t="e">
        <f>D4</f>
        <v>#VALUE!</v>
      </c>
      <c r="G18" s="32"/>
      <c r="H18" s="32"/>
      <c r="I18" s="32"/>
      <c r="J18" s="31"/>
      <c r="K18" s="33" t="e">
        <f>F4</f>
        <v>#VALUE!</v>
      </c>
      <c r="L18" s="48" t="e">
        <f t="shared" ref="L18:L19" si="5">(K18/F18-1)</f>
        <v>#VALUE!</v>
      </c>
      <c r="M18" s="47"/>
      <c r="N18" s="34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5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9" t="s">
        <v>0</v>
      </c>
      <c r="E2" s="46"/>
      <c r="F2" s="47"/>
      <c r="G2" s="3"/>
      <c r="H2" s="3"/>
      <c r="I2" s="4">
        <f>SUM(L8:L17)</f>
        <v>0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 t="e">
        <f>Novembro!F4</f>
        <v>#VALUE!</v>
      </c>
      <c r="E4" s="12" t="e">
        <f>IF(SUM(I8:I17)&lt;=D4,SUM(I8:I17),"VALOR ACIMA DO DISPONÍVEL")</f>
        <v>#VALUE!</v>
      </c>
      <c r="F4" s="13" t="e">
        <f>(E4*I2)+E4+(D4-E4)</f>
        <v>#VALUE!</v>
      </c>
      <c r="G4" s="3"/>
      <c r="H4" s="3"/>
      <c r="I4" s="14" t="e">
        <f>F4/100000-1</f>
        <v>#VALUE!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9" t="s">
        <v>8</v>
      </c>
      <c r="D7" s="47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9" t="s">
        <v>16</v>
      </c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31</v>
      </c>
      <c r="E8" s="19">
        <v>0.1</v>
      </c>
      <c r="F8" s="20">
        <v>16.71</v>
      </c>
      <c r="G8" s="21" t="e">
        <f t="shared" ref="G8:G17" si="0">((E8*$D$4)/100)/F8</f>
        <v>#VALUE!</v>
      </c>
      <c r="H8" s="30">
        <v>6</v>
      </c>
      <c r="I8" s="23">
        <f t="shared" ref="I8:I17" si="1">H8*F8*100</f>
        <v>10026</v>
      </c>
      <c r="J8" s="24" t="e">
        <f t="shared" ref="J8:J17" si="2">I8/$E$4</f>
        <v>#VALUE!</v>
      </c>
      <c r="K8" s="44">
        <v>15.86</v>
      </c>
      <c r="L8" s="26">
        <f t="shared" ref="L8:L17" si="3">IFERROR((K8/F8-1)*J8,0)</f>
        <v>0</v>
      </c>
      <c r="M8" s="27">
        <f t="shared" ref="M8:M17" si="4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8">
        <v>2</v>
      </c>
      <c r="D9" s="29" t="s">
        <v>32</v>
      </c>
      <c r="E9" s="19">
        <v>0.1</v>
      </c>
      <c r="F9" s="20">
        <v>35.25</v>
      </c>
      <c r="G9" s="21" t="e">
        <f t="shared" si="0"/>
        <v>#VALUE!</v>
      </c>
      <c r="H9" s="30">
        <v>3</v>
      </c>
      <c r="I9" s="23">
        <f t="shared" si="1"/>
        <v>10575</v>
      </c>
      <c r="J9" s="24" t="e">
        <f t="shared" si="2"/>
        <v>#VALUE!</v>
      </c>
      <c r="K9" s="44">
        <v>42.95</v>
      </c>
      <c r="L9" s="26">
        <f t="shared" si="3"/>
        <v>0</v>
      </c>
      <c r="M9" s="27">
        <f t="shared" si="4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8">
        <v>3</v>
      </c>
      <c r="D10" s="29" t="s">
        <v>33</v>
      </c>
      <c r="E10" s="19">
        <v>0.1</v>
      </c>
      <c r="F10" s="20">
        <v>9.89</v>
      </c>
      <c r="G10" s="21" t="e">
        <f t="shared" si="0"/>
        <v>#VALUE!</v>
      </c>
      <c r="H10" s="30">
        <v>13</v>
      </c>
      <c r="I10" s="23">
        <f t="shared" si="1"/>
        <v>12857</v>
      </c>
      <c r="J10" s="24" t="e">
        <f t="shared" si="2"/>
        <v>#VALUE!</v>
      </c>
      <c r="K10" s="44">
        <v>10.19</v>
      </c>
      <c r="L10" s="26">
        <f t="shared" si="3"/>
        <v>0</v>
      </c>
      <c r="M10" s="27">
        <f t="shared" si="4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8">
        <v>4</v>
      </c>
      <c r="D11" s="29" t="s">
        <v>34</v>
      </c>
      <c r="E11" s="19">
        <v>0.1</v>
      </c>
      <c r="F11" s="20">
        <v>43.47</v>
      </c>
      <c r="G11" s="21" t="e">
        <f t="shared" si="0"/>
        <v>#VALUE!</v>
      </c>
      <c r="H11" s="30">
        <v>3</v>
      </c>
      <c r="I11" s="23">
        <f t="shared" si="1"/>
        <v>13041</v>
      </c>
      <c r="J11" s="24" t="e">
        <f t="shared" si="2"/>
        <v>#VALUE!</v>
      </c>
      <c r="K11" s="44">
        <v>48.33</v>
      </c>
      <c r="L11" s="26">
        <f t="shared" si="3"/>
        <v>0</v>
      </c>
      <c r="M11" s="27">
        <f t="shared" si="4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8">
        <v>5</v>
      </c>
      <c r="D12" s="29" t="s">
        <v>35</v>
      </c>
      <c r="E12" s="19">
        <v>0.1</v>
      </c>
      <c r="F12" s="20">
        <v>29</v>
      </c>
      <c r="G12" s="21" t="e">
        <f t="shared" si="0"/>
        <v>#VALUE!</v>
      </c>
      <c r="H12" s="30">
        <v>4</v>
      </c>
      <c r="I12" s="23">
        <f t="shared" si="1"/>
        <v>11600</v>
      </c>
      <c r="J12" s="24" t="e">
        <f t="shared" si="2"/>
        <v>#VALUE!</v>
      </c>
      <c r="K12" s="44">
        <v>34.659999999999997</v>
      </c>
      <c r="L12" s="26">
        <f t="shared" si="3"/>
        <v>0</v>
      </c>
      <c r="M12" s="27">
        <f t="shared" si="4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8">
        <v>6</v>
      </c>
      <c r="D13" s="29" t="s">
        <v>36</v>
      </c>
      <c r="E13" s="19">
        <v>0.1</v>
      </c>
      <c r="F13" s="20">
        <v>18.899999999999999</v>
      </c>
      <c r="G13" s="21" t="e">
        <f t="shared" si="0"/>
        <v>#VALUE!</v>
      </c>
      <c r="H13" s="30">
        <v>7</v>
      </c>
      <c r="I13" s="23">
        <f t="shared" si="1"/>
        <v>13229.999999999998</v>
      </c>
      <c r="J13" s="24" t="e">
        <f t="shared" si="2"/>
        <v>#VALUE!</v>
      </c>
      <c r="K13" s="44">
        <v>19.850000000000001</v>
      </c>
      <c r="L13" s="26">
        <f t="shared" si="3"/>
        <v>0</v>
      </c>
      <c r="M13" s="27">
        <f t="shared" si="4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8">
        <v>7</v>
      </c>
      <c r="D14" s="29" t="s">
        <v>37</v>
      </c>
      <c r="E14" s="19">
        <v>0.1</v>
      </c>
      <c r="F14" s="20">
        <v>10.76</v>
      </c>
      <c r="G14" s="21" t="e">
        <f t="shared" si="0"/>
        <v>#VALUE!</v>
      </c>
      <c r="H14" s="30">
        <v>12</v>
      </c>
      <c r="I14" s="23">
        <f t="shared" si="1"/>
        <v>12912</v>
      </c>
      <c r="J14" s="24" t="e">
        <f t="shared" si="2"/>
        <v>#VALUE!</v>
      </c>
      <c r="K14" s="44">
        <v>11.85</v>
      </c>
      <c r="L14" s="26">
        <f t="shared" si="3"/>
        <v>0</v>
      </c>
      <c r="M14" s="27">
        <f t="shared" si="4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8">
        <v>8</v>
      </c>
      <c r="D15" s="29" t="s">
        <v>38</v>
      </c>
      <c r="E15" s="19">
        <v>0.1</v>
      </c>
      <c r="F15" s="20">
        <v>12.89</v>
      </c>
      <c r="G15" s="21" t="e">
        <f t="shared" si="0"/>
        <v>#VALUE!</v>
      </c>
      <c r="H15" s="30">
        <v>10</v>
      </c>
      <c r="I15" s="23">
        <f t="shared" si="1"/>
        <v>12890</v>
      </c>
      <c r="J15" s="24" t="e">
        <f t="shared" si="2"/>
        <v>#VALUE!</v>
      </c>
      <c r="K15" s="44">
        <v>12.46</v>
      </c>
      <c r="L15" s="26">
        <f t="shared" si="3"/>
        <v>0</v>
      </c>
      <c r="M15" s="27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8">
        <v>9</v>
      </c>
      <c r="D16" s="29" t="s">
        <v>39</v>
      </c>
      <c r="E16" s="19">
        <v>0.1</v>
      </c>
      <c r="F16" s="20">
        <v>22.7</v>
      </c>
      <c r="G16" s="21" t="e">
        <f t="shared" si="0"/>
        <v>#VALUE!</v>
      </c>
      <c r="H16" s="30">
        <v>5</v>
      </c>
      <c r="I16" s="23">
        <f t="shared" si="1"/>
        <v>11350</v>
      </c>
      <c r="J16" s="24" t="e">
        <f t="shared" si="2"/>
        <v>#VALUE!</v>
      </c>
      <c r="K16" s="44">
        <v>21.25</v>
      </c>
      <c r="L16" s="26">
        <f t="shared" si="3"/>
        <v>0</v>
      </c>
      <c r="M16" s="27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8">
        <v>10</v>
      </c>
      <c r="D17" s="29" t="s">
        <v>40</v>
      </c>
      <c r="E17" s="19">
        <v>0.1</v>
      </c>
      <c r="F17" s="20">
        <v>53.94</v>
      </c>
      <c r="G17" s="21" t="e">
        <f t="shared" si="0"/>
        <v>#VALUE!</v>
      </c>
      <c r="H17" s="30">
        <v>3</v>
      </c>
      <c r="I17" s="23">
        <f t="shared" si="1"/>
        <v>16182</v>
      </c>
      <c r="J17" s="24" t="e">
        <f t="shared" si="2"/>
        <v>#VALUE!</v>
      </c>
      <c r="K17" s="44">
        <v>48.76</v>
      </c>
      <c r="L17" s="26">
        <f t="shared" si="3"/>
        <v>0</v>
      </c>
      <c r="M17" s="27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5" t="s">
        <v>27</v>
      </c>
      <c r="D18" s="46"/>
      <c r="E18" s="47"/>
      <c r="F18" s="31" t="e">
        <f>D4</f>
        <v>#VALUE!</v>
      </c>
      <c r="G18" s="32"/>
      <c r="H18" s="32"/>
      <c r="I18" s="32"/>
      <c r="J18" s="31"/>
      <c r="K18" s="33" t="e">
        <f>F4</f>
        <v>#VALUE!</v>
      </c>
      <c r="L18" s="48" t="e">
        <f t="shared" ref="L18:L19" si="5">(K18/F18-1)</f>
        <v>#VALUE!</v>
      </c>
      <c r="M18" s="4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5" t="s">
        <v>30</v>
      </c>
      <c r="D19" s="46"/>
      <c r="E19" s="47"/>
      <c r="F19" s="35">
        <v>100967.2</v>
      </c>
      <c r="G19" s="36"/>
      <c r="H19" s="36"/>
      <c r="I19" s="36"/>
      <c r="J19" s="37"/>
      <c r="K19" s="38">
        <v>102673.28</v>
      </c>
      <c r="L19" s="48">
        <f t="shared" si="5"/>
        <v>1.6897368650413247E-2</v>
      </c>
      <c r="M19" s="4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Augusto Alves Bellem</cp:lastModifiedBy>
  <dcterms:created xsi:type="dcterms:W3CDTF">2020-07-05T23:58:27Z</dcterms:created>
  <dcterms:modified xsi:type="dcterms:W3CDTF">2020-07-24T00:46:04Z</dcterms:modified>
</cp:coreProperties>
</file>