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1" ContentType="application/binary"/>
  <Override PartName="/xl/persons/person.xml" ContentType="application/vnd.ms-excel.person+xml"/>
  <Override PartName="/xl/threadedComments/threadedComment1.xml" ContentType="application/vnd.ms-excel.threadedcomments+xml"/>
  <Override PartName="/xl/threadedComments/threadedComment2.xml" ContentType="application/vnd.ms-excel.threadedcomments+xml"/>
  <Override PartName="/xl/threadedComments/threadedComment3.xml" ContentType="application/vnd.ms-excel.threadedcomments+xml"/>
  <Override PartName="/xl/threadedComments/threadedComment4.xml" ContentType="application/vnd.ms-excel.threadedcomments+xml"/>
  <Override PartName="/xl/threadedComments/threadedComment5.xml" ContentType="application/vnd.ms-excel.threadedcomments+xml"/>
  <Override PartName="/xl/threadedComments/threadedComment6.xml" ContentType="application/vnd.ms-excel.threadedcomments+xml"/>
  <Override PartName="/xl/threadedComments/threadedComment7.xml" ContentType="application/vnd.ms-excel.threadedcomments+xml"/>
  <Override PartName="/xl/threadedComments/threadedComment8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/>
  <mc:AlternateContent xmlns:mc="http://schemas.openxmlformats.org/markup-compatibility/2006">
    <mc:Choice Requires="x15">
      <x15ac:absPath xmlns:x15ac="http://schemas.microsoft.com/office/spreadsheetml/2010/11/ac" url="C:\Users\FAMILIA MACEDO\Desktop\LMF UFPB\Competição da Carteira 2020\"/>
    </mc:Choice>
  </mc:AlternateContent>
  <xr:revisionPtr revIDLastSave="0" documentId="13_ncr:1_{4CB83ED3-340D-4089-B348-CF8E0FCE9C74}" xr6:coauthVersionLast="43" xr6:coauthVersionMax="43" xr10:uidLastSave="{00000000-0000-0000-0000-000000000000}"/>
  <bookViews>
    <workbookView xWindow="-120" yWindow="-120" windowWidth="29040" windowHeight="15840" activeTab="2" xr2:uid="{00000000-000D-0000-FFFF-FFFF00000000}"/>
  </bookViews>
  <sheets>
    <sheet name="Maio" sheetId="1" r:id="rId1"/>
    <sheet name="Junho" sheetId="6" r:id="rId2"/>
    <sheet name="Julho" sheetId="7" r:id="rId3"/>
    <sheet name="Agosto" sheetId="8" r:id="rId4"/>
    <sheet name="Setembro" sheetId="9" r:id="rId5"/>
    <sheet name="Outubro" sheetId="10" r:id="rId6"/>
    <sheet name="Novembro" sheetId="11" r:id="rId7"/>
    <sheet name="Dezembro" sheetId="12" r:id="rId8"/>
  </sheets>
  <externalReferences>
    <externalReference r:id="rId9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uri="GoogleSheetsCustomDataVersion1">
      <go:sheetsCustomData xmlns:go="http://customooxmlschemas.google.com/" r:id="rId10" roundtripDataSignature="AMtx7mgmz2ufWD5u1qg0+bsrRMa7BfO5YQ=="/>
    </ext>
  </extLst>
</workbook>
</file>

<file path=xl/calcChain.xml><?xml version="1.0" encoding="utf-8"?>
<calcChain xmlns="http://schemas.openxmlformats.org/spreadsheetml/2006/main">
  <c r="F18" i="6" l="1"/>
  <c r="K19" i="6" l="1"/>
  <c r="L19" i="1" l="1"/>
  <c r="L19" i="12" l="1"/>
  <c r="I17" i="12"/>
  <c r="I16" i="12"/>
  <c r="I15" i="12"/>
  <c r="I14" i="12"/>
  <c r="I13" i="12"/>
  <c r="I12" i="12"/>
  <c r="I11" i="12"/>
  <c r="I10" i="12"/>
  <c r="I9" i="12"/>
  <c r="I8" i="12"/>
  <c r="L19" i="11"/>
  <c r="I17" i="11"/>
  <c r="I16" i="11"/>
  <c r="I15" i="11"/>
  <c r="I14" i="11"/>
  <c r="I13" i="11"/>
  <c r="I12" i="11"/>
  <c r="I11" i="11"/>
  <c r="I10" i="11"/>
  <c r="I9" i="11"/>
  <c r="I8" i="11"/>
  <c r="L19" i="10"/>
  <c r="I17" i="10"/>
  <c r="I16" i="10"/>
  <c r="I15" i="10"/>
  <c r="I14" i="10"/>
  <c r="I13" i="10"/>
  <c r="I12" i="10"/>
  <c r="I11" i="10"/>
  <c r="I10" i="10"/>
  <c r="I9" i="10"/>
  <c r="I8" i="10"/>
  <c r="L19" i="9"/>
  <c r="I17" i="9"/>
  <c r="I16" i="9"/>
  <c r="I15" i="9"/>
  <c r="I14" i="9"/>
  <c r="I13" i="9"/>
  <c r="I12" i="9"/>
  <c r="I11" i="9"/>
  <c r="I10" i="9"/>
  <c r="I9" i="9"/>
  <c r="I8" i="9"/>
  <c r="L19" i="8"/>
  <c r="I17" i="8"/>
  <c r="I16" i="8"/>
  <c r="I15" i="8"/>
  <c r="I14" i="8"/>
  <c r="I13" i="8"/>
  <c r="I12" i="8"/>
  <c r="I11" i="8"/>
  <c r="I10" i="8"/>
  <c r="I9" i="8"/>
  <c r="I8" i="8"/>
  <c r="L19" i="7"/>
  <c r="I17" i="7"/>
  <c r="I16" i="7"/>
  <c r="I15" i="7"/>
  <c r="I14" i="7"/>
  <c r="I13" i="7"/>
  <c r="I12" i="7"/>
  <c r="I11" i="7"/>
  <c r="I10" i="7"/>
  <c r="I9" i="7"/>
  <c r="I8" i="7"/>
  <c r="L19" i="6"/>
  <c r="I17" i="6"/>
  <c r="I8" i="1"/>
  <c r="I17" i="1"/>
  <c r="I16" i="1"/>
  <c r="I15" i="1"/>
  <c r="I14" i="1"/>
  <c r="I13" i="1"/>
  <c r="I12" i="1"/>
  <c r="I11" i="1"/>
  <c r="I10" i="1"/>
  <c r="G10" i="1"/>
  <c r="I9" i="1"/>
  <c r="G9" i="1"/>
  <c r="G8" i="1"/>
  <c r="E4" i="1" l="1"/>
  <c r="J9" i="1" l="1"/>
  <c r="L9" i="1" s="1"/>
  <c r="M9" i="1" s="1"/>
  <c r="J14" i="1"/>
  <c r="J13" i="1"/>
  <c r="J15" i="1"/>
  <c r="J10" i="1"/>
  <c r="J17" i="1"/>
  <c r="J16" i="1"/>
  <c r="J12" i="1"/>
  <c r="J8" i="1"/>
  <c r="J11" i="1"/>
  <c r="L11" i="1" l="1"/>
  <c r="M11" i="1" s="1"/>
  <c r="L13" i="1"/>
  <c r="M13" i="1" s="1"/>
  <c r="L16" i="1"/>
  <c r="M16" i="1" s="1"/>
  <c r="L14" i="1"/>
  <c r="M14" i="1" s="1"/>
  <c r="L8" i="1"/>
  <c r="L10" i="1"/>
  <c r="M10" i="1" s="1"/>
  <c r="L12" i="1"/>
  <c r="M12" i="1" s="1"/>
  <c r="L17" i="1"/>
  <c r="M17" i="1" s="1"/>
  <c r="L15" i="1"/>
  <c r="M15" i="1" s="1"/>
  <c r="I2" i="1" l="1"/>
  <c r="F4" i="1" s="1"/>
  <c r="K18" i="1" s="1"/>
  <c r="M8" i="1"/>
  <c r="I4" i="1" l="1"/>
  <c r="D4" i="6"/>
  <c r="L18" i="1"/>
  <c r="G15" i="6" l="1"/>
  <c r="G10" i="6"/>
  <c r="G13" i="6"/>
  <c r="G11" i="6"/>
  <c r="G9" i="6"/>
  <c r="G12" i="6"/>
  <c r="G8" i="6"/>
  <c r="E4" i="6"/>
  <c r="G16" i="6"/>
  <c r="G14" i="6"/>
  <c r="J9" i="6" l="1"/>
  <c r="L9" i="6" s="1"/>
  <c r="M9" i="6" s="1"/>
  <c r="J8" i="6"/>
  <c r="L8" i="6" s="1"/>
  <c r="J17" i="6"/>
  <c r="J11" i="6"/>
  <c r="L11" i="6" s="1"/>
  <c r="M11" i="6" s="1"/>
  <c r="J13" i="6"/>
  <c r="L13" i="6" s="1"/>
  <c r="M13" i="6" s="1"/>
  <c r="J12" i="6"/>
  <c r="L12" i="6" s="1"/>
  <c r="M12" i="6" s="1"/>
  <c r="J10" i="6"/>
  <c r="L10" i="6" s="1"/>
  <c r="M10" i="6" s="1"/>
  <c r="J14" i="6"/>
  <c r="L14" i="6" s="1"/>
  <c r="M14" i="6" s="1"/>
  <c r="J16" i="6"/>
  <c r="L16" i="6" s="1"/>
  <c r="M16" i="6" s="1"/>
  <c r="J15" i="6"/>
  <c r="L15" i="6" s="1"/>
  <c r="M15" i="6" s="1"/>
  <c r="M8" i="6" l="1"/>
  <c r="I2" i="6"/>
  <c r="F4" i="6" s="1"/>
  <c r="I4" i="6" l="1"/>
  <c r="D4" i="7"/>
  <c r="K18" i="6"/>
  <c r="L18" i="6" s="1"/>
  <c r="G12" i="7" l="1"/>
  <c r="F18" i="7"/>
  <c r="E4" i="7"/>
  <c r="G11" i="7"/>
  <c r="G8" i="7"/>
  <c r="G15" i="7"/>
  <c r="G10" i="7"/>
  <c r="G17" i="7"/>
  <c r="G14" i="7"/>
  <c r="G9" i="7"/>
  <c r="G16" i="7"/>
  <c r="G13" i="7"/>
  <c r="J9" i="7" l="1"/>
  <c r="L9" i="7" s="1"/>
  <c r="M9" i="7" s="1"/>
  <c r="J12" i="7"/>
  <c r="L12" i="7" s="1"/>
  <c r="M12" i="7" s="1"/>
  <c r="J13" i="7"/>
  <c r="L13" i="7" s="1"/>
  <c r="M13" i="7" s="1"/>
  <c r="J11" i="7"/>
  <c r="L11" i="7" s="1"/>
  <c r="M11" i="7" s="1"/>
  <c r="J17" i="7"/>
  <c r="L17" i="7" s="1"/>
  <c r="M17" i="7" s="1"/>
  <c r="J8" i="7"/>
  <c r="L8" i="7" s="1"/>
  <c r="J16" i="7"/>
  <c r="L16" i="7" s="1"/>
  <c r="M16" i="7" s="1"/>
  <c r="J14" i="7"/>
  <c r="L14" i="7" s="1"/>
  <c r="M14" i="7" s="1"/>
  <c r="J15" i="7"/>
  <c r="L15" i="7" s="1"/>
  <c r="M15" i="7" s="1"/>
  <c r="J10" i="7"/>
  <c r="L10" i="7" s="1"/>
  <c r="M10" i="7" s="1"/>
  <c r="I2" i="7" l="1"/>
  <c r="F4" i="7" s="1"/>
  <c r="M8" i="7"/>
  <c r="I4" i="7" l="1"/>
  <c r="D4" i="8"/>
  <c r="K18" i="7"/>
  <c r="L18" i="7" s="1"/>
  <c r="F18" i="8" l="1"/>
  <c r="G9" i="8"/>
  <c r="G14" i="8"/>
  <c r="G15" i="8"/>
  <c r="E4" i="8"/>
  <c r="G13" i="8"/>
  <c r="G11" i="8"/>
  <c r="G17" i="8"/>
  <c r="G12" i="8"/>
  <c r="G8" i="8"/>
  <c r="G10" i="8"/>
  <c r="G16" i="8"/>
  <c r="J9" i="8" l="1"/>
  <c r="L9" i="8" s="1"/>
  <c r="M9" i="8" s="1"/>
  <c r="J12" i="8"/>
  <c r="L12" i="8" s="1"/>
  <c r="M12" i="8" s="1"/>
  <c r="J16" i="8"/>
  <c r="L16" i="8" s="1"/>
  <c r="M16" i="8" s="1"/>
  <c r="J8" i="8"/>
  <c r="L8" i="8" s="1"/>
  <c r="J14" i="8"/>
  <c r="L14" i="8" s="1"/>
  <c r="M14" i="8" s="1"/>
  <c r="J17" i="8"/>
  <c r="L17" i="8" s="1"/>
  <c r="M17" i="8" s="1"/>
  <c r="J11" i="8"/>
  <c r="L11" i="8" s="1"/>
  <c r="M11" i="8" s="1"/>
  <c r="J15" i="8"/>
  <c r="L15" i="8" s="1"/>
  <c r="M15" i="8" s="1"/>
  <c r="J10" i="8"/>
  <c r="L10" i="8" s="1"/>
  <c r="M10" i="8" s="1"/>
  <c r="J13" i="8"/>
  <c r="L13" i="8" s="1"/>
  <c r="M13" i="8" s="1"/>
  <c r="I2" i="8" l="1"/>
  <c r="F4" i="8" s="1"/>
  <c r="M8" i="8"/>
  <c r="I4" i="8" l="1"/>
  <c r="D4" i="9"/>
  <c r="K18" i="8"/>
  <c r="L18" i="8" s="1"/>
  <c r="F18" i="9" l="1"/>
  <c r="G11" i="9"/>
  <c r="G16" i="9"/>
  <c r="E4" i="9"/>
  <c r="G15" i="9"/>
  <c r="G14" i="9"/>
  <c r="G17" i="9"/>
  <c r="G13" i="9"/>
  <c r="G10" i="9"/>
  <c r="G12" i="9"/>
  <c r="G8" i="9"/>
  <c r="G9" i="9"/>
  <c r="J11" i="9" l="1"/>
  <c r="L11" i="9" s="1"/>
  <c r="M11" i="9" s="1"/>
  <c r="J13" i="9"/>
  <c r="L13" i="9" s="1"/>
  <c r="M13" i="9" s="1"/>
  <c r="J15" i="9"/>
  <c r="L15" i="9" s="1"/>
  <c r="M15" i="9" s="1"/>
  <c r="J14" i="9"/>
  <c r="L14" i="9" s="1"/>
  <c r="M14" i="9" s="1"/>
  <c r="J9" i="9"/>
  <c r="L9" i="9" s="1"/>
  <c r="M9" i="9" s="1"/>
  <c r="J16" i="9"/>
  <c r="L16" i="9" s="1"/>
  <c r="M16" i="9" s="1"/>
  <c r="J17" i="9"/>
  <c r="L17" i="9" s="1"/>
  <c r="M17" i="9" s="1"/>
  <c r="J8" i="9"/>
  <c r="L8" i="9" s="1"/>
  <c r="J10" i="9"/>
  <c r="L10" i="9" s="1"/>
  <c r="M10" i="9" s="1"/>
  <c r="J12" i="9"/>
  <c r="L12" i="9" s="1"/>
  <c r="M12" i="9" s="1"/>
  <c r="I2" i="9" l="1"/>
  <c r="F4" i="9" s="1"/>
  <c r="M8" i="9"/>
  <c r="I4" i="9" l="1"/>
  <c r="D4" i="10"/>
  <c r="K18" i="9"/>
  <c r="L18" i="9" s="1"/>
  <c r="F18" i="10" l="1"/>
  <c r="G13" i="10"/>
  <c r="G10" i="10"/>
  <c r="G11" i="10"/>
  <c r="G9" i="10"/>
  <c r="G12" i="10"/>
  <c r="E4" i="10"/>
  <c r="G8" i="10"/>
  <c r="G17" i="10"/>
  <c r="G16" i="10"/>
  <c r="G15" i="10"/>
  <c r="G14" i="10"/>
  <c r="J16" i="10" l="1"/>
  <c r="L16" i="10" s="1"/>
  <c r="M16" i="10" s="1"/>
  <c r="J8" i="10"/>
  <c r="L8" i="10" s="1"/>
  <c r="J13" i="10"/>
  <c r="L13" i="10" s="1"/>
  <c r="M13" i="10" s="1"/>
  <c r="J12" i="10"/>
  <c r="L12" i="10" s="1"/>
  <c r="M12" i="10" s="1"/>
  <c r="J17" i="10"/>
  <c r="L17" i="10" s="1"/>
  <c r="M17" i="10" s="1"/>
  <c r="J10" i="10"/>
  <c r="L10" i="10" s="1"/>
  <c r="M10" i="10" s="1"/>
  <c r="J15" i="10"/>
  <c r="L15" i="10" s="1"/>
  <c r="M15" i="10" s="1"/>
  <c r="J9" i="10"/>
  <c r="L9" i="10" s="1"/>
  <c r="M9" i="10" s="1"/>
  <c r="J11" i="10"/>
  <c r="L11" i="10" s="1"/>
  <c r="M11" i="10" s="1"/>
  <c r="J14" i="10"/>
  <c r="L14" i="10" s="1"/>
  <c r="M14" i="10" s="1"/>
  <c r="I2" i="10" l="1"/>
  <c r="F4" i="10" s="1"/>
  <c r="M8" i="10"/>
  <c r="I4" i="10" l="1"/>
  <c r="D4" i="11"/>
  <c r="K18" i="10"/>
  <c r="L18" i="10" s="1"/>
  <c r="F18" i="11" l="1"/>
  <c r="G8" i="11"/>
  <c r="G9" i="11"/>
  <c r="G14" i="11"/>
  <c r="G13" i="11"/>
  <c r="G16" i="11"/>
  <c r="E4" i="11"/>
  <c r="G11" i="11"/>
  <c r="G17" i="11"/>
  <c r="G15" i="11"/>
  <c r="G12" i="11"/>
  <c r="G10" i="11"/>
  <c r="J14" i="11" l="1"/>
  <c r="L14" i="11" s="1"/>
  <c r="M14" i="11" s="1"/>
  <c r="J16" i="11"/>
  <c r="L16" i="11" s="1"/>
  <c r="M16" i="11" s="1"/>
  <c r="J9" i="11"/>
  <c r="L9" i="11" s="1"/>
  <c r="M9" i="11" s="1"/>
  <c r="J15" i="11"/>
  <c r="L15" i="11" s="1"/>
  <c r="M15" i="11" s="1"/>
  <c r="J12" i="11"/>
  <c r="L12" i="11" s="1"/>
  <c r="M12" i="11" s="1"/>
  <c r="J8" i="11"/>
  <c r="L8" i="11" s="1"/>
  <c r="J17" i="11"/>
  <c r="L17" i="11" s="1"/>
  <c r="M17" i="11" s="1"/>
  <c r="J13" i="11"/>
  <c r="L13" i="11" s="1"/>
  <c r="M13" i="11" s="1"/>
  <c r="J10" i="11"/>
  <c r="L10" i="11" s="1"/>
  <c r="M10" i="11" s="1"/>
  <c r="J11" i="11"/>
  <c r="L11" i="11" s="1"/>
  <c r="M11" i="11" s="1"/>
  <c r="I2" i="11" l="1"/>
  <c r="F4" i="11" s="1"/>
  <c r="M8" i="11"/>
  <c r="D4" i="12" l="1"/>
  <c r="I4" i="11"/>
  <c r="K18" i="11"/>
  <c r="L18" i="11" s="1"/>
  <c r="F18" i="12" l="1"/>
  <c r="G15" i="12"/>
  <c r="G10" i="12"/>
  <c r="G8" i="12"/>
  <c r="G9" i="12"/>
  <c r="G17" i="12"/>
  <c r="G12" i="12"/>
  <c r="G16" i="12"/>
  <c r="G11" i="12"/>
  <c r="E4" i="12"/>
  <c r="G14" i="12"/>
  <c r="G13" i="12"/>
  <c r="J13" i="12" l="1"/>
  <c r="L13" i="12" s="1"/>
  <c r="M13" i="12" s="1"/>
  <c r="J9" i="12"/>
  <c r="L9" i="12" s="1"/>
  <c r="M9" i="12" s="1"/>
  <c r="J11" i="12"/>
  <c r="L11" i="12" s="1"/>
  <c r="M11" i="12" s="1"/>
  <c r="J16" i="12"/>
  <c r="L16" i="12" s="1"/>
  <c r="M16" i="12" s="1"/>
  <c r="J12" i="12"/>
  <c r="L12" i="12" s="1"/>
  <c r="M12" i="12" s="1"/>
  <c r="J10" i="12"/>
  <c r="L10" i="12" s="1"/>
  <c r="M10" i="12" s="1"/>
  <c r="J17" i="12"/>
  <c r="L17" i="12" s="1"/>
  <c r="M17" i="12" s="1"/>
  <c r="J14" i="12"/>
  <c r="L14" i="12" s="1"/>
  <c r="M14" i="12" s="1"/>
  <c r="J8" i="12"/>
  <c r="L8" i="12" s="1"/>
  <c r="J15" i="12"/>
  <c r="L15" i="12" s="1"/>
  <c r="M15" i="12" s="1"/>
  <c r="M8" i="12" l="1"/>
  <c r="I2" i="12"/>
  <c r="F4" i="12" s="1"/>
  <c r="I4" i="12" l="1"/>
  <c r="K18" i="12"/>
  <c r="L18" i="1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tc={B55C2367-528D-4841-BB23-C4066130E4D0}</author>
    <author>tc={16BBAD93-6F81-4B63-B7F8-B3EDE63739A7}</author>
    <author>tc={587B0042-734E-4D5A-89CA-26F70A0C34ED}</author>
    <author>tc={509F176C-E747-444B-B622-6D5BC47982A7}</author>
    <author>tc={71A6F7B1-09F9-4675-BF05-E30B4492E21B}</author>
    <author>tc={181D55B0-6909-4319-AA6A-982016F7CD70}</author>
    <author>tc={C9AA2DF0-78A2-4909-8ABE-26446F791401}</author>
    <author>tc={88DD79DF-B6BB-43F6-A8FA-CFB206597B3F}</author>
    <author>tc={749CF765-772F-4A49-86DF-6CD58BEC07AE}</author>
    <author>tc={07356645-3094-4733-BF9D-DA662AAC262A}</author>
  </authors>
  <commentList>
    <comment ref="C7" authorId="0" shapeId="0" xr:uid="{B55C2367-528D-4841-BB23-C4066130E4D0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1" shapeId="0" xr:uid="{16BBAD93-6F81-4B63-B7F8-B3EDE63739A7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2" shapeId="0" xr:uid="{587B0042-734E-4D5A-89CA-26F70A0C34ED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G7" authorId="3" shapeId="0" xr:uid="{509F176C-E747-444B-B622-6D5BC47982A7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4" shapeId="0" xr:uid="{71A6F7B1-09F9-4675-BF05-E30B4492E21B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5" shapeId="0" xr:uid="{181D55B0-6909-4319-AA6A-982016F7CD70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6" shapeId="0" xr:uid="{C9AA2DF0-78A2-4909-8ABE-26446F791401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L7" authorId="7" shapeId="0" xr:uid="{88DD79DF-B6BB-43F6-A8FA-CFB206597B3F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  <comment ref="F19" authorId="8" shapeId="0" xr:uid="{EF7A4E1A-268F-47C4-AF9B-683C0973F119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K19" authorId="9" shapeId="0" xr:uid="{07356645-3094-4733-BF9D-DA662AAC262A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MPJCEdhFbrYv8jk3Ie+X/qNpf9g=="/>
    </ext>
  </extL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tc={688FEA80-25FE-4B75-801E-3CA19B3D65FC}</author>
    <author>tc={CEEFC563-CA86-4D43-8A28-44C59565EF4E}</author>
    <author>tc={67270B89-2037-4C96-98AE-5AC1319F80E0}</author>
    <author>tc={A67FB370-0C52-49A8-A768-D7E315EF6814}</author>
    <author>tc={3539FD91-F263-4EEF-A963-3C45A456AB66}</author>
    <author>tc={911F194A-5361-48A6-BB68-1ADA0719DA33}</author>
    <author>tc={8A368ABE-FCEC-42C2-ABA5-0C33242F0033}</author>
    <author>tc={40CE3917-303A-4788-A324-9259519F025E}</author>
    <author>tc={61D265A0-D3CE-448D-8970-3F6F8B2C2890}</author>
  </authors>
  <commentList>
    <comment ref="C7" authorId="0" shapeId="0" xr:uid="{688FEA80-25FE-4B75-801E-3CA19B3D65FC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1" shapeId="0" xr:uid="{CEEFC563-CA86-4D43-8A28-44C59565EF4E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2" shapeId="0" xr:uid="{67270B89-2037-4C96-98AE-5AC1319F80E0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G7" authorId="3" shapeId="0" xr:uid="{A67FB370-0C52-49A8-A768-D7E315EF6814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4" shapeId="0" xr:uid="{3539FD91-F263-4EEF-A963-3C45A456AB66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5" shapeId="0" xr:uid="{911F194A-5361-48A6-BB68-1ADA0719DA33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6" shapeId="0" xr:uid="{8A368ABE-FCEC-42C2-ABA5-0C33242F0033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L7" authorId="7" shapeId="0" xr:uid="{40CE3917-303A-4788-A324-9259519F025E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  <comment ref="F19" authorId="8" shapeId="0" xr:uid="{E8F602EB-133B-4A1E-AE95-C4E8C99F0781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K19" authorId="8" shapeId="0" xr:uid="{766D6685-EDDE-4EC2-ADF5-A6709259802C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tc={D3C70F70-EF06-4993-8D58-DA19E78162EF}</author>
    <author>tc={482EA452-15E1-4C06-9E5B-1E2B1E779CD8}</author>
    <author>tc={9A534764-84B7-4D11-ACAE-E5B0C927D501}</author>
    <author>tc={1042266D-BD10-4E7A-A27E-E54248919544}</author>
    <author>tc={6AB3508A-F023-47E0-8758-9E254731109F}</author>
    <author>tc={E467A9D0-3AC5-48AA-AB4B-0596D221D80B}</author>
    <author>tc={F12B247E-BCA5-477C-B996-9CCAB97EBC73}</author>
    <author>tc={8BD41DE3-2870-4F87-8E2D-1ADC8683C45E}</author>
    <author>tc={2B760078-2817-46A2-84E7-B32BDF66B513}</author>
    <author>tc={A19E2F08-15C5-4CCF-9AE6-B026D0393041}</author>
  </authors>
  <commentList>
    <comment ref="C7" authorId="0" shapeId="0" xr:uid="{D3C70F70-EF06-4993-8D58-DA19E78162EF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1" shapeId="0" xr:uid="{482EA452-15E1-4C06-9E5B-1E2B1E779CD8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2" shapeId="0" xr:uid="{9A534764-84B7-4D11-ACAE-E5B0C927D501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G7" authorId="3" shapeId="0" xr:uid="{1042266D-BD10-4E7A-A27E-E54248919544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4" shapeId="0" xr:uid="{6AB3508A-F023-47E0-8758-9E254731109F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5" shapeId="0" xr:uid="{E467A9D0-3AC5-48AA-AB4B-0596D221D80B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6" shapeId="0" xr:uid="{F12B247E-BCA5-477C-B996-9CCAB97EBC73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L7" authorId="7" shapeId="0" xr:uid="{8BD41DE3-2870-4F87-8E2D-1ADC8683C45E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  <comment ref="F19" authorId="8" shapeId="0" xr:uid="{2B760078-2817-46A2-84E7-B32BDF66B513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K19" authorId="9" shapeId="0" xr:uid="{A19E2F08-15C5-4CCF-9AE6-B026D0393041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tc={607E85AC-9A32-429A-8573-60CAA2E2CBE1}</author>
    <author>tc={B581FA51-5EBA-4EF3-8253-BC5F13F97ACB}</author>
    <author>tc={1D50B807-28CB-43F3-B1A8-D846F0D413B9}</author>
    <author>tc={97E5CDF9-55D6-498D-81F0-2259C41ABB07}</author>
    <author>tc={654B4EFE-0B9A-43F7-914D-757CF1F3E8C9}</author>
    <author>tc={AD8998AF-BD4D-4740-8218-D5E48EA496FB}</author>
    <author>tc={A206ADB7-07A0-447C-B4E8-C4759AA390F9}</author>
    <author>tc={745D8065-1CCB-4A4A-8DA3-9C0464129F3C}</author>
    <author>tc={0D9DA082-B953-4C29-8054-D9D1AB2A5627}</author>
    <author>tc={7A93F0BE-01CD-45D5-AD9B-AFF63BCD89AF}</author>
  </authors>
  <commentList>
    <comment ref="C7" authorId="0" shapeId="0" xr:uid="{607E85AC-9A32-429A-8573-60CAA2E2CBE1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1" shapeId="0" xr:uid="{B581FA51-5EBA-4EF3-8253-BC5F13F97ACB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2" shapeId="0" xr:uid="{1D50B807-28CB-43F3-B1A8-D846F0D413B9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G7" authorId="3" shapeId="0" xr:uid="{97E5CDF9-55D6-498D-81F0-2259C41ABB07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4" shapeId="0" xr:uid="{654B4EFE-0B9A-43F7-914D-757CF1F3E8C9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5" shapeId="0" xr:uid="{AD8998AF-BD4D-4740-8218-D5E48EA496FB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6" shapeId="0" xr:uid="{A206ADB7-07A0-447C-B4E8-C4759AA390F9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L7" authorId="7" shapeId="0" xr:uid="{745D8065-1CCB-4A4A-8DA3-9C0464129F3C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  <comment ref="F19" authorId="8" shapeId="0" xr:uid="{0D9DA082-B953-4C29-8054-D9D1AB2A5627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K19" authorId="9" shapeId="0" xr:uid="{7A93F0BE-01CD-45D5-AD9B-AFF63BCD89AF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tc={1E98A9A8-8A31-4E85-A1E4-8D2B0D046D33}</author>
    <author>tc={635F5587-80CB-4175-82EB-8696C6EB688A}</author>
    <author>tc={2F5A09F0-B440-4069-A8B9-8C72BF0DD6C4}</author>
    <author>tc={38FC7AD3-3124-4A5E-BDE8-58C6037BC265}</author>
    <author>tc={731A9A4C-0552-4189-9240-15D17773F725}</author>
    <author>tc={A5087398-BF86-4E43-8F71-48466C1D45B9}</author>
    <author>tc={D90697C3-E758-437E-B73C-4FF449A2E749}</author>
    <author>tc={7BFADBC6-9362-469E-8D5C-202A68C2FE77}</author>
    <author>tc={8DE47843-3F50-4C53-84E8-E181295C736A}</author>
    <author>tc={D4C375FA-6293-45BD-833F-7360BA536125}</author>
  </authors>
  <commentList>
    <comment ref="C7" authorId="0" shapeId="0" xr:uid="{1E98A9A8-8A31-4E85-A1E4-8D2B0D046D33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1" shapeId="0" xr:uid="{635F5587-80CB-4175-82EB-8696C6EB688A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2" shapeId="0" xr:uid="{2F5A09F0-B440-4069-A8B9-8C72BF0DD6C4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G7" authorId="3" shapeId="0" xr:uid="{38FC7AD3-3124-4A5E-BDE8-58C6037BC265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4" shapeId="0" xr:uid="{731A9A4C-0552-4189-9240-15D17773F725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5" shapeId="0" xr:uid="{A5087398-BF86-4E43-8F71-48466C1D45B9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6" shapeId="0" xr:uid="{D90697C3-E758-437E-B73C-4FF449A2E749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L7" authorId="7" shapeId="0" xr:uid="{7BFADBC6-9362-469E-8D5C-202A68C2FE77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  <comment ref="F19" authorId="8" shapeId="0" xr:uid="{8DE47843-3F50-4C53-84E8-E181295C736A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K19" authorId="9" shapeId="0" xr:uid="{D4C375FA-6293-45BD-833F-7360BA536125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tc={67964B61-810C-4DF8-91B9-EDB3014B5FE5}</author>
    <author>tc={C0C54AC5-B3BD-4CAE-A8E0-0DAA5C3199C0}</author>
    <author>tc={1BBFF5F6-B6EA-4BE6-A0FB-3C74693184DC}</author>
    <author>tc={AA5F370C-5DB6-4664-BFF2-2631DD80AF21}</author>
    <author>tc={421E120E-2047-4EB4-9508-9F38F8186301}</author>
    <author>tc={4AAA708A-8571-4DFC-A79E-3756C2F92E2B}</author>
    <author>tc={BC8B0F31-23E3-4FDA-A976-62F7687EBFAE}</author>
    <author>tc={16BEA4CA-31A5-4087-8E14-71966A7E5387}</author>
    <author>tc={C14A0E4E-BBB4-4492-9C97-EE12FDD28DA8}</author>
    <author>tc={FEF8E825-B3A9-4C57-9CA5-C61A739C92A8}</author>
  </authors>
  <commentList>
    <comment ref="C7" authorId="0" shapeId="0" xr:uid="{67964B61-810C-4DF8-91B9-EDB3014B5FE5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1" shapeId="0" xr:uid="{C0C54AC5-B3BD-4CAE-A8E0-0DAA5C3199C0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2" shapeId="0" xr:uid="{1BBFF5F6-B6EA-4BE6-A0FB-3C74693184DC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G7" authorId="3" shapeId="0" xr:uid="{AA5F370C-5DB6-4664-BFF2-2631DD80AF21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4" shapeId="0" xr:uid="{421E120E-2047-4EB4-9508-9F38F8186301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5" shapeId="0" xr:uid="{4AAA708A-8571-4DFC-A79E-3756C2F92E2B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6" shapeId="0" xr:uid="{BC8B0F31-23E3-4FDA-A976-62F7687EBFAE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L7" authorId="7" shapeId="0" xr:uid="{16BEA4CA-31A5-4087-8E14-71966A7E5387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  <comment ref="F19" authorId="8" shapeId="0" xr:uid="{C14A0E4E-BBB4-4492-9C97-EE12FDD28DA8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K19" authorId="9" shapeId="0" xr:uid="{FEF8E825-B3A9-4C57-9CA5-C61A739C92A8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tc={A0C285BA-F422-4DD9-9B84-EB210939840E}</author>
    <author>tc={40E5B91B-B676-455F-9368-D0A1AC144889}</author>
    <author>tc={B2A3DBD5-0D5C-42F5-9263-DB1694B43BC1}</author>
    <author>tc={4166CF13-92FA-4D1D-B5BD-0739D160D423}</author>
    <author>tc={7893E8D5-DE99-4C03-AE57-0DD7A8B8D782}</author>
    <author>tc={66B7981D-AD7C-43E2-BC9C-A617DEC2C203}</author>
    <author>tc={00A22400-096C-466C-A7E7-B4FBAD053C23}</author>
    <author>tc={A422C7BC-6ED1-4B5C-813A-9C0FDF863B37}</author>
    <author>tc={4052D1C2-B057-4DFE-AC2F-480A005CDCAB}</author>
    <author>tc={F8C20322-B2AB-4522-BF40-B2ACA39B5C31}</author>
  </authors>
  <commentList>
    <comment ref="C7" authorId="0" shapeId="0" xr:uid="{A0C285BA-F422-4DD9-9B84-EB210939840E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1" shapeId="0" xr:uid="{40E5B91B-B676-455F-9368-D0A1AC144889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2" shapeId="0" xr:uid="{B2A3DBD5-0D5C-42F5-9263-DB1694B43BC1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G7" authorId="3" shapeId="0" xr:uid="{4166CF13-92FA-4D1D-B5BD-0739D160D423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4" shapeId="0" xr:uid="{7893E8D5-DE99-4C03-AE57-0DD7A8B8D782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5" shapeId="0" xr:uid="{66B7981D-AD7C-43E2-BC9C-A617DEC2C203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6" shapeId="0" xr:uid="{00A22400-096C-466C-A7E7-B4FBAD053C23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L7" authorId="7" shapeId="0" xr:uid="{A422C7BC-6ED1-4B5C-813A-9C0FDF863B37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  <comment ref="F19" authorId="8" shapeId="0" xr:uid="{4052D1C2-B057-4DFE-AC2F-480A005CDCAB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K19" authorId="9" shapeId="0" xr:uid="{F8C20322-B2AB-4522-BF40-B2ACA39B5C31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tc={E83EB81F-37DE-4374-934A-DB95FAA4247E}</author>
    <author>tc={16EC303E-53C4-4F53-99A3-0F155DE169CF}</author>
    <author>tc={A782504A-B6F7-498C-B6FA-F9529EE00516}</author>
    <author>tc={B7F0E5A7-B09A-480D-8E54-2447CB993BB1}</author>
    <author>tc={5EA5737E-F53A-4530-BB43-1AAB510DEECE}</author>
    <author>tc={1D77E804-465B-4171-9176-39CB82D428CB}</author>
    <author>tc={DEC0A3F1-5812-4030-ABD7-59988F89926F}</author>
    <author>tc={D6DAED45-4578-4201-93C8-19F06DA3B647}</author>
    <author>tc={ED257713-68C3-4210-BCF1-B68356BB7592}</author>
    <author>tc={BB1F67A7-0656-4DEE-A61F-B9F0AD903AB7}</author>
  </authors>
  <commentList>
    <comment ref="C7" authorId="0" shapeId="0" xr:uid="{E83EB81F-37DE-4374-934A-DB95FAA4247E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1" shapeId="0" xr:uid="{16EC303E-53C4-4F53-99A3-0F155DE169CF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2" shapeId="0" xr:uid="{A782504A-B6F7-498C-B6FA-F9529EE00516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G7" authorId="3" shapeId="0" xr:uid="{B7F0E5A7-B09A-480D-8E54-2447CB993BB1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4" shapeId="0" xr:uid="{5EA5737E-F53A-4530-BB43-1AAB510DEECE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5" shapeId="0" xr:uid="{1D77E804-465B-4171-9176-39CB82D428CB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6" shapeId="0" xr:uid="{DEC0A3F1-5812-4030-ABD7-59988F89926F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L7" authorId="7" shapeId="0" xr:uid="{D6DAED45-4578-4201-93C8-19F06DA3B647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  <comment ref="F19" authorId="8" shapeId="0" xr:uid="{ED257713-68C3-4210-BCF1-B68356BB7592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K19" authorId="9" shapeId="0" xr:uid="{BB1F67A7-0656-4DEE-A61F-B9F0AD903AB7}">
      <text>
        <r>
          <rPr>
            <sz val="11"/>
            <color rgb="FF000000"/>
            <rFont val="Calibri"/>
            <family val="2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</commentList>
</comments>
</file>

<file path=xl/sharedStrings.xml><?xml version="1.0" encoding="utf-8"?>
<sst xmlns="http://schemas.openxmlformats.org/spreadsheetml/2006/main" count="239" uniqueCount="41">
  <si>
    <t>CAPITAL</t>
  </si>
  <si>
    <t>INICIAL</t>
  </si>
  <si>
    <t>INVESTIDO</t>
  </si>
  <si>
    <t>ATUAL</t>
  </si>
  <si>
    <t>Ativos</t>
  </si>
  <si>
    <t>Composição</t>
  </si>
  <si>
    <t>Preço Compra</t>
  </si>
  <si>
    <t>Qnt 1</t>
  </si>
  <si>
    <t>Qnt 2</t>
  </si>
  <si>
    <t>Montante</t>
  </si>
  <si>
    <t>Comp2</t>
  </si>
  <si>
    <t>Preço Atual</t>
  </si>
  <si>
    <t>Retorno</t>
  </si>
  <si>
    <t>ELET3</t>
  </si>
  <si>
    <t>CSNA3</t>
  </si>
  <si>
    <t>ENBR3</t>
  </si>
  <si>
    <t>EGIE3</t>
  </si>
  <si>
    <t>TAEE3</t>
  </si>
  <si>
    <t>BBAS3</t>
  </si>
  <si>
    <t>yduq3</t>
  </si>
  <si>
    <t>ECOR3</t>
  </si>
  <si>
    <t>ITSA4</t>
  </si>
  <si>
    <t>CARTEIRA</t>
  </si>
  <si>
    <t>SANB4</t>
  </si>
  <si>
    <t>IBOVESPA</t>
  </si>
  <si>
    <t>Maio de 2020</t>
  </si>
  <si>
    <t>Rentabilidade Acumulada</t>
  </si>
  <si>
    <t>-&gt;</t>
  </si>
  <si>
    <t>Rentabilidade Mensal dos Ativos (sem caixa)</t>
  </si>
  <si>
    <t xml:space="preserve">      -&gt; Rentabilidade mensal da carteira</t>
  </si>
  <si>
    <t>VALE3</t>
  </si>
  <si>
    <t>EQTL3</t>
  </si>
  <si>
    <t>SAPR11</t>
  </si>
  <si>
    <t>MDIA3</t>
  </si>
  <si>
    <t>MRFG3</t>
  </si>
  <si>
    <t>WEGE3</t>
  </si>
  <si>
    <t>RADL3</t>
  </si>
  <si>
    <t>COGN3</t>
  </si>
  <si>
    <t>VVAR3</t>
  </si>
  <si>
    <t>Julho de 2020</t>
  </si>
  <si>
    <t>Junho de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</si>
</sst>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R$&quot;\ * #,##0.00_-;\-&quot;R$&quot;\ * #,##0.00_-;_-&quot;R$&quot;\ * &quot;-&quot;??_-;_-@"/>
    <numFmt numFmtId="165" formatCode="_-* #,##0.00_-;\-* #,##0.00_-;_-* &quot;-&quot;??_-;_-@"/>
    <numFmt numFmtId="166" formatCode="_-* #,##0_-;\-* #,##0_-;_-* &quot;-&quot;??_-;_-@"/>
  </numFmts>
  <fonts count="9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name val="Calibri"/>
      <family val="2"/>
    </font>
    <font>
      <b/>
      <sz val="15"/>
      <color rgb="FF000000"/>
      <name val="Calibri"/>
      <family val="2"/>
    </font>
    <font>
      <b/>
      <sz val="12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1"/>
      <color rgb="FF000000"/>
      <name val="Calibri"/>
      <family val="2"/>
    </font>
    <font>
      <sz val="12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7E6E6"/>
        <bgColor rgb="FFE7E6E6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rgb="FFD9E2F3"/>
      </patternFill>
    </fill>
  </fills>
  <borders count="24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 applyFont="1" applyAlignment="1"/>
    <xf numFmtId="0" fontId="0" fillId="2" borderId="1" xfId="0" applyFont="1" applyFill="1" applyBorder="1"/>
    <xf numFmtId="164" fontId="1" fillId="3" borderId="5" xfId="0" applyNumberFormat="1" applyFont="1" applyFill="1" applyBorder="1" applyAlignment="1">
      <alignment vertical="center"/>
    </xf>
    <xf numFmtId="164" fontId="1" fillId="3" borderId="11" xfId="0" applyNumberFormat="1" applyFont="1" applyFill="1" applyBorder="1" applyAlignment="1">
      <alignment vertical="center"/>
    </xf>
    <xf numFmtId="164" fontId="1" fillId="3" borderId="10" xfId="0" applyNumberFormat="1" applyFont="1" applyFill="1" applyBorder="1" applyAlignment="1">
      <alignment vertical="center"/>
    </xf>
    <xf numFmtId="165" fontId="1" fillId="3" borderId="5" xfId="0" applyNumberFormat="1" applyFont="1" applyFill="1" applyBorder="1" applyAlignment="1">
      <alignment vertical="center"/>
    </xf>
    <xf numFmtId="0" fontId="1" fillId="3" borderId="11" xfId="0" applyFont="1" applyFill="1" applyBorder="1" applyAlignment="1">
      <alignment vertical="center"/>
    </xf>
    <xf numFmtId="0" fontId="1" fillId="3" borderId="10" xfId="0" applyFont="1" applyFill="1" applyBorder="1" applyAlignment="1">
      <alignment vertical="center"/>
    </xf>
    <xf numFmtId="9" fontId="0" fillId="2" borderId="1" xfId="0" applyNumberFormat="1" applyFont="1" applyFill="1" applyBorder="1"/>
    <xf numFmtId="0" fontId="0" fillId="2" borderId="9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165" fontId="1" fillId="3" borderId="10" xfId="0" applyNumberFormat="1" applyFont="1" applyFill="1" applyBorder="1" applyAlignment="1">
      <alignment vertical="center"/>
    </xf>
    <xf numFmtId="0" fontId="0" fillId="4" borderId="9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164" fontId="1" fillId="4" borderId="8" xfId="0" applyNumberFormat="1" applyFont="1" applyFill="1" applyBorder="1" applyAlignment="1">
      <alignment horizontal="center" vertical="center"/>
    </xf>
    <xf numFmtId="0" fontId="0" fillId="5" borderId="0" xfId="0" applyFont="1" applyFill="1" applyAlignment="1"/>
    <xf numFmtId="164" fontId="0" fillId="4" borderId="6" xfId="0" applyNumberFormat="1" applyFont="1" applyFill="1" applyBorder="1" applyAlignment="1">
      <alignment horizontal="center" vertical="center"/>
    </xf>
    <xf numFmtId="164" fontId="0" fillId="5" borderId="7" xfId="0" applyNumberFormat="1" applyFont="1" applyFill="1" applyBorder="1" applyAlignment="1">
      <alignment horizontal="center" vertical="center" wrapText="1"/>
    </xf>
    <xf numFmtId="164" fontId="0" fillId="5" borderId="8" xfId="0" applyNumberFormat="1" applyFont="1" applyFill="1" applyBorder="1" applyAlignment="1">
      <alignment horizontal="center" vertical="center"/>
    </xf>
    <xf numFmtId="0" fontId="1" fillId="4" borderId="16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166" fontId="0" fillId="4" borderId="13" xfId="0" applyNumberFormat="1" applyFont="1" applyFill="1" applyBorder="1" applyAlignment="1">
      <alignment horizontal="center" vertical="center"/>
    </xf>
    <xf numFmtId="165" fontId="0" fillId="4" borderId="13" xfId="0" applyNumberFormat="1" applyFont="1" applyFill="1" applyBorder="1" applyAlignment="1">
      <alignment horizontal="center" vertical="center"/>
    </xf>
    <xf numFmtId="9" fontId="0" fillId="4" borderId="1" xfId="0" applyNumberFormat="1" applyFont="1" applyFill="1" applyBorder="1" applyAlignment="1">
      <alignment horizontal="center" vertical="center"/>
    </xf>
    <xf numFmtId="164" fontId="0" fillId="4" borderId="14" xfId="0" applyNumberFormat="1" applyFont="1" applyFill="1" applyBorder="1" applyAlignment="1">
      <alignment horizontal="center" vertical="center"/>
    </xf>
    <xf numFmtId="165" fontId="0" fillId="5" borderId="14" xfId="0" applyNumberFormat="1" applyFont="1" applyFill="1" applyBorder="1" applyAlignment="1">
      <alignment horizontal="center" vertical="center"/>
    </xf>
    <xf numFmtId="165" fontId="0" fillId="5" borderId="15" xfId="0" applyNumberFormat="1" applyFont="1" applyFill="1" applyBorder="1" applyAlignment="1">
      <alignment horizontal="center" vertical="center"/>
    </xf>
    <xf numFmtId="164" fontId="0" fillId="5" borderId="1" xfId="0" applyNumberFormat="1" applyFont="1" applyFill="1" applyBorder="1" applyAlignment="1">
      <alignment horizontal="center" vertical="center"/>
    </xf>
    <xf numFmtId="9" fontId="0" fillId="5" borderId="15" xfId="0" applyNumberFormat="1" applyFont="1" applyFill="1" applyBorder="1" applyAlignment="1">
      <alignment horizontal="center" vertical="center"/>
    </xf>
    <xf numFmtId="164" fontId="0" fillId="4" borderId="13" xfId="0" applyNumberFormat="1" applyFont="1" applyFill="1" applyBorder="1" applyAlignment="1">
      <alignment horizontal="center" vertical="center"/>
    </xf>
    <xf numFmtId="10" fontId="0" fillId="4" borderId="9" xfId="0" applyNumberFormat="1" applyFont="1" applyFill="1" applyBorder="1" applyAlignment="1">
      <alignment horizontal="center" vertical="center"/>
    </xf>
    <xf numFmtId="10" fontId="0" fillId="4" borderId="12" xfId="0" applyNumberFormat="1" applyFont="1" applyFill="1" applyBorder="1" applyAlignment="1">
      <alignment horizontal="center" vertical="center"/>
    </xf>
    <xf numFmtId="166" fontId="0" fillId="4" borderId="12" xfId="0" applyNumberFormat="1" applyFont="1" applyFill="1" applyBorder="1" applyAlignment="1">
      <alignment horizontal="center" vertical="center"/>
    </xf>
    <xf numFmtId="165" fontId="0" fillId="4" borderId="12" xfId="0" applyNumberFormat="1" applyFont="1" applyFill="1" applyBorder="1" applyAlignment="1">
      <alignment horizontal="center" vertical="center"/>
    </xf>
    <xf numFmtId="10" fontId="0" fillId="4" borderId="1" xfId="0" applyNumberFormat="1" applyFont="1" applyFill="1" applyBorder="1" applyAlignment="1">
      <alignment horizontal="center" vertical="center"/>
    </xf>
    <xf numFmtId="10" fontId="3" fillId="6" borderId="23" xfId="0" applyNumberFormat="1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left" vertical="center"/>
    </xf>
    <xf numFmtId="0" fontId="0" fillId="4" borderId="1" xfId="0" applyFont="1" applyFill="1" applyBorder="1" applyAlignment="1">
      <alignment horizontal="left" vertical="center"/>
    </xf>
    <xf numFmtId="0" fontId="5" fillId="4" borderId="1" xfId="0" quotePrefix="1" applyFont="1" applyFill="1" applyBorder="1" applyAlignment="1">
      <alignment horizontal="center" vertical="center"/>
    </xf>
    <xf numFmtId="0" fontId="5" fillId="2" borderId="1" xfId="0" quotePrefix="1" applyFont="1" applyFill="1" applyBorder="1"/>
    <xf numFmtId="10" fontId="8" fillId="0" borderId="9" xfId="0" applyNumberFormat="1" applyFont="1" applyFill="1" applyBorder="1" applyAlignment="1">
      <alignment horizontal="center" vertical="center"/>
    </xf>
    <xf numFmtId="165" fontId="5" fillId="4" borderId="13" xfId="0" applyNumberFormat="1" applyFont="1" applyFill="1" applyBorder="1" applyAlignment="1">
      <alignment horizontal="center" vertical="center"/>
    </xf>
    <xf numFmtId="165" fontId="5" fillId="4" borderId="12" xfId="0" applyNumberFormat="1" applyFont="1" applyFill="1" applyBorder="1" applyAlignment="1">
      <alignment horizontal="center" vertical="center"/>
    </xf>
    <xf numFmtId="164" fontId="0" fillId="4" borderId="13" xfId="0" applyNumberFormat="1" applyFill="1" applyBorder="1" applyAlignment="1">
      <alignment horizontal="center" vertical="center"/>
    </xf>
    <xf numFmtId="164" fontId="1" fillId="3" borderId="16" xfId="0" applyNumberFormat="1" applyFont="1" applyFill="1" applyBorder="1" applyAlignment="1">
      <alignment vertical="center"/>
    </xf>
    <xf numFmtId="9" fontId="0" fillId="5" borderId="9" xfId="0" applyNumberFormat="1" applyFont="1" applyFill="1" applyBorder="1" applyAlignment="1">
      <alignment horizontal="center" vertical="center"/>
    </xf>
    <xf numFmtId="0" fontId="1" fillId="4" borderId="14" xfId="0" applyFont="1" applyFill="1" applyBorder="1" applyAlignment="1">
      <alignment horizontal="center" vertical="center"/>
    </xf>
    <xf numFmtId="164" fontId="0" fillId="4" borderId="17" xfId="0" applyNumberFormat="1" applyFont="1" applyFill="1" applyBorder="1" applyAlignment="1">
      <alignment horizontal="center" vertical="center"/>
    </xf>
    <xf numFmtId="10" fontId="1" fillId="3" borderId="2" xfId="0" applyNumberFormat="1" applyFont="1" applyFill="1" applyBorder="1" applyAlignment="1">
      <alignment horizontal="center" vertical="center"/>
    </xf>
    <xf numFmtId="0" fontId="2" fillId="0" borderId="4" xfId="0" applyFont="1" applyBorder="1"/>
    <xf numFmtId="0" fontId="1" fillId="4" borderId="2" xfId="0" applyFont="1" applyFill="1" applyBorder="1" applyAlignment="1">
      <alignment horizontal="center" vertical="center"/>
    </xf>
    <xf numFmtId="0" fontId="2" fillId="5" borderId="3" xfId="0" applyFont="1" applyFill="1" applyBorder="1"/>
    <xf numFmtId="0" fontId="2" fillId="5" borderId="4" xfId="0" applyFont="1" applyFill="1" applyBorder="1"/>
    <xf numFmtId="0" fontId="7" fillId="4" borderId="17" xfId="0" applyFont="1" applyFill="1" applyBorder="1" applyAlignment="1">
      <alignment horizontal="center" vertical="center"/>
    </xf>
    <xf numFmtId="0" fontId="2" fillId="5" borderId="17" xfId="0" applyFont="1" applyFill="1" applyBorder="1"/>
    <xf numFmtId="0" fontId="6" fillId="4" borderId="18" xfId="0" applyNumberFormat="1" applyFont="1" applyFill="1" applyBorder="1" applyAlignment="1">
      <alignment horizontal="center" vertical="center"/>
    </xf>
    <xf numFmtId="0" fontId="4" fillId="4" borderId="19" xfId="0" applyNumberFormat="1" applyFont="1" applyFill="1" applyBorder="1" applyAlignment="1">
      <alignment horizontal="center" vertical="center"/>
    </xf>
    <xf numFmtId="0" fontId="4" fillId="4" borderId="20" xfId="0" applyNumberFormat="1" applyFont="1" applyFill="1" applyBorder="1" applyAlignment="1">
      <alignment horizontal="center" vertical="center"/>
    </xf>
    <xf numFmtId="0" fontId="1" fillId="4" borderId="21" xfId="0" applyFont="1" applyFill="1" applyBorder="1" applyAlignment="1">
      <alignment horizontal="center" vertical="center"/>
    </xf>
    <xf numFmtId="0" fontId="1" fillId="4" borderId="22" xfId="0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164" fontId="0" fillId="4" borderId="17" xfId="0" applyNumberFormat="1" applyFill="1" applyBorder="1" applyAlignment="1">
      <alignment horizontal="center" vertical="center"/>
    </xf>
    <xf numFmtId="164" fontId="0" fillId="5" borderId="9" xfId="0" applyNumberFormat="1" applyFill="1" applyBorder="1" applyAlignment="1">
      <alignment horizontal="center" vertical="center"/>
    </xf>
    <xf numFmtId="0" fontId="4" fillId="4" borderId="18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8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1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85725</xdr:colOff>
      <xdr:row>0</xdr:row>
      <xdr:rowOff>76200</xdr:rowOff>
    </xdr:from>
    <xdr:ext cx="1457325" cy="12954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85725</xdr:colOff>
      <xdr:row>0</xdr:row>
      <xdr:rowOff>76200</xdr:rowOff>
    </xdr:from>
    <xdr:ext cx="1457325" cy="1295400"/>
    <xdr:pic>
      <xdr:nvPicPr>
        <xdr:cNvPr id="2" name="image1.png">
          <a:extLst>
            <a:ext uri="{FF2B5EF4-FFF2-40B4-BE49-F238E27FC236}">
              <a16:creationId xmlns:a16="http://schemas.microsoft.com/office/drawing/2014/main" id="{AF0D64E0-7DFC-437F-B6DE-A430506BE566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5725" y="76200"/>
          <a:ext cx="1457325" cy="1295400"/>
        </a:xfrm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85725</xdr:colOff>
      <xdr:row>0</xdr:row>
      <xdr:rowOff>76200</xdr:rowOff>
    </xdr:from>
    <xdr:ext cx="1457325" cy="1295400"/>
    <xdr:pic>
      <xdr:nvPicPr>
        <xdr:cNvPr id="2" name="image1.png">
          <a:extLst>
            <a:ext uri="{FF2B5EF4-FFF2-40B4-BE49-F238E27FC236}">
              <a16:creationId xmlns:a16="http://schemas.microsoft.com/office/drawing/2014/main" id="{FEB4A8F1-C878-4E08-B646-3346E39FF351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5725" y="76200"/>
          <a:ext cx="1457325" cy="1295400"/>
        </a:xfrm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85725</xdr:colOff>
      <xdr:row>0</xdr:row>
      <xdr:rowOff>76200</xdr:rowOff>
    </xdr:from>
    <xdr:ext cx="1457325" cy="1295400"/>
    <xdr:pic>
      <xdr:nvPicPr>
        <xdr:cNvPr id="2" name="image1.png">
          <a:extLst>
            <a:ext uri="{FF2B5EF4-FFF2-40B4-BE49-F238E27FC236}">
              <a16:creationId xmlns:a16="http://schemas.microsoft.com/office/drawing/2014/main" id="{BE647A19-391C-45E8-8194-4F99F6D33354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5725" y="76200"/>
          <a:ext cx="1457325" cy="1295400"/>
        </a:xfrm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85725</xdr:colOff>
      <xdr:row>0</xdr:row>
      <xdr:rowOff>76200</xdr:rowOff>
    </xdr:from>
    <xdr:ext cx="1457325" cy="1295400"/>
    <xdr:pic>
      <xdr:nvPicPr>
        <xdr:cNvPr id="2" name="image1.png">
          <a:extLst>
            <a:ext uri="{FF2B5EF4-FFF2-40B4-BE49-F238E27FC236}">
              <a16:creationId xmlns:a16="http://schemas.microsoft.com/office/drawing/2014/main" id="{13F889FD-3B29-40F8-9D02-2D2F86BDF649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5725" y="76200"/>
          <a:ext cx="1457325" cy="1295400"/>
        </a:xfrm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85725</xdr:colOff>
      <xdr:row>0</xdr:row>
      <xdr:rowOff>76200</xdr:rowOff>
    </xdr:from>
    <xdr:ext cx="1457325" cy="1295400"/>
    <xdr:pic>
      <xdr:nvPicPr>
        <xdr:cNvPr id="2" name="image1.png">
          <a:extLst>
            <a:ext uri="{FF2B5EF4-FFF2-40B4-BE49-F238E27FC236}">
              <a16:creationId xmlns:a16="http://schemas.microsoft.com/office/drawing/2014/main" id="{4BAA7CF8-913D-4081-9439-6AA84C2BAAD4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5725" y="76200"/>
          <a:ext cx="1457325" cy="1295400"/>
        </a:xfrm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85725</xdr:colOff>
      <xdr:row>0</xdr:row>
      <xdr:rowOff>76200</xdr:rowOff>
    </xdr:from>
    <xdr:ext cx="1457325" cy="1295400"/>
    <xdr:pic>
      <xdr:nvPicPr>
        <xdr:cNvPr id="2" name="image1.png">
          <a:extLst>
            <a:ext uri="{FF2B5EF4-FFF2-40B4-BE49-F238E27FC236}">
              <a16:creationId xmlns:a16="http://schemas.microsoft.com/office/drawing/2014/main" id="{901EFD3E-BBB6-482E-901E-C49181D87FFA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5725" y="76200"/>
          <a:ext cx="1457325" cy="1295400"/>
        </a:xfrm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85725</xdr:colOff>
      <xdr:row>0</xdr:row>
      <xdr:rowOff>76200</xdr:rowOff>
    </xdr:from>
    <xdr:ext cx="1457325" cy="1295400"/>
    <xdr:pic>
      <xdr:nvPicPr>
        <xdr:cNvPr id="2" name="image1.png">
          <a:extLst>
            <a:ext uri="{FF2B5EF4-FFF2-40B4-BE49-F238E27FC236}">
              <a16:creationId xmlns:a16="http://schemas.microsoft.com/office/drawing/2014/main" id="{48C4032A-004B-4A15-8F58-BD1695A73A12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5725" y="76200"/>
          <a:ext cx="1457325" cy="1295400"/>
        </a:xfrm>
        <a:prstGeom prst="rect">
          <a:avLst/>
        </a:prstGeom>
        <a:noFill/>
      </xdr:spPr>
    </xdr:pic>
    <xdr:clientData fLocksWithSheet="0"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-_Rafael%20Mac&#234;do%20-%20Cota&#231;&#245;es%20diaria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ilha1"/>
      <sheetName val="Maio"/>
      <sheetName val="Junho"/>
      <sheetName val="Julho"/>
      <sheetName val="Agosto"/>
      <sheetName val="Setembro"/>
      <sheetName val="Outubro"/>
      <sheetName val="Novembro"/>
      <sheetName val="Dezembro"/>
    </sheetNames>
    <sheetDataSet>
      <sheetData sheetId="0">
        <row r="12">
          <cell r="D12">
            <v>96764.85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Késsia Santana" id="{D2815B33-11D7-49E5-97A6-8F244408F7FE}" userId="Késsia Santana" providerId="None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7" dT="2020-04-27T19:43:45.65" personId="{D2815B33-11D7-49E5-97A6-8F244408F7FE}" id="{B55C2367-528D-4841-BB23-C4066130E4D0}">
    <text>Inserir código dos ativos que se deseja comprar</text>
  </threadedComment>
  <threadedComment ref="E7" dT="2020-04-27T19:44:42.32" personId="{D2815B33-11D7-49E5-97A6-8F244408F7FE}" id="{16BBAD93-6F81-4B63-B7F8-B3EDE63739A7}">
    <text>Composição desejada pelo membro (percentual da carteira)</text>
  </threadedComment>
  <threadedComment ref="F7" dT="2020-04-27T19:45:28.33" personId="{D2815B33-11D7-49E5-97A6-8F244408F7FE}" id="{587B0042-734E-4D5A-89CA-26F70A0C34ED}">
    <text>Preço baseados no fechamento do último pregão do mês.</text>
  </threadedComment>
  <threadedComment ref="G7" dT="2020-04-27T19:48:28.11" personId="{D2815B33-11D7-49E5-97A6-8F244408F7FE}" id="{509F176C-E747-444B-B622-6D5BC47982A7}">
    <text>Nº REAL DE LOTES SEGUNDO A FÓRMULA</text>
  </threadedComment>
  <threadedComment ref="H7" dT="2020-04-27T19:48:41.34" personId="{D2815B33-11D7-49E5-97A6-8F244408F7FE}" id="{71A6F7B1-09F9-4675-BF05-E30B4492E21B}">
    <text>Nº REAL DE LOTES DESEJADO</text>
  </threadedComment>
  <threadedComment ref="J7" dT="2020-04-27T19:49:07.36" personId="{D2815B33-11D7-49E5-97A6-8F244408F7FE}" id="{181D55B0-6909-4319-AA6A-982016F7CD70}">
    <text>Composição final da carteira com base no que realmente foi "comprado"</text>
  </threadedComment>
  <threadedComment ref="K7" dT="2020-04-27T19:49:37.46" personId="{D2815B33-11D7-49E5-97A6-8F244408F7FE}" id="{C9AA2DF0-78A2-4909-8ABE-26446F791401}">
    <text>Cotação de fechamento do mês</text>
  </threadedComment>
  <threadedComment ref="L7" dT="2020-04-27T19:50:30.02" personId="{D2815B33-11D7-49E5-97A6-8F244408F7FE}" id="{88DD79DF-B6BB-43F6-A8FA-CFB206597B3F}">
    <text>À esquerda:
Referentes aos retornos de cada ativo baseado na sua participação dentro do montante total da carteira. 
Referentes aos retornos dos ativos isoladamente.
À direita: 
Referentes aos retornos dos ativos isoladamente.</text>
  </threadedComment>
  <threadedComment ref="F19" dT="2020-04-27T19:42:06.72" personId="{D2815B33-11D7-49E5-97A6-8F244408F7FE}" id="{749CF765-772F-4A49-86DF-6CD58BEC07AE}">
    <text>Pontuação de fechamento do Ibovespa no último dia do mês anterior</text>
  </threadedComment>
  <threadedComment ref="K19" dT="2020-04-27T19:42:31.26" personId="{D2815B33-11D7-49E5-97A6-8F244408F7FE}" id="{07356645-3094-4733-BF9D-DA662AAC262A}">
    <text>Pontuação de fechamento do Ibovespa no mês correspondente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7" dT="2020-04-27T19:43:45.65" personId="{D2815B33-11D7-49E5-97A6-8F244408F7FE}" id="{688FEA80-25FE-4B75-801E-3CA19B3D65FC}">
    <text>Inserir código dos ativos que se deseja comprar</text>
  </threadedComment>
  <threadedComment ref="E7" dT="2020-04-27T19:44:42.32" personId="{D2815B33-11D7-49E5-97A6-8F244408F7FE}" id="{CEEFC563-CA86-4D43-8A28-44C59565EF4E}">
    <text>Composição desejada pelo membro (percentual da carteira)</text>
  </threadedComment>
  <threadedComment ref="F7" dT="2020-04-27T19:45:28.33" personId="{D2815B33-11D7-49E5-97A6-8F244408F7FE}" id="{67270B89-2037-4C96-98AE-5AC1319F80E0}">
    <text>Preço baseados no fechamento do último pregão do mês.</text>
  </threadedComment>
  <threadedComment ref="G7" dT="2020-04-27T19:48:28.11" personId="{D2815B33-11D7-49E5-97A6-8F244408F7FE}" id="{A67FB370-0C52-49A8-A768-D7E315EF6814}">
    <text>Nº REAL DE LOTES SEGUNDO A FÓRMULA</text>
  </threadedComment>
  <threadedComment ref="H7" dT="2020-04-27T19:48:41.34" personId="{D2815B33-11D7-49E5-97A6-8F244408F7FE}" id="{3539FD91-F263-4EEF-A963-3C45A456AB66}">
    <text>Nº REAL DE LOTES DESEJADO</text>
  </threadedComment>
  <threadedComment ref="J7" dT="2020-04-27T19:49:07.36" personId="{D2815B33-11D7-49E5-97A6-8F244408F7FE}" id="{911F194A-5361-48A6-BB68-1ADA0719DA33}">
    <text>Composição final da carteira com base no que realmente foi "comprado"</text>
  </threadedComment>
  <threadedComment ref="K7" dT="2020-04-27T19:49:37.46" personId="{D2815B33-11D7-49E5-97A6-8F244408F7FE}" id="{8A368ABE-FCEC-42C2-ABA5-0C33242F0033}">
    <text>Cotação de fechamento do mês</text>
  </threadedComment>
  <threadedComment ref="L7" dT="2020-04-27T19:50:30.02" personId="{D2815B33-11D7-49E5-97A6-8F244408F7FE}" id="{40CE3917-303A-4788-A324-9259519F025E}">
    <text>À esquerda:
Referentes aos retornos de cada ativo baseado na sua participação dentro do montante total da carteira. 
Referentes aos retornos dos ativos isoladamente.
À direita: 
Referentes aos retornos dos ativos isoladamente.</text>
  </threadedComment>
  <threadedComment ref="F19" dT="2020-04-27T19:42:06.72" personId="{D2815B33-11D7-49E5-97A6-8F244408F7FE}" id="{61D265A0-D3CE-448D-8970-3F6F8B2C2890}">
    <text>Pontuação de fechamento do Ibovespa no último dia do mês anterior</text>
  </threadedComment>
  <threadedComment ref="K19" dT="2020-04-27T19:42:31.26" personId="{D2815B33-11D7-49E5-97A6-8F244408F7FE}" id="{9B3A2961-CCBE-4C8B-9D39-B4D400A339C0}">
    <text>Pontuação de fechamento do Ibovespa no mês correspondente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C7" dT="2020-04-27T19:43:45.65" personId="{D2815B33-11D7-49E5-97A6-8F244408F7FE}" id="{D3C70F70-EF06-4993-8D58-DA19E78162EF}">
    <text>Inserir código dos ativos que se deseja comprar</text>
  </threadedComment>
  <threadedComment ref="E7" dT="2020-04-27T19:44:42.32" personId="{D2815B33-11D7-49E5-97A6-8F244408F7FE}" id="{482EA452-15E1-4C06-9E5B-1E2B1E779CD8}">
    <text>Composição desejada pelo membro (percentual da carteira)</text>
  </threadedComment>
  <threadedComment ref="F7" dT="2020-04-27T19:45:28.33" personId="{D2815B33-11D7-49E5-97A6-8F244408F7FE}" id="{9A534764-84B7-4D11-ACAE-E5B0C927D501}">
    <text>Preço baseados no fechamento do último pregão do mês.</text>
  </threadedComment>
  <threadedComment ref="G7" dT="2020-04-27T19:48:28.11" personId="{D2815B33-11D7-49E5-97A6-8F244408F7FE}" id="{1042266D-BD10-4E7A-A27E-E54248919544}">
    <text>Nº REAL DE LOTES SEGUNDO A FÓRMULA</text>
  </threadedComment>
  <threadedComment ref="H7" dT="2020-04-27T19:48:41.34" personId="{D2815B33-11D7-49E5-97A6-8F244408F7FE}" id="{6AB3508A-F023-47E0-8758-9E254731109F}">
    <text>Nº REAL DE LOTES DESEJADO</text>
  </threadedComment>
  <threadedComment ref="J7" dT="2020-04-27T19:49:07.36" personId="{D2815B33-11D7-49E5-97A6-8F244408F7FE}" id="{E467A9D0-3AC5-48AA-AB4B-0596D221D80B}">
    <text>Composição final da carteira com base no que realmente foi "comprado"</text>
  </threadedComment>
  <threadedComment ref="K7" dT="2020-04-27T19:49:37.46" personId="{D2815B33-11D7-49E5-97A6-8F244408F7FE}" id="{F12B247E-BCA5-477C-B996-9CCAB97EBC73}">
    <text>Cotação de fechamento do mês</text>
  </threadedComment>
  <threadedComment ref="L7" dT="2020-04-27T19:50:30.02" personId="{D2815B33-11D7-49E5-97A6-8F244408F7FE}" id="{8BD41DE3-2870-4F87-8E2D-1ADC8683C45E}">
    <text>À esquerda:
Referentes aos retornos de cada ativo baseado na sua participação dentro do montante total da carteira. 
Referentes aos retornos dos ativos isoladamente.
À direita: 
Referentes aos retornos dos ativos isoladamente.</text>
  </threadedComment>
  <threadedComment ref="F19" dT="2020-04-27T19:42:06.72" personId="{D2815B33-11D7-49E5-97A6-8F244408F7FE}" id="{2B760078-2817-46A2-84E7-B32BDF66B513}">
    <text>Pontuação de fechamento do Ibovespa no último dia do mês anterior</text>
  </threadedComment>
  <threadedComment ref="K19" dT="2020-04-27T19:42:31.26" personId="{D2815B33-11D7-49E5-97A6-8F244408F7FE}" id="{A19E2F08-15C5-4CCF-9AE6-B026D0393041}">
    <text>Pontuação de fechamento do Ibovespa no mês correspondente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C7" dT="2020-04-27T19:43:45.65" personId="{D2815B33-11D7-49E5-97A6-8F244408F7FE}" id="{607E85AC-9A32-429A-8573-60CAA2E2CBE1}">
    <text>Inserir código dos ativos que se deseja comprar</text>
  </threadedComment>
  <threadedComment ref="E7" dT="2020-04-27T19:44:42.32" personId="{D2815B33-11D7-49E5-97A6-8F244408F7FE}" id="{B581FA51-5EBA-4EF3-8253-BC5F13F97ACB}">
    <text>Composição desejada pelo membro (percentual da carteira)</text>
  </threadedComment>
  <threadedComment ref="F7" dT="2020-04-27T19:45:28.33" personId="{D2815B33-11D7-49E5-97A6-8F244408F7FE}" id="{1D50B807-28CB-43F3-B1A8-D846F0D413B9}">
    <text>Preço baseados no fechamento do último pregão do mês.</text>
  </threadedComment>
  <threadedComment ref="G7" dT="2020-04-27T19:48:28.11" personId="{D2815B33-11D7-49E5-97A6-8F244408F7FE}" id="{97E5CDF9-55D6-498D-81F0-2259C41ABB07}">
    <text>Nº REAL DE LOTES SEGUNDO A FÓRMULA</text>
  </threadedComment>
  <threadedComment ref="H7" dT="2020-04-27T19:48:41.34" personId="{D2815B33-11D7-49E5-97A6-8F244408F7FE}" id="{654B4EFE-0B9A-43F7-914D-757CF1F3E8C9}">
    <text>Nº REAL DE LOTES DESEJADO</text>
  </threadedComment>
  <threadedComment ref="J7" dT="2020-04-27T19:49:07.36" personId="{D2815B33-11D7-49E5-97A6-8F244408F7FE}" id="{AD8998AF-BD4D-4740-8218-D5E48EA496FB}">
    <text>Composição final da carteira com base no que realmente foi "comprado"</text>
  </threadedComment>
  <threadedComment ref="K7" dT="2020-04-27T19:49:37.46" personId="{D2815B33-11D7-49E5-97A6-8F244408F7FE}" id="{A206ADB7-07A0-447C-B4E8-C4759AA390F9}">
    <text>Cotação de fechamento do mês</text>
  </threadedComment>
  <threadedComment ref="L7" dT="2020-04-27T19:50:30.02" personId="{D2815B33-11D7-49E5-97A6-8F244408F7FE}" id="{745D8065-1CCB-4A4A-8DA3-9C0464129F3C}">
    <text>À esquerda:
Referentes aos retornos de cada ativo baseado na sua participação dentro do montante total da carteira. 
Referentes aos retornos dos ativos isoladamente.
À direita: 
Referentes aos retornos dos ativos isoladamente.</text>
  </threadedComment>
  <threadedComment ref="F19" dT="2020-04-27T19:42:06.72" personId="{D2815B33-11D7-49E5-97A6-8F244408F7FE}" id="{0D9DA082-B953-4C29-8054-D9D1AB2A5627}">
    <text>Pontuação de fechamento do Ibovespa no último dia do mês anterior</text>
  </threadedComment>
  <threadedComment ref="K19" dT="2020-04-27T19:42:31.26" personId="{D2815B33-11D7-49E5-97A6-8F244408F7FE}" id="{7A93F0BE-01CD-45D5-AD9B-AFF63BCD89AF}">
    <text>Pontuação de fechamento do Ibovespa no mês correspondente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C7" dT="2020-04-27T19:43:45.65" personId="{D2815B33-11D7-49E5-97A6-8F244408F7FE}" id="{1E98A9A8-8A31-4E85-A1E4-8D2B0D046D33}">
    <text>Inserir código dos ativos que se deseja comprar</text>
  </threadedComment>
  <threadedComment ref="E7" dT="2020-04-27T19:44:42.32" personId="{D2815B33-11D7-49E5-97A6-8F244408F7FE}" id="{635F5587-80CB-4175-82EB-8696C6EB688A}">
    <text>Composição desejada pelo membro (percentual da carteira)</text>
  </threadedComment>
  <threadedComment ref="F7" dT="2020-04-27T19:45:28.33" personId="{D2815B33-11D7-49E5-97A6-8F244408F7FE}" id="{2F5A09F0-B440-4069-A8B9-8C72BF0DD6C4}">
    <text>Preço baseados no fechamento do último pregão do mês.</text>
  </threadedComment>
  <threadedComment ref="G7" dT="2020-04-27T19:48:28.11" personId="{D2815B33-11D7-49E5-97A6-8F244408F7FE}" id="{38FC7AD3-3124-4A5E-BDE8-58C6037BC265}">
    <text>Nº REAL DE LOTES SEGUNDO A FÓRMULA</text>
  </threadedComment>
  <threadedComment ref="H7" dT="2020-04-27T19:48:41.34" personId="{D2815B33-11D7-49E5-97A6-8F244408F7FE}" id="{731A9A4C-0552-4189-9240-15D17773F725}">
    <text>Nº REAL DE LOTES DESEJADO</text>
  </threadedComment>
  <threadedComment ref="J7" dT="2020-04-27T19:49:07.36" personId="{D2815B33-11D7-49E5-97A6-8F244408F7FE}" id="{A5087398-BF86-4E43-8F71-48466C1D45B9}">
    <text>Composição final da carteira com base no que realmente foi "comprado"</text>
  </threadedComment>
  <threadedComment ref="K7" dT="2020-04-27T19:49:37.46" personId="{D2815B33-11D7-49E5-97A6-8F244408F7FE}" id="{D90697C3-E758-437E-B73C-4FF449A2E749}">
    <text>Cotação de fechamento do mês</text>
  </threadedComment>
  <threadedComment ref="L7" dT="2020-04-27T19:50:30.02" personId="{D2815B33-11D7-49E5-97A6-8F244408F7FE}" id="{7BFADBC6-9362-469E-8D5C-202A68C2FE77}">
    <text>À esquerda:
Referentes aos retornos de cada ativo baseado na sua participação dentro do montante total da carteira. 
Referentes aos retornos dos ativos isoladamente.
À direita: 
Referentes aos retornos dos ativos isoladamente.</text>
  </threadedComment>
  <threadedComment ref="F19" dT="2020-04-27T19:42:06.72" personId="{D2815B33-11D7-49E5-97A6-8F244408F7FE}" id="{8DE47843-3F50-4C53-84E8-E181295C736A}">
    <text>Pontuação de fechamento do Ibovespa no último dia do mês anterior</text>
  </threadedComment>
  <threadedComment ref="K19" dT="2020-04-27T19:42:31.26" personId="{D2815B33-11D7-49E5-97A6-8F244408F7FE}" id="{D4C375FA-6293-45BD-833F-7360BA536125}">
    <text>Pontuação de fechamento do Ibovespa no mês correspondente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C7" dT="2020-04-27T19:43:45.65" personId="{D2815B33-11D7-49E5-97A6-8F244408F7FE}" id="{67964B61-810C-4DF8-91B9-EDB3014B5FE5}">
    <text>Inserir código dos ativos que se deseja comprar</text>
  </threadedComment>
  <threadedComment ref="E7" dT="2020-04-27T19:44:42.32" personId="{D2815B33-11D7-49E5-97A6-8F244408F7FE}" id="{C0C54AC5-B3BD-4CAE-A8E0-0DAA5C3199C0}">
    <text>Composição desejada pelo membro (percentual da carteira)</text>
  </threadedComment>
  <threadedComment ref="F7" dT="2020-04-27T19:45:28.33" personId="{D2815B33-11D7-49E5-97A6-8F244408F7FE}" id="{1BBFF5F6-B6EA-4BE6-A0FB-3C74693184DC}">
    <text>Preço baseados no fechamento do último pregão do mês.</text>
  </threadedComment>
  <threadedComment ref="G7" dT="2020-04-27T19:48:28.11" personId="{D2815B33-11D7-49E5-97A6-8F244408F7FE}" id="{AA5F370C-5DB6-4664-BFF2-2631DD80AF21}">
    <text>Nº REAL DE LOTES SEGUNDO A FÓRMULA</text>
  </threadedComment>
  <threadedComment ref="H7" dT="2020-04-27T19:48:41.34" personId="{D2815B33-11D7-49E5-97A6-8F244408F7FE}" id="{421E120E-2047-4EB4-9508-9F38F8186301}">
    <text>Nº REAL DE LOTES DESEJADO</text>
  </threadedComment>
  <threadedComment ref="J7" dT="2020-04-27T19:49:07.36" personId="{D2815B33-11D7-49E5-97A6-8F244408F7FE}" id="{4AAA708A-8571-4DFC-A79E-3756C2F92E2B}">
    <text>Composição final da carteira com base no que realmente foi "comprado"</text>
  </threadedComment>
  <threadedComment ref="K7" dT="2020-04-27T19:49:37.46" personId="{D2815B33-11D7-49E5-97A6-8F244408F7FE}" id="{BC8B0F31-23E3-4FDA-A976-62F7687EBFAE}">
    <text>Cotação de fechamento do mês</text>
  </threadedComment>
  <threadedComment ref="L7" dT="2020-04-27T19:50:30.02" personId="{D2815B33-11D7-49E5-97A6-8F244408F7FE}" id="{16BEA4CA-31A5-4087-8E14-71966A7E5387}">
    <text>À esquerda:
Referentes aos retornos de cada ativo baseado na sua participação dentro do montante total da carteira. 
Referentes aos retornos dos ativos isoladamente.
À direita: 
Referentes aos retornos dos ativos isoladamente.</text>
  </threadedComment>
  <threadedComment ref="F19" dT="2020-04-27T19:42:06.72" personId="{D2815B33-11D7-49E5-97A6-8F244408F7FE}" id="{C14A0E4E-BBB4-4492-9C97-EE12FDD28DA8}">
    <text>Pontuação de fechamento do Ibovespa no último dia do mês anterior</text>
  </threadedComment>
  <threadedComment ref="K19" dT="2020-04-27T19:42:31.26" personId="{D2815B33-11D7-49E5-97A6-8F244408F7FE}" id="{FEF8E825-B3A9-4C57-9CA5-C61A739C92A8}">
    <text>Pontuação de fechamento do Ibovespa no mês correspondente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C7" dT="2020-04-27T19:43:45.65" personId="{D2815B33-11D7-49E5-97A6-8F244408F7FE}" id="{A0C285BA-F422-4DD9-9B84-EB210939840E}">
    <text>Inserir código dos ativos que se deseja comprar</text>
  </threadedComment>
  <threadedComment ref="E7" dT="2020-04-27T19:44:42.32" personId="{D2815B33-11D7-49E5-97A6-8F244408F7FE}" id="{40E5B91B-B676-455F-9368-D0A1AC144889}">
    <text>Composição desejada pelo membro (percentual da carteira)</text>
  </threadedComment>
  <threadedComment ref="F7" dT="2020-04-27T19:45:28.33" personId="{D2815B33-11D7-49E5-97A6-8F244408F7FE}" id="{B2A3DBD5-0D5C-42F5-9263-DB1694B43BC1}">
    <text>Preço baseados no fechamento do último pregão do mês.</text>
  </threadedComment>
  <threadedComment ref="G7" dT="2020-04-27T19:48:28.11" personId="{D2815B33-11D7-49E5-97A6-8F244408F7FE}" id="{4166CF13-92FA-4D1D-B5BD-0739D160D423}">
    <text>Nº REAL DE LOTES SEGUNDO A FÓRMULA</text>
  </threadedComment>
  <threadedComment ref="H7" dT="2020-04-27T19:48:41.34" personId="{D2815B33-11D7-49E5-97A6-8F244408F7FE}" id="{7893E8D5-DE99-4C03-AE57-0DD7A8B8D782}">
    <text>Nº REAL DE LOTES DESEJADO</text>
  </threadedComment>
  <threadedComment ref="J7" dT="2020-04-27T19:49:07.36" personId="{D2815B33-11D7-49E5-97A6-8F244408F7FE}" id="{66B7981D-AD7C-43E2-BC9C-A617DEC2C203}">
    <text>Composição final da carteira com base no que realmente foi "comprado"</text>
  </threadedComment>
  <threadedComment ref="K7" dT="2020-04-27T19:49:37.46" personId="{D2815B33-11D7-49E5-97A6-8F244408F7FE}" id="{00A22400-096C-466C-A7E7-B4FBAD053C23}">
    <text>Cotação de fechamento do mês</text>
  </threadedComment>
  <threadedComment ref="L7" dT="2020-04-27T19:50:30.02" personId="{D2815B33-11D7-49E5-97A6-8F244408F7FE}" id="{A422C7BC-6ED1-4B5C-813A-9C0FDF863B37}">
    <text>À esquerda:
Referentes aos retornos de cada ativo baseado na sua participação dentro do montante total da carteira. 
Referentes aos retornos dos ativos isoladamente.
À direita: 
Referentes aos retornos dos ativos isoladamente.</text>
  </threadedComment>
  <threadedComment ref="F19" dT="2020-04-27T19:42:06.72" personId="{D2815B33-11D7-49E5-97A6-8F244408F7FE}" id="{4052D1C2-B057-4DFE-AC2F-480A005CDCAB}">
    <text>Pontuação de fechamento do Ibovespa no último dia do mês anterior</text>
  </threadedComment>
  <threadedComment ref="K19" dT="2020-04-27T19:42:31.26" personId="{D2815B33-11D7-49E5-97A6-8F244408F7FE}" id="{F8C20322-B2AB-4522-BF40-B2ACA39B5C31}">
    <text>Pontuação de fechamento do Ibovespa no mês correspondente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C7" dT="2020-04-27T19:43:45.65" personId="{D2815B33-11D7-49E5-97A6-8F244408F7FE}" id="{E83EB81F-37DE-4374-934A-DB95FAA4247E}">
    <text>Inserir código dos ativos que se deseja comprar</text>
  </threadedComment>
  <threadedComment ref="E7" dT="2020-04-27T19:44:42.32" personId="{D2815B33-11D7-49E5-97A6-8F244408F7FE}" id="{16EC303E-53C4-4F53-99A3-0F155DE169CF}">
    <text>Composição desejada pelo membro (percentual da carteira)</text>
  </threadedComment>
  <threadedComment ref="F7" dT="2020-04-27T19:45:28.33" personId="{D2815B33-11D7-49E5-97A6-8F244408F7FE}" id="{A782504A-B6F7-498C-B6FA-F9529EE00516}">
    <text>Preço baseados no fechamento do último pregão do mês.</text>
  </threadedComment>
  <threadedComment ref="G7" dT="2020-04-27T19:48:28.11" personId="{D2815B33-11D7-49E5-97A6-8F244408F7FE}" id="{B7F0E5A7-B09A-480D-8E54-2447CB993BB1}">
    <text>Nº REAL DE LOTES SEGUNDO A FÓRMULA</text>
  </threadedComment>
  <threadedComment ref="H7" dT="2020-04-27T19:48:41.34" personId="{D2815B33-11D7-49E5-97A6-8F244408F7FE}" id="{5EA5737E-F53A-4530-BB43-1AAB510DEECE}">
    <text>Nº REAL DE LOTES DESEJADO</text>
  </threadedComment>
  <threadedComment ref="J7" dT="2020-04-27T19:49:07.36" personId="{D2815B33-11D7-49E5-97A6-8F244408F7FE}" id="{1D77E804-465B-4171-9176-39CB82D428CB}">
    <text>Composição final da carteira com base no que realmente foi "comprado"</text>
  </threadedComment>
  <threadedComment ref="K7" dT="2020-04-27T19:49:37.46" personId="{D2815B33-11D7-49E5-97A6-8F244408F7FE}" id="{DEC0A3F1-5812-4030-ABD7-59988F89926F}">
    <text>Cotação de fechamento do mês</text>
  </threadedComment>
  <threadedComment ref="L7" dT="2020-04-27T19:50:30.02" personId="{D2815B33-11D7-49E5-97A6-8F244408F7FE}" id="{D6DAED45-4578-4201-93C8-19F06DA3B647}">
    <text>À esquerda:
Referentes aos retornos de cada ativo baseado na sua participação dentro do montante total da carteira. 
Referentes aos retornos dos ativos isoladamente.
À direita: 
Referentes aos retornos dos ativos isoladamente.</text>
  </threadedComment>
  <threadedComment ref="F19" dT="2020-04-27T19:42:06.72" personId="{D2815B33-11D7-49E5-97A6-8F244408F7FE}" id="{ED257713-68C3-4210-BCF1-B68356BB7592}">
    <text>Pontuação de fechamento do Ibovespa no último dia do mês anterior</text>
  </threadedComment>
  <threadedComment ref="K19" dT="2020-04-27T19:42:31.26" personId="{D2815B33-11D7-49E5-97A6-8F244408F7FE}" id="{BB1F67A7-0656-4DEE-A61F-B9F0AD903AB7}">
    <text>Pontuação de fechamento do Ibovespa no mês correspondente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microsoft.com/office/2017/10/relationships/threadedComment" Target="../threadedComments/threadedComment3.xml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5" Type="http://schemas.microsoft.com/office/2017/10/relationships/threadedComment" Target="../threadedComments/threadedComment4.xml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5" Type="http://schemas.microsoft.com/office/2017/10/relationships/threadedComment" Target="../threadedComments/threadedComment5.xml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5" Type="http://schemas.microsoft.com/office/2017/10/relationships/threadedComment" Target="../threadedComments/threadedComment6.xml"/><Relationship Id="rId4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5" Type="http://schemas.microsoft.com/office/2017/10/relationships/threadedComment" Target="../threadedComments/threadedComment7.xml"/><Relationship Id="rId4" Type="http://schemas.openxmlformats.org/officeDocument/2006/relationships/comments" Target="../comments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5" Type="http://schemas.microsoft.com/office/2017/10/relationships/threadedComment" Target="../threadedComments/threadedComment8.xml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998"/>
  <sheetViews>
    <sheetView showGridLines="0" workbookViewId="0">
      <selection activeCell="F19" sqref="F19"/>
    </sheetView>
  </sheetViews>
  <sheetFormatPr defaultColWidth="14.42578125" defaultRowHeight="15" customHeight="1" x14ac:dyDescent="0.25"/>
  <cols>
    <col min="1" max="1" width="9.140625" customWidth="1"/>
    <col min="2" max="2" width="18.7109375" customWidth="1"/>
    <col min="3" max="3" width="4.42578125" style="10" bestFit="1" customWidth="1"/>
    <col min="4" max="4" width="15" customWidth="1"/>
    <col min="5" max="5" width="17.85546875" customWidth="1"/>
    <col min="6" max="6" width="15" customWidth="1"/>
    <col min="7" max="7" width="7.7109375" customWidth="1"/>
    <col min="8" max="8" width="7" customWidth="1"/>
    <col min="9" max="9" width="15" customWidth="1"/>
    <col min="10" max="10" width="7.140625" customWidth="1"/>
    <col min="11" max="11" width="15" customWidth="1"/>
    <col min="12" max="12" width="8.85546875" customWidth="1"/>
    <col min="13" max="13" width="9" customWidth="1"/>
    <col min="14" max="25" width="8.7109375" customWidth="1"/>
  </cols>
  <sheetData>
    <row r="1" spans="1:25" x14ac:dyDescent="0.25">
      <c r="A1" s="1"/>
      <c r="B1" s="1"/>
      <c r="C1" s="9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5.75" x14ac:dyDescent="0.25">
      <c r="A2" s="1"/>
      <c r="B2" s="1"/>
      <c r="C2" s="12"/>
      <c r="D2" s="52" t="s">
        <v>0</v>
      </c>
      <c r="E2" s="53"/>
      <c r="F2" s="54"/>
      <c r="G2" s="13"/>
      <c r="H2" s="13"/>
      <c r="I2" s="42">
        <f>SUM(L8:L17)</f>
        <v>0.11913130551336566</v>
      </c>
      <c r="J2" s="40" t="s">
        <v>27</v>
      </c>
      <c r="K2" s="38" t="s">
        <v>28</v>
      </c>
      <c r="L2" s="13"/>
      <c r="M2" s="13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5.75" thickBot="1" x14ac:dyDescent="0.3">
      <c r="A3" s="1"/>
      <c r="B3" s="1"/>
      <c r="C3" s="12"/>
      <c r="D3" s="14" t="s">
        <v>1</v>
      </c>
      <c r="E3" s="15" t="s">
        <v>2</v>
      </c>
      <c r="F3" s="16" t="s">
        <v>3</v>
      </c>
      <c r="G3" s="13"/>
      <c r="H3" s="13"/>
      <c r="I3" s="17"/>
      <c r="J3" s="13"/>
      <c r="K3" s="39"/>
      <c r="L3" s="13"/>
      <c r="M3" s="13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30" customHeight="1" thickTop="1" thickBot="1" x14ac:dyDescent="0.3">
      <c r="A4" s="1"/>
      <c r="B4" s="1"/>
      <c r="C4" s="12"/>
      <c r="D4" s="18">
        <v>100000</v>
      </c>
      <c r="E4" s="19">
        <f>IF(SUM(I8:I17)&lt;=D4,SUM(I8:I17),"VALOR ACIMA DO DISPONÍVEL")</f>
        <v>30000</v>
      </c>
      <c r="F4" s="20">
        <f>(E4*I2)+E4+(D4-E4)</f>
        <v>103573.93916540097</v>
      </c>
      <c r="G4" s="13"/>
      <c r="H4" s="13"/>
      <c r="I4" s="37">
        <f>F4/D4-1</f>
        <v>3.5739391654009633E-2</v>
      </c>
      <c r="J4" s="40" t="s">
        <v>27</v>
      </c>
      <c r="K4" s="38" t="s">
        <v>26</v>
      </c>
      <c r="L4" s="13"/>
      <c r="M4" s="13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5.75" thickTop="1" x14ac:dyDescent="0.25">
      <c r="A5" s="1"/>
      <c r="B5" s="1"/>
      <c r="C5" s="12"/>
      <c r="D5" s="13"/>
      <c r="E5" s="13"/>
      <c r="F5" s="13"/>
      <c r="G5" s="13"/>
      <c r="H5" s="13"/>
      <c r="I5" s="13"/>
      <c r="J5" s="13"/>
      <c r="K5" s="13"/>
      <c r="L5" s="13"/>
      <c r="M5" s="13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5.75" x14ac:dyDescent="0.25">
      <c r="A6" s="1"/>
      <c r="B6" s="1"/>
      <c r="C6" s="57" t="s">
        <v>25</v>
      </c>
      <c r="D6" s="58"/>
      <c r="E6" s="58"/>
      <c r="F6" s="58"/>
      <c r="G6" s="58"/>
      <c r="H6" s="58"/>
      <c r="I6" s="58"/>
      <c r="J6" s="58"/>
      <c r="K6" s="58"/>
      <c r="L6" s="58"/>
      <c r="M6" s="59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x14ac:dyDescent="0.25">
      <c r="A7" s="1"/>
      <c r="B7" s="1"/>
      <c r="C7" s="60" t="s">
        <v>4</v>
      </c>
      <c r="D7" s="61"/>
      <c r="E7" s="21" t="s">
        <v>5</v>
      </c>
      <c r="F7" s="14" t="s">
        <v>6</v>
      </c>
      <c r="G7" s="14" t="s">
        <v>7</v>
      </c>
      <c r="H7" s="22" t="s">
        <v>8</v>
      </c>
      <c r="I7" s="15" t="s">
        <v>9</v>
      </c>
      <c r="J7" s="22" t="s">
        <v>10</v>
      </c>
      <c r="K7" s="14" t="s">
        <v>11</v>
      </c>
      <c r="L7" s="55" t="s">
        <v>12</v>
      </c>
      <c r="M7" s="56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x14ac:dyDescent="0.25">
      <c r="A8" s="1"/>
      <c r="B8" s="1"/>
      <c r="C8" s="23">
        <v>1</v>
      </c>
      <c r="D8" s="43" t="s">
        <v>18</v>
      </c>
      <c r="E8" s="25">
        <v>0.1</v>
      </c>
      <c r="F8" s="26">
        <v>28.5</v>
      </c>
      <c r="G8" s="27">
        <f t="shared" ref="G8:G10" si="0">((E8*$D$4)/100)/F8</f>
        <v>3.5087719298245612</v>
      </c>
      <c r="H8" s="28">
        <v>3.5087719298245612</v>
      </c>
      <c r="I8" s="29">
        <f>H8*F8*100</f>
        <v>10000</v>
      </c>
      <c r="J8" s="30">
        <f t="shared" ref="J8:J17" si="1">I8/$E$4</f>
        <v>0.33333333333333331</v>
      </c>
      <c r="K8" s="45">
        <v>30.84</v>
      </c>
      <c r="L8" s="32">
        <f t="shared" ref="L8:L17" si="2">IFERROR((K8/F8-1)*J8,0)</f>
        <v>2.7368421052631559E-2</v>
      </c>
      <c r="M8" s="33">
        <f t="shared" ref="M8:M17" si="3">IFERROR(L8/J8,0)</f>
        <v>8.2105263157894681E-2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x14ac:dyDescent="0.25">
      <c r="A9" s="1"/>
      <c r="B9" s="1"/>
      <c r="C9" s="34">
        <v>2</v>
      </c>
      <c r="D9" s="44" t="s">
        <v>30</v>
      </c>
      <c r="E9" s="25">
        <v>0.1</v>
      </c>
      <c r="F9" s="26">
        <v>44.86</v>
      </c>
      <c r="G9" s="27">
        <f t="shared" si="0"/>
        <v>2.2291573785109229</v>
      </c>
      <c r="H9" s="28">
        <v>2.2291573785109229</v>
      </c>
      <c r="I9" s="29">
        <f t="shared" ref="I9:I17" si="4">H9*F9*100</f>
        <v>10000</v>
      </c>
      <c r="J9" s="30">
        <f t="shared" si="1"/>
        <v>0.33333333333333331</v>
      </c>
      <c r="K9" s="45">
        <v>53</v>
      </c>
      <c r="L9" s="36">
        <f t="shared" si="2"/>
        <v>6.0484470203596409E-2</v>
      </c>
      <c r="M9" s="33">
        <f t="shared" si="3"/>
        <v>0.18145341061078923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x14ac:dyDescent="0.25">
      <c r="A10" s="1"/>
      <c r="B10" s="1"/>
      <c r="C10" s="34">
        <v>3</v>
      </c>
      <c r="D10" s="44" t="s">
        <v>31</v>
      </c>
      <c r="E10" s="25">
        <v>0.1</v>
      </c>
      <c r="F10" s="26">
        <v>18.329999999999998</v>
      </c>
      <c r="G10" s="27">
        <f t="shared" si="0"/>
        <v>5.4555373704309877</v>
      </c>
      <c r="H10" s="28">
        <v>5.4555373704309877</v>
      </c>
      <c r="I10" s="29">
        <f t="shared" si="4"/>
        <v>10000</v>
      </c>
      <c r="J10" s="30">
        <f t="shared" si="1"/>
        <v>0.33333333333333331</v>
      </c>
      <c r="K10" s="45">
        <v>20.05</v>
      </c>
      <c r="L10" s="36">
        <f t="shared" si="2"/>
        <v>3.1278414257137691E-2</v>
      </c>
      <c r="M10" s="33">
        <f t="shared" si="3"/>
        <v>9.3835242771413072E-2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x14ac:dyDescent="0.25">
      <c r="A11" s="1"/>
      <c r="B11" s="1"/>
      <c r="C11" s="34">
        <v>4</v>
      </c>
      <c r="D11" s="35"/>
      <c r="E11" s="25"/>
      <c r="F11" s="26"/>
      <c r="G11" s="27"/>
      <c r="H11" s="28"/>
      <c r="I11" s="29">
        <f t="shared" si="4"/>
        <v>0</v>
      </c>
      <c r="J11" s="30">
        <f t="shared" si="1"/>
        <v>0</v>
      </c>
      <c r="K11" s="31"/>
      <c r="L11" s="36">
        <f t="shared" si="2"/>
        <v>0</v>
      </c>
      <c r="M11" s="33">
        <f t="shared" si="3"/>
        <v>0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x14ac:dyDescent="0.25">
      <c r="A12" s="1"/>
      <c r="B12" s="1"/>
      <c r="C12" s="34">
        <v>5</v>
      </c>
      <c r="D12" s="35"/>
      <c r="E12" s="25"/>
      <c r="F12" s="26"/>
      <c r="G12" s="27"/>
      <c r="H12" s="28"/>
      <c r="I12" s="29">
        <f t="shared" si="4"/>
        <v>0</v>
      </c>
      <c r="J12" s="30">
        <f t="shared" si="1"/>
        <v>0</v>
      </c>
      <c r="K12" s="31"/>
      <c r="L12" s="36">
        <f t="shared" si="2"/>
        <v>0</v>
      </c>
      <c r="M12" s="33">
        <f t="shared" si="3"/>
        <v>0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x14ac:dyDescent="0.25">
      <c r="A13" s="1"/>
      <c r="B13" s="1"/>
      <c r="C13" s="34">
        <v>6</v>
      </c>
      <c r="D13" s="35"/>
      <c r="E13" s="25"/>
      <c r="F13" s="26"/>
      <c r="G13" s="27"/>
      <c r="H13" s="28"/>
      <c r="I13" s="29">
        <f t="shared" si="4"/>
        <v>0</v>
      </c>
      <c r="J13" s="30">
        <f t="shared" si="1"/>
        <v>0</v>
      </c>
      <c r="K13" s="31"/>
      <c r="L13" s="36">
        <f t="shared" si="2"/>
        <v>0</v>
      </c>
      <c r="M13" s="33">
        <f t="shared" si="3"/>
        <v>0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x14ac:dyDescent="0.25">
      <c r="A14" s="1"/>
      <c r="B14" s="1"/>
      <c r="C14" s="34">
        <v>7</v>
      </c>
      <c r="D14" s="35"/>
      <c r="E14" s="25"/>
      <c r="F14" s="26"/>
      <c r="G14" s="27"/>
      <c r="H14" s="28"/>
      <c r="I14" s="29">
        <f t="shared" si="4"/>
        <v>0</v>
      </c>
      <c r="J14" s="30">
        <f t="shared" si="1"/>
        <v>0</v>
      </c>
      <c r="K14" s="31"/>
      <c r="L14" s="36">
        <f t="shared" si="2"/>
        <v>0</v>
      </c>
      <c r="M14" s="33">
        <f t="shared" si="3"/>
        <v>0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x14ac:dyDescent="0.25">
      <c r="A15" s="1"/>
      <c r="B15" s="1"/>
      <c r="C15" s="34">
        <v>8</v>
      </c>
      <c r="D15" s="35"/>
      <c r="E15" s="25"/>
      <c r="F15" s="26"/>
      <c r="G15" s="27"/>
      <c r="H15" s="28"/>
      <c r="I15" s="29">
        <f t="shared" si="4"/>
        <v>0</v>
      </c>
      <c r="J15" s="30">
        <f t="shared" si="1"/>
        <v>0</v>
      </c>
      <c r="K15" s="31"/>
      <c r="L15" s="36">
        <f t="shared" si="2"/>
        <v>0</v>
      </c>
      <c r="M15" s="33">
        <f t="shared" si="3"/>
        <v>0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x14ac:dyDescent="0.25">
      <c r="A16" s="1"/>
      <c r="B16" s="1"/>
      <c r="C16" s="34">
        <v>9</v>
      </c>
      <c r="D16" s="35"/>
      <c r="E16" s="25"/>
      <c r="F16" s="26"/>
      <c r="G16" s="27"/>
      <c r="H16" s="28"/>
      <c r="I16" s="29">
        <f t="shared" si="4"/>
        <v>0</v>
      </c>
      <c r="J16" s="30">
        <f t="shared" si="1"/>
        <v>0</v>
      </c>
      <c r="K16" s="31"/>
      <c r="L16" s="36">
        <f t="shared" si="2"/>
        <v>0</v>
      </c>
      <c r="M16" s="33">
        <f t="shared" si="3"/>
        <v>0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x14ac:dyDescent="0.25">
      <c r="A17" s="1"/>
      <c r="B17" s="1"/>
      <c r="C17" s="34">
        <v>10</v>
      </c>
      <c r="D17" s="35"/>
      <c r="E17" s="25"/>
      <c r="F17" s="26"/>
      <c r="G17" s="27"/>
      <c r="H17" s="28"/>
      <c r="I17" s="29">
        <f t="shared" si="4"/>
        <v>0</v>
      </c>
      <c r="J17" s="30">
        <f t="shared" si="1"/>
        <v>0</v>
      </c>
      <c r="K17" s="31"/>
      <c r="L17" s="36">
        <f t="shared" si="2"/>
        <v>0</v>
      </c>
      <c r="M17" s="33">
        <f t="shared" si="3"/>
        <v>0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x14ac:dyDescent="0.25">
      <c r="A18" s="1"/>
      <c r="B18" s="1"/>
      <c r="C18" s="62" t="s">
        <v>22</v>
      </c>
      <c r="D18" s="62"/>
      <c r="E18" s="62"/>
      <c r="F18" s="4">
        <v>100000</v>
      </c>
      <c r="G18" s="3"/>
      <c r="H18" s="3"/>
      <c r="I18" s="3"/>
      <c r="J18" s="4"/>
      <c r="K18" s="2">
        <f>F4</f>
        <v>103573.93916540097</v>
      </c>
      <c r="L18" s="50">
        <f t="shared" ref="L18" si="5">(K18/F18-1)</f>
        <v>3.5739391654009633E-2</v>
      </c>
      <c r="M18" s="51"/>
      <c r="N18" s="41" t="s">
        <v>29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5.75" customHeight="1" x14ac:dyDescent="0.25">
      <c r="A19" s="1"/>
      <c r="B19" s="1"/>
      <c r="C19" s="62" t="s">
        <v>24</v>
      </c>
      <c r="D19" s="62"/>
      <c r="E19" s="62"/>
      <c r="F19" s="11">
        <v>80505.89</v>
      </c>
      <c r="G19" s="6"/>
      <c r="H19" s="6"/>
      <c r="I19" s="6"/>
      <c r="J19" s="7"/>
      <c r="K19" s="5">
        <v>80505.89</v>
      </c>
      <c r="L19" s="50">
        <f>(K19/F19-L261)</f>
        <v>1</v>
      </c>
      <c r="M19" s="5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5.75" customHeight="1" x14ac:dyDescent="0.25">
      <c r="A20" s="1"/>
      <c r="B20" s="1"/>
      <c r="C20" s="9"/>
      <c r="D20" s="1"/>
      <c r="E20" s="8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5.75" customHeight="1" x14ac:dyDescent="0.25">
      <c r="A21" s="1"/>
      <c r="B21" s="1"/>
      <c r="C21" s="9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5.75" customHeight="1" x14ac:dyDescent="0.25">
      <c r="A22" s="1"/>
      <c r="B22" s="1"/>
      <c r="C22" s="9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5.75" customHeight="1" x14ac:dyDescent="0.25">
      <c r="A23" s="1"/>
      <c r="B23" s="1"/>
      <c r="C23" s="9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5.75" customHeight="1" x14ac:dyDescent="0.25">
      <c r="A24" s="1"/>
      <c r="B24" s="1"/>
      <c r="C24" s="9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5.75" customHeight="1" x14ac:dyDescent="0.25">
      <c r="A25" s="1"/>
      <c r="B25" s="1"/>
      <c r="C25" s="9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5.75" customHeight="1" x14ac:dyDescent="0.25">
      <c r="A26" s="1"/>
      <c r="B26" s="1"/>
      <c r="C26" s="9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5.75" customHeight="1" x14ac:dyDescent="0.25">
      <c r="A27" s="1"/>
      <c r="B27" s="1"/>
      <c r="C27" s="9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5.75" customHeight="1" x14ac:dyDescent="0.25">
      <c r="A28" s="1"/>
      <c r="B28" s="1"/>
      <c r="C28" s="9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5.75" customHeight="1" x14ac:dyDescent="0.25">
      <c r="A29" s="1"/>
      <c r="B29" s="1"/>
      <c r="C29" s="9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5.75" customHeight="1" x14ac:dyDescent="0.25">
      <c r="A30" s="1"/>
      <c r="B30" s="1"/>
      <c r="C30" s="9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5.75" customHeight="1" x14ac:dyDescent="0.25">
      <c r="A31" s="1"/>
      <c r="B31" s="1"/>
      <c r="C31" s="9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5.75" customHeight="1" x14ac:dyDescent="0.25">
      <c r="A32" s="1"/>
      <c r="B32" s="1"/>
      <c r="C32" s="9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5.75" customHeight="1" x14ac:dyDescent="0.25">
      <c r="A33" s="1"/>
      <c r="B33" s="1"/>
      <c r="C33" s="9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5.75" customHeight="1" x14ac:dyDescent="0.25">
      <c r="A34" s="1"/>
      <c r="B34" s="1"/>
      <c r="C34" s="9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5.75" customHeight="1" x14ac:dyDescent="0.25">
      <c r="A35" s="1"/>
      <c r="B35" s="1"/>
      <c r="C35" s="9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5.75" customHeight="1" x14ac:dyDescent="0.25">
      <c r="A36" s="1"/>
      <c r="B36" s="1"/>
      <c r="C36" s="9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5.75" customHeight="1" x14ac:dyDescent="0.25">
      <c r="A37" s="1"/>
      <c r="B37" s="1"/>
      <c r="C37" s="9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5.75" customHeight="1" x14ac:dyDescent="0.25">
      <c r="A38" s="1"/>
      <c r="B38" s="1"/>
      <c r="C38" s="9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5.75" customHeight="1" x14ac:dyDescent="0.25">
      <c r="A39" s="1"/>
      <c r="B39" s="1"/>
      <c r="C39" s="9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5.75" customHeight="1" x14ac:dyDescent="0.25">
      <c r="A40" s="1"/>
      <c r="B40" s="1"/>
      <c r="C40" s="9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5.75" customHeight="1" x14ac:dyDescent="0.25">
      <c r="A41" s="1"/>
      <c r="B41" s="1"/>
      <c r="C41" s="9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5.75" customHeight="1" x14ac:dyDescent="0.25">
      <c r="A42" s="1"/>
      <c r="B42" s="1"/>
      <c r="C42" s="9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5.75" customHeight="1" x14ac:dyDescent="0.25">
      <c r="A43" s="1"/>
      <c r="B43" s="1"/>
      <c r="C43" s="9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5.75" customHeight="1" x14ac:dyDescent="0.25">
      <c r="A44" s="1"/>
      <c r="B44" s="1"/>
      <c r="C44" s="9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5.75" customHeight="1" x14ac:dyDescent="0.25">
      <c r="A45" s="1"/>
      <c r="B45" s="1"/>
      <c r="C45" s="9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5.75" customHeight="1" x14ac:dyDescent="0.25">
      <c r="A46" s="1"/>
      <c r="B46" s="1"/>
      <c r="C46" s="9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5.75" customHeight="1" x14ac:dyDescent="0.25">
      <c r="A47" s="1"/>
      <c r="B47" s="1"/>
      <c r="C47" s="9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5.75" customHeight="1" x14ac:dyDescent="0.25">
      <c r="A48" s="1"/>
      <c r="B48" s="1"/>
      <c r="C48" s="9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5.75" customHeight="1" x14ac:dyDescent="0.25">
      <c r="A49" s="1"/>
      <c r="B49" s="1"/>
      <c r="C49" s="9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5.75" customHeight="1" x14ac:dyDescent="0.25">
      <c r="A50" s="1"/>
      <c r="B50" s="1"/>
      <c r="C50" s="9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5.75" customHeight="1" x14ac:dyDescent="0.25">
      <c r="A51" s="1"/>
      <c r="B51" s="1"/>
      <c r="C51" s="9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5.75" customHeight="1" x14ac:dyDescent="0.25">
      <c r="A52" s="1"/>
      <c r="B52" s="1"/>
      <c r="C52" s="9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5.75" customHeight="1" x14ac:dyDescent="0.25">
      <c r="A53" s="1"/>
      <c r="B53" s="1"/>
      <c r="C53" s="9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5.75" customHeight="1" x14ac:dyDescent="0.25">
      <c r="A54" s="1"/>
      <c r="B54" s="1"/>
      <c r="C54" s="9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5.75" customHeight="1" x14ac:dyDescent="0.25">
      <c r="A55" s="1"/>
      <c r="B55" s="1"/>
      <c r="C55" s="9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5.75" customHeight="1" x14ac:dyDescent="0.25">
      <c r="A56" s="1"/>
      <c r="B56" s="1"/>
      <c r="C56" s="9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5.75" customHeight="1" x14ac:dyDescent="0.25">
      <c r="A57" s="1"/>
      <c r="B57" s="1"/>
      <c r="C57" s="9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5.75" customHeight="1" x14ac:dyDescent="0.25">
      <c r="A58" s="1"/>
      <c r="B58" s="1"/>
      <c r="C58" s="9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5.75" customHeight="1" x14ac:dyDescent="0.25">
      <c r="A59" s="1"/>
      <c r="B59" s="1"/>
      <c r="C59" s="9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5.75" customHeight="1" x14ac:dyDescent="0.25">
      <c r="A60" s="1"/>
      <c r="B60" s="1"/>
      <c r="C60" s="9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5.75" customHeight="1" x14ac:dyDescent="0.25">
      <c r="A61" s="1"/>
      <c r="B61" s="1"/>
      <c r="C61" s="9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5.75" customHeight="1" x14ac:dyDescent="0.25">
      <c r="A62" s="1"/>
      <c r="B62" s="1"/>
      <c r="C62" s="9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5.75" customHeight="1" x14ac:dyDescent="0.25">
      <c r="A63" s="1"/>
      <c r="B63" s="1"/>
      <c r="C63" s="9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5.75" customHeight="1" x14ac:dyDescent="0.25">
      <c r="A64" s="1"/>
      <c r="B64" s="1"/>
      <c r="C64" s="9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5.75" customHeight="1" x14ac:dyDescent="0.25">
      <c r="A65" s="1"/>
      <c r="B65" s="1"/>
      <c r="C65" s="9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5.75" customHeight="1" x14ac:dyDescent="0.25">
      <c r="A66" s="1"/>
      <c r="B66" s="1"/>
      <c r="C66" s="9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5.75" customHeight="1" x14ac:dyDescent="0.25">
      <c r="A67" s="1"/>
      <c r="B67" s="1"/>
      <c r="C67" s="9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5.75" customHeight="1" x14ac:dyDescent="0.25">
      <c r="A68" s="1"/>
      <c r="B68" s="1"/>
      <c r="C68" s="9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5.75" customHeight="1" x14ac:dyDescent="0.25">
      <c r="A69" s="1"/>
      <c r="B69" s="1"/>
      <c r="C69" s="9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5.75" customHeight="1" x14ac:dyDescent="0.25">
      <c r="A70" s="1"/>
      <c r="B70" s="1"/>
      <c r="C70" s="9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5.75" customHeight="1" x14ac:dyDescent="0.25">
      <c r="A71" s="1"/>
      <c r="B71" s="1"/>
      <c r="C71" s="9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5.75" customHeight="1" x14ac:dyDescent="0.25">
      <c r="A72" s="1"/>
      <c r="B72" s="1"/>
      <c r="C72" s="9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5.75" customHeight="1" x14ac:dyDescent="0.25">
      <c r="A73" s="1"/>
      <c r="B73" s="1"/>
      <c r="C73" s="9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5.75" customHeight="1" x14ac:dyDescent="0.25">
      <c r="A74" s="1"/>
      <c r="B74" s="1"/>
      <c r="C74" s="9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5.75" customHeight="1" x14ac:dyDescent="0.25">
      <c r="A75" s="1"/>
      <c r="B75" s="1"/>
      <c r="C75" s="9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5.75" customHeight="1" x14ac:dyDescent="0.25">
      <c r="A76" s="1"/>
      <c r="B76" s="1"/>
      <c r="C76" s="9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5.75" customHeight="1" x14ac:dyDescent="0.25">
      <c r="A77" s="1"/>
      <c r="B77" s="1"/>
      <c r="C77" s="9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5.75" customHeight="1" x14ac:dyDescent="0.25">
      <c r="A78" s="1"/>
      <c r="B78" s="1"/>
      <c r="C78" s="9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5.75" customHeight="1" x14ac:dyDescent="0.25">
      <c r="A79" s="1"/>
      <c r="B79" s="1"/>
      <c r="C79" s="9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5.75" customHeight="1" x14ac:dyDescent="0.25">
      <c r="A80" s="1"/>
      <c r="B80" s="1"/>
      <c r="C80" s="9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5.75" customHeight="1" x14ac:dyDescent="0.25">
      <c r="A81" s="1"/>
      <c r="B81" s="1"/>
      <c r="C81" s="9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5.75" customHeight="1" x14ac:dyDescent="0.25">
      <c r="A82" s="1"/>
      <c r="B82" s="1"/>
      <c r="C82" s="9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5.75" customHeight="1" x14ac:dyDescent="0.25">
      <c r="A83" s="1"/>
      <c r="B83" s="1"/>
      <c r="C83" s="9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5.75" customHeight="1" x14ac:dyDescent="0.25">
      <c r="A84" s="1"/>
      <c r="B84" s="1"/>
      <c r="C84" s="9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5.75" customHeight="1" x14ac:dyDescent="0.25">
      <c r="A85" s="1"/>
      <c r="B85" s="1"/>
      <c r="C85" s="9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5.75" customHeight="1" x14ac:dyDescent="0.25">
      <c r="A86" s="1"/>
      <c r="B86" s="1"/>
      <c r="C86" s="9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5.75" customHeight="1" x14ac:dyDescent="0.25">
      <c r="A87" s="1"/>
      <c r="B87" s="1"/>
      <c r="C87" s="9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5.75" customHeight="1" x14ac:dyDescent="0.25">
      <c r="A88" s="1"/>
      <c r="B88" s="1"/>
      <c r="C88" s="9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5.75" customHeight="1" x14ac:dyDescent="0.25">
      <c r="A89" s="1"/>
      <c r="B89" s="1"/>
      <c r="C89" s="9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5.75" customHeight="1" x14ac:dyDescent="0.25">
      <c r="A90" s="1"/>
      <c r="B90" s="1"/>
      <c r="C90" s="9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5.75" customHeight="1" x14ac:dyDescent="0.25">
      <c r="A91" s="1"/>
      <c r="B91" s="1"/>
      <c r="C91" s="9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5.75" customHeight="1" x14ac:dyDescent="0.25">
      <c r="A92" s="1"/>
      <c r="B92" s="1"/>
      <c r="C92" s="9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5.75" customHeight="1" x14ac:dyDescent="0.25">
      <c r="A93" s="1"/>
      <c r="B93" s="1"/>
      <c r="C93" s="9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5.75" customHeight="1" x14ac:dyDescent="0.25">
      <c r="A94" s="1"/>
      <c r="B94" s="1"/>
      <c r="C94" s="9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5.75" customHeight="1" x14ac:dyDescent="0.25">
      <c r="A95" s="1"/>
      <c r="B95" s="1"/>
      <c r="C95" s="9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5.75" customHeight="1" x14ac:dyDescent="0.25">
      <c r="A96" s="1"/>
      <c r="B96" s="1"/>
      <c r="C96" s="9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5.75" customHeight="1" x14ac:dyDescent="0.25">
      <c r="A97" s="1"/>
      <c r="B97" s="1"/>
      <c r="C97" s="9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5.75" customHeight="1" x14ac:dyDescent="0.25">
      <c r="A98" s="1"/>
      <c r="B98" s="1"/>
      <c r="C98" s="9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5.75" customHeight="1" x14ac:dyDescent="0.25">
      <c r="A99" s="1"/>
      <c r="B99" s="1"/>
      <c r="C99" s="9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5.75" customHeight="1" x14ac:dyDescent="0.25">
      <c r="A100" s="1"/>
      <c r="B100" s="1"/>
      <c r="C100" s="9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5.75" customHeight="1" x14ac:dyDescent="0.25">
      <c r="A101" s="1"/>
      <c r="B101" s="1"/>
      <c r="C101" s="9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5.75" customHeight="1" x14ac:dyDescent="0.25">
      <c r="A102" s="1"/>
      <c r="B102" s="1"/>
      <c r="C102" s="9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5.75" customHeight="1" x14ac:dyDescent="0.25">
      <c r="A103" s="1"/>
      <c r="B103" s="1"/>
      <c r="C103" s="9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5.75" customHeight="1" x14ac:dyDescent="0.25">
      <c r="A104" s="1"/>
      <c r="B104" s="1"/>
      <c r="C104" s="9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5.75" customHeight="1" x14ac:dyDescent="0.25">
      <c r="A105" s="1"/>
      <c r="B105" s="1"/>
      <c r="C105" s="9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5.75" customHeight="1" x14ac:dyDescent="0.25">
      <c r="A106" s="1"/>
      <c r="B106" s="1"/>
      <c r="C106" s="9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5.75" customHeight="1" x14ac:dyDescent="0.25">
      <c r="A107" s="1"/>
      <c r="B107" s="1"/>
      <c r="C107" s="9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5.75" customHeight="1" x14ac:dyDescent="0.25">
      <c r="A108" s="1"/>
      <c r="B108" s="1"/>
      <c r="C108" s="9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5.75" customHeight="1" x14ac:dyDescent="0.25">
      <c r="A109" s="1"/>
      <c r="B109" s="1"/>
      <c r="C109" s="9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5.75" customHeight="1" x14ac:dyDescent="0.25">
      <c r="A110" s="1"/>
      <c r="B110" s="1"/>
      <c r="C110" s="9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5.75" customHeight="1" x14ac:dyDescent="0.25">
      <c r="A111" s="1"/>
      <c r="B111" s="1"/>
      <c r="C111" s="9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5.75" customHeight="1" x14ac:dyDescent="0.25">
      <c r="A112" s="1"/>
      <c r="B112" s="1"/>
      <c r="C112" s="9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5.75" customHeight="1" x14ac:dyDescent="0.25">
      <c r="A113" s="1"/>
      <c r="B113" s="1"/>
      <c r="C113" s="9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5.75" customHeight="1" x14ac:dyDescent="0.25">
      <c r="A114" s="1"/>
      <c r="B114" s="1"/>
      <c r="C114" s="9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5.75" customHeight="1" x14ac:dyDescent="0.25">
      <c r="A115" s="1"/>
      <c r="B115" s="1"/>
      <c r="C115" s="9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5.75" customHeight="1" x14ac:dyDescent="0.25">
      <c r="A116" s="1"/>
      <c r="B116" s="1"/>
      <c r="C116" s="9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5.75" customHeight="1" x14ac:dyDescent="0.25">
      <c r="A117" s="1"/>
      <c r="B117" s="1"/>
      <c r="C117" s="9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5.75" customHeight="1" x14ac:dyDescent="0.25">
      <c r="A118" s="1"/>
      <c r="B118" s="1"/>
      <c r="C118" s="9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5.75" customHeight="1" x14ac:dyDescent="0.25">
      <c r="A119" s="1"/>
      <c r="B119" s="1"/>
      <c r="C119" s="9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5.75" customHeight="1" x14ac:dyDescent="0.25">
      <c r="A120" s="1"/>
      <c r="B120" s="1"/>
      <c r="C120" s="9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5.75" customHeight="1" x14ac:dyDescent="0.25">
      <c r="A121" s="1"/>
      <c r="B121" s="1"/>
      <c r="C121" s="9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5.75" customHeight="1" x14ac:dyDescent="0.25">
      <c r="A122" s="1"/>
      <c r="B122" s="1"/>
      <c r="C122" s="9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5.75" customHeight="1" x14ac:dyDescent="0.25">
      <c r="A123" s="1"/>
      <c r="B123" s="1"/>
      <c r="C123" s="9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5.75" customHeight="1" x14ac:dyDescent="0.25">
      <c r="A124" s="1"/>
      <c r="B124" s="1"/>
      <c r="C124" s="9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5.75" customHeight="1" x14ac:dyDescent="0.25">
      <c r="A125" s="1"/>
      <c r="B125" s="1"/>
      <c r="C125" s="9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5.75" customHeight="1" x14ac:dyDescent="0.25">
      <c r="A126" s="1"/>
      <c r="B126" s="1"/>
      <c r="C126" s="9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5.75" customHeight="1" x14ac:dyDescent="0.25">
      <c r="A127" s="1"/>
      <c r="B127" s="1"/>
      <c r="C127" s="9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5.75" customHeight="1" x14ac:dyDescent="0.25">
      <c r="A128" s="1"/>
      <c r="B128" s="1"/>
      <c r="C128" s="9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5.75" customHeight="1" x14ac:dyDescent="0.25">
      <c r="A129" s="1"/>
      <c r="B129" s="1"/>
      <c r="C129" s="9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5.75" customHeight="1" x14ac:dyDescent="0.25">
      <c r="A130" s="1"/>
      <c r="B130" s="1"/>
      <c r="C130" s="9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5.75" customHeight="1" x14ac:dyDescent="0.25">
      <c r="A131" s="1"/>
      <c r="B131" s="1"/>
      <c r="C131" s="9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5.75" customHeight="1" x14ac:dyDescent="0.25">
      <c r="A132" s="1"/>
      <c r="B132" s="1"/>
      <c r="C132" s="9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5.75" customHeight="1" x14ac:dyDescent="0.25">
      <c r="A133" s="1"/>
      <c r="B133" s="1"/>
      <c r="C133" s="9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5.75" customHeight="1" x14ac:dyDescent="0.25">
      <c r="A134" s="1"/>
      <c r="B134" s="1"/>
      <c r="C134" s="9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5.75" customHeight="1" x14ac:dyDescent="0.25">
      <c r="A135" s="1"/>
      <c r="B135" s="1"/>
      <c r="C135" s="9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5.75" customHeight="1" x14ac:dyDescent="0.25">
      <c r="A136" s="1"/>
      <c r="B136" s="1"/>
      <c r="C136" s="9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5.75" customHeight="1" x14ac:dyDescent="0.25">
      <c r="A137" s="1"/>
      <c r="B137" s="1"/>
      <c r="C137" s="9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5.75" customHeight="1" x14ac:dyDescent="0.25">
      <c r="A138" s="1"/>
      <c r="B138" s="1"/>
      <c r="C138" s="9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5.75" customHeight="1" x14ac:dyDescent="0.25">
      <c r="A139" s="1"/>
      <c r="B139" s="1"/>
      <c r="C139" s="9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5.75" customHeight="1" x14ac:dyDescent="0.25">
      <c r="A140" s="1"/>
      <c r="B140" s="1"/>
      <c r="C140" s="9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5.75" customHeight="1" x14ac:dyDescent="0.25">
      <c r="A141" s="1"/>
      <c r="B141" s="1"/>
      <c r="C141" s="9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5.75" customHeight="1" x14ac:dyDescent="0.25">
      <c r="A142" s="1"/>
      <c r="B142" s="1"/>
      <c r="C142" s="9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5.75" customHeight="1" x14ac:dyDescent="0.25">
      <c r="A143" s="1"/>
      <c r="B143" s="1"/>
      <c r="C143" s="9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5.75" customHeight="1" x14ac:dyDescent="0.25">
      <c r="A144" s="1"/>
      <c r="B144" s="1"/>
      <c r="C144" s="9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5.75" customHeight="1" x14ac:dyDescent="0.25">
      <c r="A145" s="1"/>
      <c r="B145" s="1"/>
      <c r="C145" s="9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5.75" customHeight="1" x14ac:dyDescent="0.25">
      <c r="A146" s="1"/>
      <c r="B146" s="1"/>
      <c r="C146" s="9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5.75" customHeight="1" x14ac:dyDescent="0.25">
      <c r="A147" s="1"/>
      <c r="B147" s="1"/>
      <c r="C147" s="9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5.75" customHeight="1" x14ac:dyDescent="0.25">
      <c r="A148" s="1"/>
      <c r="B148" s="1"/>
      <c r="C148" s="9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5.75" customHeight="1" x14ac:dyDescent="0.25">
      <c r="A149" s="1"/>
      <c r="B149" s="1"/>
      <c r="C149" s="9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5.75" customHeight="1" x14ac:dyDescent="0.25">
      <c r="A150" s="1"/>
      <c r="B150" s="1"/>
      <c r="C150" s="9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5.75" customHeight="1" x14ac:dyDescent="0.25">
      <c r="A151" s="1"/>
      <c r="B151" s="1"/>
      <c r="C151" s="9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5.75" customHeight="1" x14ac:dyDescent="0.25">
      <c r="A152" s="1"/>
      <c r="B152" s="1"/>
      <c r="C152" s="9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5.75" customHeight="1" x14ac:dyDescent="0.25">
      <c r="A153" s="1"/>
      <c r="B153" s="1"/>
      <c r="C153" s="9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5.75" customHeight="1" x14ac:dyDescent="0.25">
      <c r="A154" s="1"/>
      <c r="B154" s="1"/>
      <c r="C154" s="9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5.75" customHeight="1" x14ac:dyDescent="0.25">
      <c r="A155" s="1"/>
      <c r="B155" s="1"/>
      <c r="C155" s="9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5.75" customHeight="1" x14ac:dyDescent="0.25">
      <c r="A156" s="1"/>
      <c r="B156" s="1"/>
      <c r="C156" s="9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5.75" customHeight="1" x14ac:dyDescent="0.25">
      <c r="A157" s="1"/>
      <c r="B157" s="1"/>
      <c r="C157" s="9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5.75" customHeight="1" x14ac:dyDescent="0.25">
      <c r="A158" s="1"/>
      <c r="B158" s="1"/>
      <c r="C158" s="9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5.75" customHeight="1" x14ac:dyDescent="0.25">
      <c r="A159" s="1"/>
      <c r="B159" s="1"/>
      <c r="C159" s="9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5.75" customHeight="1" x14ac:dyDescent="0.25">
      <c r="A160" s="1"/>
      <c r="B160" s="1"/>
      <c r="C160" s="9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5.75" customHeight="1" x14ac:dyDescent="0.25">
      <c r="A161" s="1"/>
      <c r="B161" s="1"/>
      <c r="C161" s="9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5.75" customHeight="1" x14ac:dyDescent="0.25">
      <c r="A162" s="1"/>
      <c r="B162" s="1"/>
      <c r="C162" s="9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5.75" customHeight="1" x14ac:dyDescent="0.25">
      <c r="A163" s="1"/>
      <c r="B163" s="1"/>
      <c r="C163" s="9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5.75" customHeight="1" x14ac:dyDescent="0.25">
      <c r="A164" s="1"/>
      <c r="B164" s="1"/>
      <c r="C164" s="9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5.75" customHeight="1" x14ac:dyDescent="0.25">
      <c r="A165" s="1"/>
      <c r="B165" s="1"/>
      <c r="C165" s="9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5.75" customHeight="1" x14ac:dyDescent="0.25">
      <c r="A166" s="1"/>
      <c r="B166" s="1"/>
      <c r="C166" s="9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5.75" customHeight="1" x14ac:dyDescent="0.25">
      <c r="A167" s="1"/>
      <c r="B167" s="1"/>
      <c r="C167" s="9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5.75" customHeight="1" x14ac:dyDescent="0.25">
      <c r="A168" s="1"/>
      <c r="B168" s="1"/>
      <c r="C168" s="9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5.75" customHeight="1" x14ac:dyDescent="0.25">
      <c r="A169" s="1"/>
      <c r="B169" s="1"/>
      <c r="C169" s="9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5.75" customHeight="1" x14ac:dyDescent="0.25">
      <c r="A170" s="1"/>
      <c r="B170" s="1"/>
      <c r="C170" s="9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5.75" customHeight="1" x14ac:dyDescent="0.25">
      <c r="A171" s="1"/>
      <c r="B171" s="1"/>
      <c r="C171" s="9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5.75" customHeight="1" x14ac:dyDescent="0.25">
      <c r="A172" s="1"/>
      <c r="B172" s="1"/>
      <c r="C172" s="9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5.75" customHeight="1" x14ac:dyDescent="0.25">
      <c r="A173" s="1"/>
      <c r="B173" s="1"/>
      <c r="C173" s="9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5.75" customHeight="1" x14ac:dyDescent="0.25">
      <c r="A174" s="1"/>
      <c r="B174" s="1"/>
      <c r="C174" s="9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5.75" customHeight="1" x14ac:dyDescent="0.25">
      <c r="A175" s="1"/>
      <c r="B175" s="1"/>
      <c r="C175" s="9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5.75" customHeight="1" x14ac:dyDescent="0.25">
      <c r="A176" s="1"/>
      <c r="B176" s="1"/>
      <c r="C176" s="9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5.75" customHeight="1" x14ac:dyDescent="0.25">
      <c r="A177" s="1"/>
      <c r="B177" s="1"/>
      <c r="C177" s="9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5.75" customHeight="1" x14ac:dyDescent="0.25">
      <c r="A178" s="1"/>
      <c r="B178" s="1"/>
      <c r="C178" s="9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5.75" customHeight="1" x14ac:dyDescent="0.25">
      <c r="A179" s="1"/>
      <c r="B179" s="1"/>
      <c r="C179" s="9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5.75" customHeight="1" x14ac:dyDescent="0.25">
      <c r="A180" s="1"/>
      <c r="B180" s="1"/>
      <c r="C180" s="9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5.75" customHeight="1" x14ac:dyDescent="0.25">
      <c r="A181" s="1"/>
      <c r="B181" s="1"/>
      <c r="C181" s="9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5.75" customHeight="1" x14ac:dyDescent="0.25">
      <c r="A182" s="1"/>
      <c r="B182" s="1"/>
      <c r="C182" s="9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5.75" customHeight="1" x14ac:dyDescent="0.25">
      <c r="A183" s="1"/>
      <c r="B183" s="1"/>
      <c r="C183" s="9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5.75" customHeight="1" x14ac:dyDescent="0.25">
      <c r="A184" s="1"/>
      <c r="B184" s="1"/>
      <c r="C184" s="9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5.75" customHeight="1" x14ac:dyDescent="0.25">
      <c r="A185" s="1"/>
      <c r="B185" s="1"/>
      <c r="C185" s="9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5.75" customHeight="1" x14ac:dyDescent="0.25">
      <c r="A186" s="1"/>
      <c r="B186" s="1"/>
      <c r="C186" s="9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5.75" customHeight="1" x14ac:dyDescent="0.25">
      <c r="A187" s="1"/>
      <c r="B187" s="1"/>
      <c r="C187" s="9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5.75" customHeight="1" x14ac:dyDescent="0.25">
      <c r="A188" s="1"/>
      <c r="B188" s="1"/>
      <c r="C188" s="9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5.75" customHeight="1" x14ac:dyDescent="0.25">
      <c r="A189" s="1"/>
      <c r="B189" s="1"/>
      <c r="C189" s="9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5.75" customHeight="1" x14ac:dyDescent="0.25">
      <c r="A190" s="1"/>
      <c r="B190" s="1"/>
      <c r="C190" s="9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5.75" customHeight="1" x14ac:dyDescent="0.25">
      <c r="A191" s="1"/>
      <c r="B191" s="1"/>
      <c r="C191" s="9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5.75" customHeight="1" x14ac:dyDescent="0.25">
      <c r="A192" s="1"/>
      <c r="B192" s="1"/>
      <c r="C192" s="9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5.75" customHeight="1" x14ac:dyDescent="0.25">
      <c r="A193" s="1"/>
      <c r="B193" s="1"/>
      <c r="C193" s="9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5.75" customHeight="1" x14ac:dyDescent="0.25">
      <c r="A194" s="1"/>
      <c r="B194" s="1"/>
      <c r="C194" s="9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5.75" customHeight="1" x14ac:dyDescent="0.25">
      <c r="A195" s="1"/>
      <c r="B195" s="1"/>
      <c r="C195" s="9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5.75" customHeight="1" x14ac:dyDescent="0.25">
      <c r="A196" s="1"/>
      <c r="B196" s="1"/>
      <c r="C196" s="9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5.75" customHeight="1" x14ac:dyDescent="0.25">
      <c r="A197" s="1"/>
      <c r="B197" s="1"/>
      <c r="C197" s="9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5.75" customHeight="1" x14ac:dyDescent="0.25">
      <c r="A198" s="1"/>
      <c r="B198" s="1"/>
      <c r="C198" s="9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5.75" customHeight="1" x14ac:dyDescent="0.25">
      <c r="A199" s="1"/>
      <c r="B199" s="1"/>
      <c r="C199" s="9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5.75" customHeight="1" x14ac:dyDescent="0.25">
      <c r="A200" s="1"/>
      <c r="B200" s="1"/>
      <c r="C200" s="9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5.75" customHeight="1" x14ac:dyDescent="0.25">
      <c r="A201" s="1"/>
      <c r="B201" s="1"/>
      <c r="C201" s="9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5.75" customHeight="1" x14ac:dyDescent="0.25">
      <c r="A202" s="1"/>
      <c r="B202" s="1"/>
      <c r="C202" s="9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5.75" customHeight="1" x14ac:dyDescent="0.25">
      <c r="A203" s="1"/>
      <c r="B203" s="1"/>
      <c r="C203" s="9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5.75" customHeight="1" x14ac:dyDescent="0.25">
      <c r="A204" s="1"/>
      <c r="B204" s="1"/>
      <c r="C204" s="9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5.75" customHeight="1" x14ac:dyDescent="0.25">
      <c r="A205" s="1"/>
      <c r="B205" s="1"/>
      <c r="C205" s="9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5.75" customHeight="1" x14ac:dyDescent="0.25">
      <c r="A206" s="1"/>
      <c r="B206" s="1"/>
      <c r="C206" s="9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5.75" customHeight="1" x14ac:dyDescent="0.25">
      <c r="A207" s="1"/>
      <c r="B207" s="1"/>
      <c r="C207" s="9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5.75" customHeight="1" x14ac:dyDescent="0.25">
      <c r="A208" s="1"/>
      <c r="B208" s="1"/>
      <c r="C208" s="9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5.75" customHeight="1" x14ac:dyDescent="0.25">
      <c r="A209" s="1"/>
      <c r="B209" s="1"/>
      <c r="C209" s="9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5.75" customHeight="1" x14ac:dyDescent="0.25">
      <c r="A210" s="1"/>
      <c r="B210" s="1"/>
      <c r="C210" s="9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5.75" customHeight="1" x14ac:dyDescent="0.25">
      <c r="A211" s="1"/>
      <c r="B211" s="1"/>
      <c r="C211" s="9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5.75" customHeight="1" x14ac:dyDescent="0.25">
      <c r="A212" s="1"/>
      <c r="B212" s="1"/>
      <c r="C212" s="9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5.75" customHeight="1" x14ac:dyDescent="0.25">
      <c r="A213" s="1"/>
      <c r="B213" s="1"/>
      <c r="C213" s="9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5.75" customHeight="1" x14ac:dyDescent="0.25">
      <c r="A214" s="1"/>
      <c r="B214" s="1"/>
      <c r="C214" s="9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5.75" customHeight="1" x14ac:dyDescent="0.25">
      <c r="A215" s="1"/>
      <c r="B215" s="1"/>
      <c r="C215" s="9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5.75" customHeight="1" x14ac:dyDescent="0.25">
      <c r="A216" s="1"/>
      <c r="B216" s="1"/>
      <c r="C216" s="9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5.75" customHeight="1" x14ac:dyDescent="0.25">
      <c r="A217" s="1"/>
      <c r="B217" s="1"/>
      <c r="C217" s="9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5.75" customHeight="1" x14ac:dyDescent="0.25">
      <c r="A218" s="1"/>
      <c r="B218" s="1"/>
      <c r="C218" s="9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5.75" customHeight="1" x14ac:dyDescent="0.25">
      <c r="A219" s="1"/>
      <c r="B219" s="1"/>
      <c r="C219" s="9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5.75" customHeight="1" x14ac:dyDescent="0.25"/>
    <row r="221" spans="1:25" ht="15.75" customHeight="1" x14ac:dyDescent="0.25"/>
    <row r="222" spans="1:25" ht="15.75" customHeight="1" x14ac:dyDescent="0.25"/>
    <row r="223" spans="1:25" ht="15.75" customHeight="1" x14ac:dyDescent="0.25"/>
    <row r="224" spans="1:25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mergeCells count="8">
    <mergeCell ref="L19:M19"/>
    <mergeCell ref="D2:F2"/>
    <mergeCell ref="L7:M7"/>
    <mergeCell ref="L18:M18"/>
    <mergeCell ref="C6:M6"/>
    <mergeCell ref="C7:D7"/>
    <mergeCell ref="C18:E18"/>
    <mergeCell ref="C19:E19"/>
  </mergeCells>
  <conditionalFormatting sqref="M8:M17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">
    <cfRule type="cellIs" dxfId="7" priority="1" operator="equal">
      <formula>"VALOR ACIMA DO DISPONÍVEL"</formula>
    </cfRule>
  </conditionalFormatting>
  <pageMargins left="0.511811024" right="0.511811024" top="0.78740157499999996" bottom="0.78740157499999996" header="0" footer="0"/>
  <pageSetup orientation="landscape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9DE27-54AC-4975-92D6-25237E96A6A7}">
  <dimension ref="A1:Y998"/>
  <sheetViews>
    <sheetView showGridLines="0" workbookViewId="0">
      <selection activeCell="A28" sqref="A28"/>
    </sheetView>
  </sheetViews>
  <sheetFormatPr defaultColWidth="14.42578125" defaultRowHeight="15" customHeight="1" x14ac:dyDescent="0.25"/>
  <cols>
    <col min="1" max="1" width="9.140625" customWidth="1"/>
    <col min="2" max="2" width="18.7109375" customWidth="1"/>
    <col min="3" max="3" width="4.42578125" style="10" bestFit="1" customWidth="1"/>
    <col min="4" max="4" width="15" customWidth="1"/>
    <col min="5" max="5" width="17.85546875" customWidth="1"/>
    <col min="6" max="6" width="15" customWidth="1"/>
    <col min="7" max="7" width="7.7109375" customWidth="1"/>
    <col min="8" max="8" width="7" customWidth="1"/>
    <col min="9" max="9" width="15" customWidth="1"/>
    <col min="10" max="10" width="7.140625" customWidth="1"/>
    <col min="11" max="11" width="15" customWidth="1"/>
    <col min="12" max="12" width="8.85546875" customWidth="1"/>
    <col min="13" max="13" width="9" customWidth="1"/>
    <col min="14" max="25" width="8.7109375" customWidth="1"/>
  </cols>
  <sheetData>
    <row r="1" spans="1:25" x14ac:dyDescent="0.25">
      <c r="A1" s="1"/>
      <c r="B1" s="1"/>
      <c r="C1" s="9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5.75" x14ac:dyDescent="0.25">
      <c r="A2" s="1"/>
      <c r="B2" s="1"/>
      <c r="C2" s="12"/>
      <c r="D2" s="52" t="s">
        <v>0</v>
      </c>
      <c r="E2" s="53"/>
      <c r="F2" s="54"/>
      <c r="G2" s="13"/>
      <c r="H2" s="13"/>
      <c r="I2" s="42">
        <f>SUM(L8:L17)</f>
        <v>6.7093032562310362E-2</v>
      </c>
      <c r="J2" s="40" t="s">
        <v>27</v>
      </c>
      <c r="K2" s="38" t="s">
        <v>28</v>
      </c>
      <c r="L2" s="13"/>
      <c r="M2" s="13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5.75" thickBot="1" x14ac:dyDescent="0.3">
      <c r="A3" s="1"/>
      <c r="B3" s="1"/>
      <c r="C3" s="12"/>
      <c r="D3" s="14" t="s">
        <v>1</v>
      </c>
      <c r="E3" s="15" t="s">
        <v>2</v>
      </c>
      <c r="F3" s="16" t="s">
        <v>3</v>
      </c>
      <c r="G3" s="13"/>
      <c r="H3" s="13"/>
      <c r="I3" s="17"/>
      <c r="J3" s="13"/>
      <c r="K3" s="39"/>
      <c r="L3" s="13"/>
      <c r="M3" s="13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30" customHeight="1" thickTop="1" thickBot="1" x14ac:dyDescent="0.3">
      <c r="A4" s="1"/>
      <c r="B4" s="1"/>
      <c r="C4" s="12"/>
      <c r="D4" s="18">
        <f>Maio!F4</f>
        <v>103573.93916540097</v>
      </c>
      <c r="E4" s="19">
        <f>IF(SUM(I8:I17)&lt;=D4,SUM(I8:I17),"VALOR ACIMA DO DISPONÍVEL")</f>
        <v>102663.77760665688</v>
      </c>
      <c r="F4" s="20">
        <f>(E4*I2)+E4+(D4-E4)</f>
        <v>110461.96333933418</v>
      </c>
      <c r="G4" s="13"/>
      <c r="H4" s="13"/>
      <c r="I4" s="37">
        <f>F4/100000-1</f>
        <v>0.10461963339334179</v>
      </c>
      <c r="J4" s="40" t="s">
        <v>27</v>
      </c>
      <c r="K4" s="38" t="s">
        <v>26</v>
      </c>
      <c r="L4" s="13"/>
      <c r="M4" s="13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5.75" thickTop="1" x14ac:dyDescent="0.25">
      <c r="A5" s="1"/>
      <c r="B5" s="1"/>
      <c r="C5" s="12"/>
      <c r="D5" s="13"/>
      <c r="E5" s="13"/>
      <c r="F5" s="13"/>
      <c r="G5" s="13"/>
      <c r="H5" s="13"/>
      <c r="I5" s="13"/>
      <c r="J5" s="13"/>
      <c r="K5" s="13"/>
      <c r="L5" s="13"/>
      <c r="M5" s="13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5.75" x14ac:dyDescent="0.25">
      <c r="A6" s="1"/>
      <c r="B6" s="1"/>
      <c r="C6" s="65" t="s">
        <v>40</v>
      </c>
      <c r="D6" s="58"/>
      <c r="E6" s="58"/>
      <c r="F6" s="58"/>
      <c r="G6" s="58"/>
      <c r="H6" s="58"/>
      <c r="I6" s="58"/>
      <c r="J6" s="58"/>
      <c r="K6" s="58"/>
      <c r="L6" s="58"/>
      <c r="M6" s="59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x14ac:dyDescent="0.25">
      <c r="A7" s="1"/>
      <c r="B7" s="1"/>
      <c r="C7" s="60" t="s">
        <v>4</v>
      </c>
      <c r="D7" s="61"/>
      <c r="E7" s="21" t="s">
        <v>5</v>
      </c>
      <c r="F7" s="14" t="s">
        <v>6</v>
      </c>
      <c r="G7" s="14" t="s">
        <v>7</v>
      </c>
      <c r="H7" s="22" t="s">
        <v>8</v>
      </c>
      <c r="I7" s="15" t="s">
        <v>9</v>
      </c>
      <c r="J7" s="22" t="s">
        <v>10</v>
      </c>
      <c r="K7" s="48" t="s">
        <v>11</v>
      </c>
      <c r="L7" s="55" t="s">
        <v>12</v>
      </c>
      <c r="M7" s="56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x14ac:dyDescent="0.25">
      <c r="A8" s="1"/>
      <c r="B8" s="1"/>
      <c r="C8" s="23">
        <v>1</v>
      </c>
      <c r="D8" s="43" t="s">
        <v>18</v>
      </c>
      <c r="E8" s="25">
        <v>0.1</v>
      </c>
      <c r="F8" s="26">
        <v>30.84</v>
      </c>
      <c r="G8" s="27">
        <f t="shared" ref="G8:G17" si="0">((E8*$D$4)/100)/F8</f>
        <v>3.3584286370104075</v>
      </c>
      <c r="H8" s="28">
        <v>3.3584286370104075</v>
      </c>
      <c r="I8" s="64">
        <v>10357.568000000001</v>
      </c>
      <c r="J8" s="47">
        <f t="shared" ref="J8:J17" si="1">I8/$E$4</f>
        <v>0.10088824161218475</v>
      </c>
      <c r="K8" s="63">
        <v>32.15</v>
      </c>
      <c r="L8" s="32">
        <f t="shared" ref="L8:L17" si="2">IFERROR((K8/F8-1)*J8,0)</f>
        <v>4.2854603278846158E-3</v>
      </c>
      <c r="M8" s="33">
        <f t="shared" ref="M8:M17" si="3">IFERROR(L8/J8,0)</f>
        <v>4.2477302204928513E-2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x14ac:dyDescent="0.25">
      <c r="A9" s="1"/>
      <c r="B9" s="1"/>
      <c r="C9" s="34">
        <v>2</v>
      </c>
      <c r="D9" s="44" t="s">
        <v>30</v>
      </c>
      <c r="E9" s="25">
        <v>0.1</v>
      </c>
      <c r="F9" s="26">
        <v>53</v>
      </c>
      <c r="G9" s="27">
        <f t="shared" si="0"/>
        <v>1.9542252672717164</v>
      </c>
      <c r="H9" s="28">
        <v>1.9542252672717164</v>
      </c>
      <c r="I9" s="64">
        <v>27379.107431421449</v>
      </c>
      <c r="J9" s="47">
        <f t="shared" si="1"/>
        <v>0.26668712246612425</v>
      </c>
      <c r="K9" s="63">
        <v>55.92</v>
      </c>
      <c r="L9" s="36">
        <f t="shared" si="2"/>
        <v>1.4692950898133647E-2</v>
      </c>
      <c r="M9" s="33">
        <f t="shared" si="3"/>
        <v>5.5094339622641542E-2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x14ac:dyDescent="0.25">
      <c r="A10" s="1"/>
      <c r="B10" s="1"/>
      <c r="C10" s="34">
        <v>3</v>
      </c>
      <c r="D10" s="44" t="s">
        <v>31</v>
      </c>
      <c r="E10" s="25">
        <v>0.1</v>
      </c>
      <c r="F10" s="26">
        <v>20.05</v>
      </c>
      <c r="G10" s="27">
        <f t="shared" si="0"/>
        <v>5.165782502015011</v>
      </c>
      <c r="H10" s="28">
        <v>5.165782502015011</v>
      </c>
      <c r="I10" s="64">
        <v>4964.6004876882625</v>
      </c>
      <c r="J10" s="47">
        <f t="shared" si="1"/>
        <v>4.8357859056282676E-2</v>
      </c>
      <c r="K10" s="63">
        <v>23.22</v>
      </c>
      <c r="L10" s="36">
        <f t="shared" si="2"/>
        <v>7.6456066438112752E-3</v>
      </c>
      <c r="M10" s="33">
        <f t="shared" si="3"/>
        <v>0.15810473815461346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x14ac:dyDescent="0.25">
      <c r="A11" s="1"/>
      <c r="B11" s="1"/>
      <c r="C11" s="34">
        <v>4</v>
      </c>
      <c r="D11" s="44" t="s">
        <v>15</v>
      </c>
      <c r="E11" s="25">
        <v>0.1</v>
      </c>
      <c r="F11" s="26">
        <v>17.670000000000002</v>
      </c>
      <c r="G11" s="27">
        <f t="shared" si="0"/>
        <v>5.8615698452405747</v>
      </c>
      <c r="H11" s="28">
        <v>5.8615698452405747</v>
      </c>
      <c r="I11" s="64">
        <v>10357.568000000001</v>
      </c>
      <c r="J11" s="47">
        <f t="shared" si="1"/>
        <v>0.10088824161218475</v>
      </c>
      <c r="K11" s="63">
        <v>17.420000000000002</v>
      </c>
      <c r="L11" s="36">
        <f t="shared" si="2"/>
        <v>-1.4273944766862608E-3</v>
      </c>
      <c r="M11" s="33">
        <f t="shared" si="3"/>
        <v>-1.4148273910582931E-2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x14ac:dyDescent="0.25">
      <c r="A12" s="1"/>
      <c r="B12" s="1"/>
      <c r="C12" s="34">
        <v>5</v>
      </c>
      <c r="D12" s="44" t="s">
        <v>32</v>
      </c>
      <c r="E12" s="25">
        <v>0.1</v>
      </c>
      <c r="F12" s="26">
        <v>27.47</v>
      </c>
      <c r="G12" s="27">
        <f t="shared" si="0"/>
        <v>3.770438265941062</v>
      </c>
      <c r="H12" s="28">
        <v>3.770438265941062</v>
      </c>
      <c r="I12" s="64">
        <v>10357.568000000001</v>
      </c>
      <c r="J12" s="47">
        <f t="shared" si="1"/>
        <v>0.10088824161218475</v>
      </c>
      <c r="K12" s="63">
        <v>31.51</v>
      </c>
      <c r="L12" s="36">
        <f t="shared" si="2"/>
        <v>1.4837586316462564E-2</v>
      </c>
      <c r="M12" s="33">
        <f t="shared" si="3"/>
        <v>0.1470695303967966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x14ac:dyDescent="0.25">
      <c r="A13" s="1"/>
      <c r="B13" s="1"/>
      <c r="C13" s="34">
        <v>6</v>
      </c>
      <c r="D13" s="44" t="s">
        <v>33</v>
      </c>
      <c r="E13" s="25">
        <v>0.1</v>
      </c>
      <c r="F13" s="26">
        <v>36.130000000000003</v>
      </c>
      <c r="G13" s="27">
        <f t="shared" si="0"/>
        <v>2.8667018866703837</v>
      </c>
      <c r="H13" s="28">
        <v>2.8667018866703837</v>
      </c>
      <c r="I13" s="64">
        <v>10357.568000000001</v>
      </c>
      <c r="J13" s="47">
        <f t="shared" si="1"/>
        <v>0.10088824161218475</v>
      </c>
      <c r="K13" s="63">
        <v>40.61</v>
      </c>
      <c r="L13" s="36">
        <f t="shared" si="2"/>
        <v>1.2509806875798161E-2</v>
      </c>
      <c r="M13" s="33">
        <f t="shared" si="3"/>
        <v>0.12399667866039299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x14ac:dyDescent="0.25">
      <c r="A14" s="1"/>
      <c r="B14" s="1"/>
      <c r="C14" s="34">
        <v>7</v>
      </c>
      <c r="D14" s="44" t="s">
        <v>34</v>
      </c>
      <c r="E14" s="25">
        <v>0.1</v>
      </c>
      <c r="F14" s="26">
        <v>13.03</v>
      </c>
      <c r="G14" s="27">
        <f t="shared" si="0"/>
        <v>7.9488825146125075</v>
      </c>
      <c r="H14" s="28">
        <v>7.9488825146125075</v>
      </c>
      <c r="I14" s="64">
        <v>10357.568000000001</v>
      </c>
      <c r="J14" s="47">
        <f t="shared" si="1"/>
        <v>0.10088824161218475</v>
      </c>
      <c r="K14" s="63">
        <v>12.61</v>
      </c>
      <c r="L14" s="36">
        <f t="shared" si="2"/>
        <v>-3.2519617403774033E-3</v>
      </c>
      <c r="M14" s="33">
        <f t="shared" si="3"/>
        <v>-3.2233307751343032E-2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x14ac:dyDescent="0.25">
      <c r="A15" s="1"/>
      <c r="B15" s="1"/>
      <c r="C15" s="34">
        <v>8</v>
      </c>
      <c r="D15" s="44" t="s">
        <v>35</v>
      </c>
      <c r="E15" s="25">
        <v>0.1</v>
      </c>
      <c r="F15" s="26">
        <v>41.83</v>
      </c>
      <c r="G15" s="27">
        <f t="shared" si="0"/>
        <v>2.4760683520296674</v>
      </c>
      <c r="H15" s="28">
        <v>2.4760683520296674</v>
      </c>
      <c r="I15" s="64">
        <v>8174.6616875471691</v>
      </c>
      <c r="J15" s="47">
        <f t="shared" si="1"/>
        <v>7.9625568804484667E-2</v>
      </c>
      <c r="K15" s="63">
        <v>50.61</v>
      </c>
      <c r="L15" s="36">
        <f t="shared" si="2"/>
        <v>1.6713184176509101E-2</v>
      </c>
      <c r="M15" s="33">
        <f t="shared" si="3"/>
        <v>0.20989720296437972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x14ac:dyDescent="0.25">
      <c r="A16" s="1"/>
      <c r="B16" s="1"/>
      <c r="C16" s="34">
        <v>9</v>
      </c>
      <c r="D16" s="44" t="s">
        <v>36</v>
      </c>
      <c r="E16" s="25">
        <v>0.1</v>
      </c>
      <c r="F16" s="26">
        <v>109.44</v>
      </c>
      <c r="G16" s="27">
        <f t="shared" si="0"/>
        <v>0.94639929792946798</v>
      </c>
      <c r="H16" s="28">
        <v>0.94639929792946798</v>
      </c>
      <c r="I16" s="64">
        <v>10357.568000000001</v>
      </c>
      <c r="J16" s="47">
        <f t="shared" si="1"/>
        <v>0.10088824161218475</v>
      </c>
      <c r="K16" s="63">
        <v>110.62</v>
      </c>
      <c r="L16" s="36">
        <f t="shared" si="2"/>
        <v>1.0877935407746613E-3</v>
      </c>
      <c r="M16" s="33">
        <f t="shared" si="3"/>
        <v>1.0782163742690141E-2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x14ac:dyDescent="0.25">
      <c r="A17" s="1"/>
      <c r="B17" s="1"/>
      <c r="C17" s="34">
        <v>10</v>
      </c>
      <c r="D17" s="35"/>
      <c r="E17" s="25"/>
      <c r="F17" s="26"/>
      <c r="G17" s="27"/>
      <c r="H17" s="28"/>
      <c r="I17" s="29">
        <f t="shared" ref="I9:I17" si="4">H17*F17*100</f>
        <v>0</v>
      </c>
      <c r="J17" s="47">
        <f t="shared" si="1"/>
        <v>0</v>
      </c>
      <c r="K17" s="49"/>
      <c r="L17" s="36"/>
      <c r="M17" s="33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x14ac:dyDescent="0.25">
      <c r="A18" s="1"/>
      <c r="B18" s="1"/>
      <c r="C18" s="62" t="s">
        <v>22</v>
      </c>
      <c r="D18" s="62"/>
      <c r="E18" s="62"/>
      <c r="F18" s="4">
        <f>D4</f>
        <v>103573.93916540097</v>
      </c>
      <c r="G18" s="3"/>
      <c r="H18" s="3"/>
      <c r="I18" s="3"/>
      <c r="J18" s="4"/>
      <c r="K18" s="46">
        <f>F4</f>
        <v>110461.96333933418</v>
      </c>
      <c r="L18" s="50">
        <f t="shared" ref="L18:L19" si="5">(K18/F18-1)</f>
        <v>6.6503448931622522E-2</v>
      </c>
      <c r="M18" s="51"/>
      <c r="N18" s="41" t="s">
        <v>29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5.75" customHeight="1" x14ac:dyDescent="0.25">
      <c r="A19" s="1"/>
      <c r="B19" s="1"/>
      <c r="C19" s="62" t="s">
        <v>24</v>
      </c>
      <c r="D19" s="62"/>
      <c r="E19" s="62"/>
      <c r="F19" s="11">
        <v>87402.59</v>
      </c>
      <c r="G19" s="6"/>
      <c r="H19" s="6"/>
      <c r="I19" s="6"/>
      <c r="J19" s="7"/>
      <c r="K19" s="11">
        <f>[1]Planilha1!D12</f>
        <v>96764.85</v>
      </c>
      <c r="L19" s="50">
        <f t="shared" si="5"/>
        <v>0.10711650535756445</v>
      </c>
      <c r="M19" s="5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5.75" customHeight="1" x14ac:dyDescent="0.25">
      <c r="A20" s="1"/>
      <c r="B20" s="1"/>
      <c r="C20" s="9"/>
      <c r="D20" s="1"/>
      <c r="E20" s="8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5.75" customHeight="1" x14ac:dyDescent="0.25">
      <c r="A21" s="1"/>
      <c r="B21" s="1"/>
      <c r="C21" s="9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5.75" customHeight="1" x14ac:dyDescent="0.25">
      <c r="A22" s="1"/>
      <c r="B22" s="1"/>
      <c r="C22" s="9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5.75" customHeight="1" x14ac:dyDescent="0.25">
      <c r="A23" s="1"/>
      <c r="B23" s="1"/>
      <c r="C23" s="9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5.75" customHeight="1" x14ac:dyDescent="0.25">
      <c r="A24" s="1"/>
      <c r="B24" s="1"/>
      <c r="C24" s="9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5.75" customHeight="1" x14ac:dyDescent="0.25">
      <c r="A25" s="1"/>
      <c r="B25" s="1"/>
      <c r="C25" s="9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5.75" customHeight="1" x14ac:dyDescent="0.25">
      <c r="A26" s="1"/>
      <c r="B26" s="1"/>
      <c r="C26" s="9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5.75" customHeight="1" x14ac:dyDescent="0.25">
      <c r="A27" s="1"/>
      <c r="B27" s="1"/>
      <c r="C27" s="9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5.75" customHeight="1" x14ac:dyDescent="0.25">
      <c r="A28" s="1"/>
      <c r="B28" s="1"/>
      <c r="C28" s="9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5.75" customHeight="1" x14ac:dyDescent="0.25">
      <c r="A29" s="1"/>
      <c r="B29" s="1"/>
      <c r="C29" s="9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5.75" customHeight="1" x14ac:dyDescent="0.25">
      <c r="A30" s="1"/>
      <c r="B30" s="1"/>
      <c r="C30" s="9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5.75" customHeight="1" x14ac:dyDescent="0.25">
      <c r="A31" s="1"/>
      <c r="B31" s="1"/>
      <c r="C31" s="9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5.75" customHeight="1" x14ac:dyDescent="0.25">
      <c r="A32" s="1"/>
      <c r="B32" s="1"/>
      <c r="C32" s="9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5.75" customHeight="1" x14ac:dyDescent="0.25">
      <c r="A33" s="1"/>
      <c r="B33" s="1"/>
      <c r="C33" s="9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5.75" customHeight="1" x14ac:dyDescent="0.25">
      <c r="A34" s="1"/>
      <c r="B34" s="1"/>
      <c r="C34" s="9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5.75" customHeight="1" x14ac:dyDescent="0.25">
      <c r="A35" s="1"/>
      <c r="B35" s="1"/>
      <c r="C35" s="9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5.75" customHeight="1" x14ac:dyDescent="0.25">
      <c r="A36" s="1"/>
      <c r="B36" s="1"/>
      <c r="C36" s="9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5.75" customHeight="1" x14ac:dyDescent="0.25">
      <c r="A37" s="1"/>
      <c r="B37" s="1"/>
      <c r="C37" s="9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5.75" customHeight="1" x14ac:dyDescent="0.25">
      <c r="A38" s="1"/>
      <c r="B38" s="1"/>
      <c r="C38" s="9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5.75" customHeight="1" x14ac:dyDescent="0.25">
      <c r="A39" s="1"/>
      <c r="B39" s="1"/>
      <c r="C39" s="9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5.75" customHeight="1" x14ac:dyDescent="0.25">
      <c r="A40" s="1"/>
      <c r="B40" s="1"/>
      <c r="C40" s="9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5.75" customHeight="1" x14ac:dyDescent="0.25">
      <c r="A41" s="1"/>
      <c r="B41" s="1"/>
      <c r="C41" s="9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5.75" customHeight="1" x14ac:dyDescent="0.25">
      <c r="A42" s="1"/>
      <c r="B42" s="1"/>
      <c r="C42" s="9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5.75" customHeight="1" x14ac:dyDescent="0.25">
      <c r="A43" s="1"/>
      <c r="B43" s="1"/>
      <c r="C43" s="9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5.75" customHeight="1" x14ac:dyDescent="0.25">
      <c r="A44" s="1"/>
      <c r="B44" s="1"/>
      <c r="C44" s="9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5.75" customHeight="1" x14ac:dyDescent="0.25">
      <c r="A45" s="1"/>
      <c r="B45" s="1"/>
      <c r="C45" s="9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5.75" customHeight="1" x14ac:dyDescent="0.25">
      <c r="A46" s="1"/>
      <c r="B46" s="1"/>
      <c r="C46" s="9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5.75" customHeight="1" x14ac:dyDescent="0.25">
      <c r="A47" s="1"/>
      <c r="B47" s="1"/>
      <c r="C47" s="9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5.75" customHeight="1" x14ac:dyDescent="0.25">
      <c r="A48" s="1"/>
      <c r="B48" s="1"/>
      <c r="C48" s="9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5.75" customHeight="1" x14ac:dyDescent="0.25">
      <c r="A49" s="1"/>
      <c r="B49" s="1"/>
      <c r="C49" s="9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5.75" customHeight="1" x14ac:dyDescent="0.25">
      <c r="A50" s="1"/>
      <c r="B50" s="1"/>
      <c r="C50" s="9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5.75" customHeight="1" x14ac:dyDescent="0.25">
      <c r="A51" s="1"/>
      <c r="B51" s="1"/>
      <c r="C51" s="9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5.75" customHeight="1" x14ac:dyDescent="0.25">
      <c r="A52" s="1"/>
      <c r="B52" s="1"/>
      <c r="C52" s="9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5.75" customHeight="1" x14ac:dyDescent="0.25">
      <c r="A53" s="1"/>
      <c r="B53" s="1"/>
      <c r="C53" s="9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5.75" customHeight="1" x14ac:dyDescent="0.25">
      <c r="A54" s="1"/>
      <c r="B54" s="1"/>
      <c r="C54" s="9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5.75" customHeight="1" x14ac:dyDescent="0.25">
      <c r="A55" s="1"/>
      <c r="B55" s="1"/>
      <c r="C55" s="9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5.75" customHeight="1" x14ac:dyDescent="0.25">
      <c r="A56" s="1"/>
      <c r="B56" s="1"/>
      <c r="C56" s="9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5.75" customHeight="1" x14ac:dyDescent="0.25">
      <c r="A57" s="1"/>
      <c r="B57" s="1"/>
      <c r="C57" s="9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5.75" customHeight="1" x14ac:dyDescent="0.25">
      <c r="A58" s="1"/>
      <c r="B58" s="1"/>
      <c r="C58" s="9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5.75" customHeight="1" x14ac:dyDescent="0.25">
      <c r="A59" s="1"/>
      <c r="B59" s="1"/>
      <c r="C59" s="9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5.75" customHeight="1" x14ac:dyDescent="0.25">
      <c r="A60" s="1"/>
      <c r="B60" s="1"/>
      <c r="C60" s="9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5.75" customHeight="1" x14ac:dyDescent="0.25">
      <c r="A61" s="1"/>
      <c r="B61" s="1"/>
      <c r="C61" s="9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5.75" customHeight="1" x14ac:dyDescent="0.25">
      <c r="A62" s="1"/>
      <c r="B62" s="1"/>
      <c r="C62" s="9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5.75" customHeight="1" x14ac:dyDescent="0.25">
      <c r="A63" s="1"/>
      <c r="B63" s="1"/>
      <c r="C63" s="9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5.75" customHeight="1" x14ac:dyDescent="0.25">
      <c r="A64" s="1"/>
      <c r="B64" s="1"/>
      <c r="C64" s="9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5.75" customHeight="1" x14ac:dyDescent="0.25">
      <c r="A65" s="1"/>
      <c r="B65" s="1"/>
      <c r="C65" s="9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5.75" customHeight="1" x14ac:dyDescent="0.25">
      <c r="A66" s="1"/>
      <c r="B66" s="1"/>
      <c r="C66" s="9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5.75" customHeight="1" x14ac:dyDescent="0.25">
      <c r="A67" s="1"/>
      <c r="B67" s="1"/>
      <c r="C67" s="9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5.75" customHeight="1" x14ac:dyDescent="0.25">
      <c r="A68" s="1"/>
      <c r="B68" s="1"/>
      <c r="C68" s="9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5.75" customHeight="1" x14ac:dyDescent="0.25">
      <c r="A69" s="1"/>
      <c r="B69" s="1"/>
      <c r="C69" s="9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5.75" customHeight="1" x14ac:dyDescent="0.25">
      <c r="A70" s="1"/>
      <c r="B70" s="1"/>
      <c r="C70" s="9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5.75" customHeight="1" x14ac:dyDescent="0.25">
      <c r="A71" s="1"/>
      <c r="B71" s="1"/>
      <c r="C71" s="9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5.75" customHeight="1" x14ac:dyDescent="0.25">
      <c r="A72" s="1"/>
      <c r="B72" s="1"/>
      <c r="C72" s="9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5.75" customHeight="1" x14ac:dyDescent="0.25">
      <c r="A73" s="1"/>
      <c r="B73" s="1"/>
      <c r="C73" s="9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5.75" customHeight="1" x14ac:dyDescent="0.25">
      <c r="A74" s="1"/>
      <c r="B74" s="1"/>
      <c r="C74" s="9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5.75" customHeight="1" x14ac:dyDescent="0.25">
      <c r="A75" s="1"/>
      <c r="B75" s="1"/>
      <c r="C75" s="9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5.75" customHeight="1" x14ac:dyDescent="0.25">
      <c r="A76" s="1"/>
      <c r="B76" s="1"/>
      <c r="C76" s="9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5.75" customHeight="1" x14ac:dyDescent="0.25">
      <c r="A77" s="1"/>
      <c r="B77" s="1"/>
      <c r="C77" s="9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5.75" customHeight="1" x14ac:dyDescent="0.25">
      <c r="A78" s="1"/>
      <c r="B78" s="1"/>
      <c r="C78" s="9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5.75" customHeight="1" x14ac:dyDescent="0.25">
      <c r="A79" s="1"/>
      <c r="B79" s="1"/>
      <c r="C79" s="9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5.75" customHeight="1" x14ac:dyDescent="0.25">
      <c r="A80" s="1"/>
      <c r="B80" s="1"/>
      <c r="C80" s="9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5.75" customHeight="1" x14ac:dyDescent="0.25">
      <c r="A81" s="1"/>
      <c r="B81" s="1"/>
      <c r="C81" s="9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5.75" customHeight="1" x14ac:dyDescent="0.25">
      <c r="A82" s="1"/>
      <c r="B82" s="1"/>
      <c r="C82" s="9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5.75" customHeight="1" x14ac:dyDescent="0.25">
      <c r="A83" s="1"/>
      <c r="B83" s="1"/>
      <c r="C83" s="9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5.75" customHeight="1" x14ac:dyDescent="0.25">
      <c r="A84" s="1"/>
      <c r="B84" s="1"/>
      <c r="C84" s="9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5.75" customHeight="1" x14ac:dyDescent="0.25">
      <c r="A85" s="1"/>
      <c r="B85" s="1"/>
      <c r="C85" s="9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5.75" customHeight="1" x14ac:dyDescent="0.25">
      <c r="A86" s="1"/>
      <c r="B86" s="1"/>
      <c r="C86" s="9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5.75" customHeight="1" x14ac:dyDescent="0.25">
      <c r="A87" s="1"/>
      <c r="B87" s="1"/>
      <c r="C87" s="9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5.75" customHeight="1" x14ac:dyDescent="0.25">
      <c r="A88" s="1"/>
      <c r="B88" s="1"/>
      <c r="C88" s="9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5.75" customHeight="1" x14ac:dyDescent="0.25">
      <c r="A89" s="1"/>
      <c r="B89" s="1"/>
      <c r="C89" s="9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5.75" customHeight="1" x14ac:dyDescent="0.25">
      <c r="A90" s="1"/>
      <c r="B90" s="1"/>
      <c r="C90" s="9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5.75" customHeight="1" x14ac:dyDescent="0.25">
      <c r="A91" s="1"/>
      <c r="B91" s="1"/>
      <c r="C91" s="9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5.75" customHeight="1" x14ac:dyDescent="0.25">
      <c r="A92" s="1"/>
      <c r="B92" s="1"/>
      <c r="C92" s="9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5.75" customHeight="1" x14ac:dyDescent="0.25">
      <c r="A93" s="1"/>
      <c r="B93" s="1"/>
      <c r="C93" s="9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5.75" customHeight="1" x14ac:dyDescent="0.25">
      <c r="A94" s="1"/>
      <c r="B94" s="1"/>
      <c r="C94" s="9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5.75" customHeight="1" x14ac:dyDescent="0.25">
      <c r="A95" s="1"/>
      <c r="B95" s="1"/>
      <c r="C95" s="9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5.75" customHeight="1" x14ac:dyDescent="0.25">
      <c r="A96" s="1"/>
      <c r="B96" s="1"/>
      <c r="C96" s="9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5.75" customHeight="1" x14ac:dyDescent="0.25">
      <c r="A97" s="1"/>
      <c r="B97" s="1"/>
      <c r="C97" s="9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5.75" customHeight="1" x14ac:dyDescent="0.25">
      <c r="A98" s="1"/>
      <c r="B98" s="1"/>
      <c r="C98" s="9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5.75" customHeight="1" x14ac:dyDescent="0.25">
      <c r="A99" s="1"/>
      <c r="B99" s="1"/>
      <c r="C99" s="9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5.75" customHeight="1" x14ac:dyDescent="0.25">
      <c r="A100" s="1"/>
      <c r="B100" s="1"/>
      <c r="C100" s="9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5.75" customHeight="1" x14ac:dyDescent="0.25">
      <c r="A101" s="1"/>
      <c r="B101" s="1"/>
      <c r="C101" s="9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5.75" customHeight="1" x14ac:dyDescent="0.25">
      <c r="A102" s="1"/>
      <c r="B102" s="1"/>
      <c r="C102" s="9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5.75" customHeight="1" x14ac:dyDescent="0.25">
      <c r="A103" s="1"/>
      <c r="B103" s="1"/>
      <c r="C103" s="9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5.75" customHeight="1" x14ac:dyDescent="0.25">
      <c r="A104" s="1"/>
      <c r="B104" s="1"/>
      <c r="C104" s="9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5.75" customHeight="1" x14ac:dyDescent="0.25">
      <c r="A105" s="1"/>
      <c r="B105" s="1"/>
      <c r="C105" s="9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5.75" customHeight="1" x14ac:dyDescent="0.25">
      <c r="A106" s="1"/>
      <c r="B106" s="1"/>
      <c r="C106" s="9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5.75" customHeight="1" x14ac:dyDescent="0.25">
      <c r="A107" s="1"/>
      <c r="B107" s="1"/>
      <c r="C107" s="9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5.75" customHeight="1" x14ac:dyDescent="0.25">
      <c r="A108" s="1"/>
      <c r="B108" s="1"/>
      <c r="C108" s="9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5.75" customHeight="1" x14ac:dyDescent="0.25">
      <c r="A109" s="1"/>
      <c r="B109" s="1"/>
      <c r="C109" s="9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5.75" customHeight="1" x14ac:dyDescent="0.25">
      <c r="A110" s="1"/>
      <c r="B110" s="1"/>
      <c r="C110" s="9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5.75" customHeight="1" x14ac:dyDescent="0.25">
      <c r="A111" s="1"/>
      <c r="B111" s="1"/>
      <c r="C111" s="9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5.75" customHeight="1" x14ac:dyDescent="0.25">
      <c r="A112" s="1"/>
      <c r="B112" s="1"/>
      <c r="C112" s="9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5.75" customHeight="1" x14ac:dyDescent="0.25">
      <c r="A113" s="1"/>
      <c r="B113" s="1"/>
      <c r="C113" s="9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5.75" customHeight="1" x14ac:dyDescent="0.25">
      <c r="A114" s="1"/>
      <c r="B114" s="1"/>
      <c r="C114" s="9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5.75" customHeight="1" x14ac:dyDescent="0.25">
      <c r="A115" s="1"/>
      <c r="B115" s="1"/>
      <c r="C115" s="9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5.75" customHeight="1" x14ac:dyDescent="0.25">
      <c r="A116" s="1"/>
      <c r="B116" s="1"/>
      <c r="C116" s="9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5.75" customHeight="1" x14ac:dyDescent="0.25">
      <c r="A117" s="1"/>
      <c r="B117" s="1"/>
      <c r="C117" s="9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5.75" customHeight="1" x14ac:dyDescent="0.25">
      <c r="A118" s="1"/>
      <c r="B118" s="1"/>
      <c r="C118" s="9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5.75" customHeight="1" x14ac:dyDescent="0.25">
      <c r="A119" s="1"/>
      <c r="B119" s="1"/>
      <c r="C119" s="9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5.75" customHeight="1" x14ac:dyDescent="0.25">
      <c r="A120" s="1"/>
      <c r="B120" s="1"/>
      <c r="C120" s="9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5.75" customHeight="1" x14ac:dyDescent="0.25">
      <c r="A121" s="1"/>
      <c r="B121" s="1"/>
      <c r="C121" s="9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5.75" customHeight="1" x14ac:dyDescent="0.25">
      <c r="A122" s="1"/>
      <c r="B122" s="1"/>
      <c r="C122" s="9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5.75" customHeight="1" x14ac:dyDescent="0.25">
      <c r="A123" s="1"/>
      <c r="B123" s="1"/>
      <c r="C123" s="9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5.75" customHeight="1" x14ac:dyDescent="0.25">
      <c r="A124" s="1"/>
      <c r="B124" s="1"/>
      <c r="C124" s="9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5.75" customHeight="1" x14ac:dyDescent="0.25">
      <c r="A125" s="1"/>
      <c r="B125" s="1"/>
      <c r="C125" s="9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5.75" customHeight="1" x14ac:dyDescent="0.25">
      <c r="A126" s="1"/>
      <c r="B126" s="1"/>
      <c r="C126" s="9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5.75" customHeight="1" x14ac:dyDescent="0.25">
      <c r="A127" s="1"/>
      <c r="B127" s="1"/>
      <c r="C127" s="9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5.75" customHeight="1" x14ac:dyDescent="0.25">
      <c r="A128" s="1"/>
      <c r="B128" s="1"/>
      <c r="C128" s="9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5.75" customHeight="1" x14ac:dyDescent="0.25">
      <c r="A129" s="1"/>
      <c r="B129" s="1"/>
      <c r="C129" s="9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5.75" customHeight="1" x14ac:dyDescent="0.25">
      <c r="A130" s="1"/>
      <c r="B130" s="1"/>
      <c r="C130" s="9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5.75" customHeight="1" x14ac:dyDescent="0.25">
      <c r="A131" s="1"/>
      <c r="B131" s="1"/>
      <c r="C131" s="9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5.75" customHeight="1" x14ac:dyDescent="0.25">
      <c r="A132" s="1"/>
      <c r="B132" s="1"/>
      <c r="C132" s="9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5.75" customHeight="1" x14ac:dyDescent="0.25">
      <c r="A133" s="1"/>
      <c r="B133" s="1"/>
      <c r="C133" s="9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5.75" customHeight="1" x14ac:dyDescent="0.25">
      <c r="A134" s="1"/>
      <c r="B134" s="1"/>
      <c r="C134" s="9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5.75" customHeight="1" x14ac:dyDescent="0.25">
      <c r="A135" s="1"/>
      <c r="B135" s="1"/>
      <c r="C135" s="9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5.75" customHeight="1" x14ac:dyDescent="0.25">
      <c r="A136" s="1"/>
      <c r="B136" s="1"/>
      <c r="C136" s="9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5.75" customHeight="1" x14ac:dyDescent="0.25">
      <c r="A137" s="1"/>
      <c r="B137" s="1"/>
      <c r="C137" s="9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5.75" customHeight="1" x14ac:dyDescent="0.25">
      <c r="A138" s="1"/>
      <c r="B138" s="1"/>
      <c r="C138" s="9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5.75" customHeight="1" x14ac:dyDescent="0.25">
      <c r="A139" s="1"/>
      <c r="B139" s="1"/>
      <c r="C139" s="9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5.75" customHeight="1" x14ac:dyDescent="0.25">
      <c r="A140" s="1"/>
      <c r="B140" s="1"/>
      <c r="C140" s="9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5.75" customHeight="1" x14ac:dyDescent="0.25">
      <c r="A141" s="1"/>
      <c r="B141" s="1"/>
      <c r="C141" s="9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5.75" customHeight="1" x14ac:dyDescent="0.25">
      <c r="A142" s="1"/>
      <c r="B142" s="1"/>
      <c r="C142" s="9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5.75" customHeight="1" x14ac:dyDescent="0.25">
      <c r="A143" s="1"/>
      <c r="B143" s="1"/>
      <c r="C143" s="9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5.75" customHeight="1" x14ac:dyDescent="0.25">
      <c r="A144" s="1"/>
      <c r="B144" s="1"/>
      <c r="C144" s="9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5.75" customHeight="1" x14ac:dyDescent="0.25">
      <c r="A145" s="1"/>
      <c r="B145" s="1"/>
      <c r="C145" s="9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5.75" customHeight="1" x14ac:dyDescent="0.25">
      <c r="A146" s="1"/>
      <c r="B146" s="1"/>
      <c r="C146" s="9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5.75" customHeight="1" x14ac:dyDescent="0.25">
      <c r="A147" s="1"/>
      <c r="B147" s="1"/>
      <c r="C147" s="9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5.75" customHeight="1" x14ac:dyDescent="0.25">
      <c r="A148" s="1"/>
      <c r="B148" s="1"/>
      <c r="C148" s="9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5.75" customHeight="1" x14ac:dyDescent="0.25">
      <c r="A149" s="1"/>
      <c r="B149" s="1"/>
      <c r="C149" s="9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5.75" customHeight="1" x14ac:dyDescent="0.25">
      <c r="A150" s="1"/>
      <c r="B150" s="1"/>
      <c r="C150" s="9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5.75" customHeight="1" x14ac:dyDescent="0.25">
      <c r="A151" s="1"/>
      <c r="B151" s="1"/>
      <c r="C151" s="9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5.75" customHeight="1" x14ac:dyDescent="0.25">
      <c r="A152" s="1"/>
      <c r="B152" s="1"/>
      <c r="C152" s="9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5.75" customHeight="1" x14ac:dyDescent="0.25">
      <c r="A153" s="1"/>
      <c r="B153" s="1"/>
      <c r="C153" s="9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5.75" customHeight="1" x14ac:dyDescent="0.25">
      <c r="A154" s="1"/>
      <c r="B154" s="1"/>
      <c r="C154" s="9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5.75" customHeight="1" x14ac:dyDescent="0.25">
      <c r="A155" s="1"/>
      <c r="B155" s="1"/>
      <c r="C155" s="9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5.75" customHeight="1" x14ac:dyDescent="0.25">
      <c r="A156" s="1"/>
      <c r="B156" s="1"/>
      <c r="C156" s="9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5.75" customHeight="1" x14ac:dyDescent="0.25">
      <c r="A157" s="1"/>
      <c r="B157" s="1"/>
      <c r="C157" s="9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5.75" customHeight="1" x14ac:dyDescent="0.25">
      <c r="A158" s="1"/>
      <c r="B158" s="1"/>
      <c r="C158" s="9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5.75" customHeight="1" x14ac:dyDescent="0.25">
      <c r="A159" s="1"/>
      <c r="B159" s="1"/>
      <c r="C159" s="9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5.75" customHeight="1" x14ac:dyDescent="0.25">
      <c r="A160" s="1"/>
      <c r="B160" s="1"/>
      <c r="C160" s="9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5.75" customHeight="1" x14ac:dyDescent="0.25">
      <c r="A161" s="1"/>
      <c r="B161" s="1"/>
      <c r="C161" s="9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5.75" customHeight="1" x14ac:dyDescent="0.25">
      <c r="A162" s="1"/>
      <c r="B162" s="1"/>
      <c r="C162" s="9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5.75" customHeight="1" x14ac:dyDescent="0.25">
      <c r="A163" s="1"/>
      <c r="B163" s="1"/>
      <c r="C163" s="9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5.75" customHeight="1" x14ac:dyDescent="0.25">
      <c r="A164" s="1"/>
      <c r="B164" s="1"/>
      <c r="C164" s="9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5.75" customHeight="1" x14ac:dyDescent="0.25">
      <c r="A165" s="1"/>
      <c r="B165" s="1"/>
      <c r="C165" s="9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5.75" customHeight="1" x14ac:dyDescent="0.25">
      <c r="A166" s="1"/>
      <c r="B166" s="1"/>
      <c r="C166" s="9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5.75" customHeight="1" x14ac:dyDescent="0.25">
      <c r="A167" s="1"/>
      <c r="B167" s="1"/>
      <c r="C167" s="9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5.75" customHeight="1" x14ac:dyDescent="0.25">
      <c r="A168" s="1"/>
      <c r="B168" s="1"/>
      <c r="C168" s="9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5.75" customHeight="1" x14ac:dyDescent="0.25">
      <c r="A169" s="1"/>
      <c r="B169" s="1"/>
      <c r="C169" s="9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5.75" customHeight="1" x14ac:dyDescent="0.25">
      <c r="A170" s="1"/>
      <c r="B170" s="1"/>
      <c r="C170" s="9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5.75" customHeight="1" x14ac:dyDescent="0.25">
      <c r="A171" s="1"/>
      <c r="B171" s="1"/>
      <c r="C171" s="9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5.75" customHeight="1" x14ac:dyDescent="0.25">
      <c r="A172" s="1"/>
      <c r="B172" s="1"/>
      <c r="C172" s="9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5.75" customHeight="1" x14ac:dyDescent="0.25">
      <c r="A173" s="1"/>
      <c r="B173" s="1"/>
      <c r="C173" s="9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5.75" customHeight="1" x14ac:dyDescent="0.25">
      <c r="A174" s="1"/>
      <c r="B174" s="1"/>
      <c r="C174" s="9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5.75" customHeight="1" x14ac:dyDescent="0.25">
      <c r="A175" s="1"/>
      <c r="B175" s="1"/>
      <c r="C175" s="9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5.75" customHeight="1" x14ac:dyDescent="0.25">
      <c r="A176" s="1"/>
      <c r="B176" s="1"/>
      <c r="C176" s="9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5.75" customHeight="1" x14ac:dyDescent="0.25">
      <c r="A177" s="1"/>
      <c r="B177" s="1"/>
      <c r="C177" s="9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5.75" customHeight="1" x14ac:dyDescent="0.25">
      <c r="A178" s="1"/>
      <c r="B178" s="1"/>
      <c r="C178" s="9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5.75" customHeight="1" x14ac:dyDescent="0.25">
      <c r="A179" s="1"/>
      <c r="B179" s="1"/>
      <c r="C179" s="9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5.75" customHeight="1" x14ac:dyDescent="0.25">
      <c r="A180" s="1"/>
      <c r="B180" s="1"/>
      <c r="C180" s="9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5.75" customHeight="1" x14ac:dyDescent="0.25">
      <c r="A181" s="1"/>
      <c r="B181" s="1"/>
      <c r="C181" s="9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5.75" customHeight="1" x14ac:dyDescent="0.25">
      <c r="A182" s="1"/>
      <c r="B182" s="1"/>
      <c r="C182" s="9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5.75" customHeight="1" x14ac:dyDescent="0.25">
      <c r="A183" s="1"/>
      <c r="B183" s="1"/>
      <c r="C183" s="9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5.75" customHeight="1" x14ac:dyDescent="0.25">
      <c r="A184" s="1"/>
      <c r="B184" s="1"/>
      <c r="C184" s="9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5.75" customHeight="1" x14ac:dyDescent="0.25">
      <c r="A185" s="1"/>
      <c r="B185" s="1"/>
      <c r="C185" s="9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5.75" customHeight="1" x14ac:dyDescent="0.25">
      <c r="A186" s="1"/>
      <c r="B186" s="1"/>
      <c r="C186" s="9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5.75" customHeight="1" x14ac:dyDescent="0.25">
      <c r="A187" s="1"/>
      <c r="B187" s="1"/>
      <c r="C187" s="9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5.75" customHeight="1" x14ac:dyDescent="0.25">
      <c r="A188" s="1"/>
      <c r="B188" s="1"/>
      <c r="C188" s="9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5.75" customHeight="1" x14ac:dyDescent="0.25">
      <c r="A189" s="1"/>
      <c r="B189" s="1"/>
      <c r="C189" s="9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5.75" customHeight="1" x14ac:dyDescent="0.25">
      <c r="A190" s="1"/>
      <c r="B190" s="1"/>
      <c r="C190" s="9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5.75" customHeight="1" x14ac:dyDescent="0.25">
      <c r="A191" s="1"/>
      <c r="B191" s="1"/>
      <c r="C191" s="9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5.75" customHeight="1" x14ac:dyDescent="0.25">
      <c r="A192" s="1"/>
      <c r="B192" s="1"/>
      <c r="C192" s="9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5.75" customHeight="1" x14ac:dyDescent="0.25">
      <c r="A193" s="1"/>
      <c r="B193" s="1"/>
      <c r="C193" s="9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5.75" customHeight="1" x14ac:dyDescent="0.25">
      <c r="A194" s="1"/>
      <c r="B194" s="1"/>
      <c r="C194" s="9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5.75" customHeight="1" x14ac:dyDescent="0.25">
      <c r="A195" s="1"/>
      <c r="B195" s="1"/>
      <c r="C195" s="9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5.75" customHeight="1" x14ac:dyDescent="0.25">
      <c r="A196" s="1"/>
      <c r="B196" s="1"/>
      <c r="C196" s="9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5.75" customHeight="1" x14ac:dyDescent="0.25">
      <c r="A197" s="1"/>
      <c r="B197" s="1"/>
      <c r="C197" s="9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5.75" customHeight="1" x14ac:dyDescent="0.25">
      <c r="A198" s="1"/>
      <c r="B198" s="1"/>
      <c r="C198" s="9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5.75" customHeight="1" x14ac:dyDescent="0.25">
      <c r="A199" s="1"/>
      <c r="B199" s="1"/>
      <c r="C199" s="9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5.75" customHeight="1" x14ac:dyDescent="0.25">
      <c r="A200" s="1"/>
      <c r="B200" s="1"/>
      <c r="C200" s="9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5.75" customHeight="1" x14ac:dyDescent="0.25">
      <c r="A201" s="1"/>
      <c r="B201" s="1"/>
      <c r="C201" s="9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5.75" customHeight="1" x14ac:dyDescent="0.25">
      <c r="A202" s="1"/>
      <c r="B202" s="1"/>
      <c r="C202" s="9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5.75" customHeight="1" x14ac:dyDescent="0.25">
      <c r="A203" s="1"/>
      <c r="B203" s="1"/>
      <c r="C203" s="9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5.75" customHeight="1" x14ac:dyDescent="0.25">
      <c r="A204" s="1"/>
      <c r="B204" s="1"/>
      <c r="C204" s="9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5.75" customHeight="1" x14ac:dyDescent="0.25">
      <c r="A205" s="1"/>
      <c r="B205" s="1"/>
      <c r="C205" s="9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5.75" customHeight="1" x14ac:dyDescent="0.25">
      <c r="A206" s="1"/>
      <c r="B206" s="1"/>
      <c r="C206" s="9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5.75" customHeight="1" x14ac:dyDescent="0.25">
      <c r="A207" s="1"/>
      <c r="B207" s="1"/>
      <c r="C207" s="9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5.75" customHeight="1" x14ac:dyDescent="0.25">
      <c r="A208" s="1"/>
      <c r="B208" s="1"/>
      <c r="C208" s="9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5.75" customHeight="1" x14ac:dyDescent="0.25">
      <c r="A209" s="1"/>
      <c r="B209" s="1"/>
      <c r="C209" s="9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5.75" customHeight="1" x14ac:dyDescent="0.25">
      <c r="A210" s="1"/>
      <c r="B210" s="1"/>
      <c r="C210" s="9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5.75" customHeight="1" x14ac:dyDescent="0.25">
      <c r="A211" s="1"/>
      <c r="B211" s="1"/>
      <c r="C211" s="9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5.75" customHeight="1" x14ac:dyDescent="0.25">
      <c r="A212" s="1"/>
      <c r="B212" s="1"/>
      <c r="C212" s="9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5.75" customHeight="1" x14ac:dyDescent="0.25">
      <c r="A213" s="1"/>
      <c r="B213" s="1"/>
      <c r="C213" s="9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5.75" customHeight="1" x14ac:dyDescent="0.25">
      <c r="A214" s="1"/>
      <c r="B214" s="1"/>
      <c r="C214" s="9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5.75" customHeight="1" x14ac:dyDescent="0.25">
      <c r="A215" s="1"/>
      <c r="B215" s="1"/>
      <c r="C215" s="9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5.75" customHeight="1" x14ac:dyDescent="0.25">
      <c r="A216" s="1"/>
      <c r="B216" s="1"/>
      <c r="C216" s="9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5.75" customHeight="1" x14ac:dyDescent="0.25">
      <c r="A217" s="1"/>
      <c r="B217" s="1"/>
      <c r="C217" s="9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5.75" customHeight="1" x14ac:dyDescent="0.25">
      <c r="A218" s="1"/>
      <c r="B218" s="1"/>
      <c r="C218" s="9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5.75" customHeight="1" x14ac:dyDescent="0.25">
      <c r="A219" s="1"/>
      <c r="B219" s="1"/>
      <c r="C219" s="9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5.75" customHeight="1" x14ac:dyDescent="0.25"/>
    <row r="221" spans="1:25" ht="15.75" customHeight="1" x14ac:dyDescent="0.25"/>
    <row r="222" spans="1:25" ht="15.75" customHeight="1" x14ac:dyDescent="0.25"/>
    <row r="223" spans="1:25" ht="15.75" customHeight="1" x14ac:dyDescent="0.25"/>
    <row r="224" spans="1:25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mergeCells count="8">
    <mergeCell ref="C19:E19"/>
    <mergeCell ref="L19:M19"/>
    <mergeCell ref="D2:F2"/>
    <mergeCell ref="C6:M6"/>
    <mergeCell ref="C7:D7"/>
    <mergeCell ref="L7:M7"/>
    <mergeCell ref="C18:E18"/>
    <mergeCell ref="L18:M18"/>
  </mergeCells>
  <conditionalFormatting sqref="M8:M17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">
    <cfRule type="cellIs" dxfId="6" priority="1" operator="equal">
      <formula>"VALOR ACIMA DO DISPONÍVEL"</formula>
    </cfRule>
  </conditionalFormatting>
  <pageMargins left="0.511811024" right="0.511811024" top="0.78740157499999996" bottom="0.78740157499999996" header="0" footer="0"/>
  <pageSetup orientation="landscape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07C9E-5E5A-4290-B171-454056D9A904}">
  <dimension ref="A1:Y998"/>
  <sheetViews>
    <sheetView showGridLines="0" tabSelected="1" workbookViewId="0">
      <selection activeCell="A15" sqref="A15"/>
    </sheetView>
  </sheetViews>
  <sheetFormatPr defaultColWidth="14.42578125" defaultRowHeight="15" customHeight="1" x14ac:dyDescent="0.25"/>
  <cols>
    <col min="1" max="1" width="9.140625" customWidth="1"/>
    <col min="2" max="2" width="18.7109375" customWidth="1"/>
    <col min="3" max="3" width="4.42578125" style="10" bestFit="1" customWidth="1"/>
    <col min="4" max="4" width="15" customWidth="1"/>
    <col min="5" max="5" width="17.85546875" customWidth="1"/>
    <col min="6" max="6" width="15" customWidth="1"/>
    <col min="7" max="7" width="7.7109375" customWidth="1"/>
    <col min="8" max="8" width="7" customWidth="1"/>
    <col min="9" max="9" width="15" customWidth="1"/>
    <col min="10" max="10" width="7.140625" customWidth="1"/>
    <col min="11" max="11" width="15" customWidth="1"/>
    <col min="12" max="12" width="8.85546875" customWidth="1"/>
    <col min="13" max="13" width="9" customWidth="1"/>
    <col min="14" max="25" width="8.7109375" customWidth="1"/>
  </cols>
  <sheetData>
    <row r="1" spans="1:25" x14ac:dyDescent="0.25">
      <c r="A1" s="1"/>
      <c r="B1" s="1"/>
      <c r="C1" s="9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5.75" x14ac:dyDescent="0.25">
      <c r="A2" s="1"/>
      <c r="B2" s="1"/>
      <c r="C2" s="12"/>
      <c r="D2" s="52" t="s">
        <v>0</v>
      </c>
      <c r="E2" s="53"/>
      <c r="F2" s="54"/>
      <c r="G2" s="13"/>
      <c r="H2" s="13"/>
      <c r="I2" s="42">
        <f>SUM(L8:L17)</f>
        <v>0</v>
      </c>
      <c r="J2" s="40" t="s">
        <v>27</v>
      </c>
      <c r="K2" s="38" t="s">
        <v>28</v>
      </c>
      <c r="L2" s="13"/>
      <c r="M2" s="13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5.75" thickBot="1" x14ac:dyDescent="0.3">
      <c r="A3" s="1"/>
      <c r="B3" s="1"/>
      <c r="C3" s="12"/>
      <c r="D3" s="14" t="s">
        <v>1</v>
      </c>
      <c r="E3" s="15" t="s">
        <v>2</v>
      </c>
      <c r="F3" s="16" t="s">
        <v>3</v>
      </c>
      <c r="G3" s="13"/>
      <c r="H3" s="13"/>
      <c r="I3" s="17"/>
      <c r="J3" s="13"/>
      <c r="K3" s="39"/>
      <c r="L3" s="13"/>
      <c r="M3" s="13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30" customHeight="1" thickTop="1" thickBot="1" x14ac:dyDescent="0.3">
      <c r="A4" s="1"/>
      <c r="B4" s="1"/>
      <c r="C4" s="12"/>
      <c r="D4" s="18">
        <f>Junho!F4</f>
        <v>110461.96333933418</v>
      </c>
      <c r="E4" s="19">
        <f>IF(SUM(I8:I17)&lt;=D4,SUM(I8:I17),"VALOR ACIMA DO DISPONÍVEL")</f>
        <v>110461.96333933418</v>
      </c>
      <c r="F4" s="20">
        <f>(E4*I2)+E4+(D4-E4)</f>
        <v>110461.96333933418</v>
      </c>
      <c r="G4" s="13"/>
      <c r="H4" s="13"/>
      <c r="I4" s="37">
        <f>F4/100000-1</f>
        <v>0.10461963339334179</v>
      </c>
      <c r="J4" s="40" t="s">
        <v>27</v>
      </c>
      <c r="K4" s="38" t="s">
        <v>26</v>
      </c>
      <c r="L4" s="13"/>
      <c r="M4" s="13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5.75" thickTop="1" x14ac:dyDescent="0.25">
      <c r="A5" s="1"/>
      <c r="B5" s="1"/>
      <c r="C5" s="12"/>
      <c r="D5" s="13"/>
      <c r="E5" s="13"/>
      <c r="F5" s="13"/>
      <c r="G5" s="13"/>
      <c r="H5" s="13"/>
      <c r="I5" s="13"/>
      <c r="J5" s="13"/>
      <c r="K5" s="13"/>
      <c r="L5" s="13"/>
      <c r="M5" s="13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5.75" x14ac:dyDescent="0.25">
      <c r="A6" s="1"/>
      <c r="B6" s="1"/>
      <c r="C6" s="65" t="s">
        <v>39</v>
      </c>
      <c r="D6" s="58"/>
      <c r="E6" s="58"/>
      <c r="F6" s="58"/>
      <c r="G6" s="58"/>
      <c r="H6" s="58"/>
      <c r="I6" s="58"/>
      <c r="J6" s="58"/>
      <c r="K6" s="58"/>
      <c r="L6" s="58"/>
      <c r="M6" s="59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x14ac:dyDescent="0.25">
      <c r="A7" s="1"/>
      <c r="B7" s="1"/>
      <c r="C7" s="60" t="s">
        <v>4</v>
      </c>
      <c r="D7" s="61"/>
      <c r="E7" s="21" t="s">
        <v>5</v>
      </c>
      <c r="F7" s="14" t="s">
        <v>6</v>
      </c>
      <c r="G7" s="14" t="s">
        <v>7</v>
      </c>
      <c r="H7" s="22" t="s">
        <v>8</v>
      </c>
      <c r="I7" s="15" t="s">
        <v>9</v>
      </c>
      <c r="J7" s="22" t="s">
        <v>10</v>
      </c>
      <c r="K7" s="14" t="s">
        <v>11</v>
      </c>
      <c r="L7" s="55" t="s">
        <v>12</v>
      </c>
      <c r="M7" s="56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x14ac:dyDescent="0.25">
      <c r="A8" s="1"/>
      <c r="B8" s="1"/>
      <c r="C8" s="23">
        <v>1</v>
      </c>
      <c r="D8" s="43" t="s">
        <v>18</v>
      </c>
      <c r="E8" s="25">
        <v>0.1</v>
      </c>
      <c r="F8" s="26">
        <v>33.5</v>
      </c>
      <c r="G8" s="27">
        <f t="shared" ref="G8:H17" si="0">((E8*$D$4)/100)/F8</f>
        <v>3.2973720399801247</v>
      </c>
      <c r="H8" s="28">
        <v>3.2973720399801247</v>
      </c>
      <c r="I8" s="29">
        <f>H8*F8*100</f>
        <v>11046.196333933418</v>
      </c>
      <c r="J8" s="30">
        <f t="shared" ref="J8:J17" si="1">I8/$E$4</f>
        <v>0.1</v>
      </c>
      <c r="K8" s="31">
        <v>33.5</v>
      </c>
      <c r="L8" s="32">
        <f t="shared" ref="L8:L17" si="2">IFERROR((K8/F8-1)*J8,0)</f>
        <v>0</v>
      </c>
      <c r="M8" s="33">
        <f t="shared" ref="M8:M17" si="3">IFERROR(L8/J8,0)</f>
        <v>0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x14ac:dyDescent="0.25">
      <c r="A9" s="1"/>
      <c r="B9" s="1"/>
      <c r="C9" s="34">
        <v>2</v>
      </c>
      <c r="D9" s="44" t="s">
        <v>30</v>
      </c>
      <c r="E9" s="25">
        <v>0.1</v>
      </c>
      <c r="F9" s="26">
        <v>55.26</v>
      </c>
      <c r="G9" s="27">
        <f t="shared" si="0"/>
        <v>1.9989497527928732</v>
      </c>
      <c r="H9" s="28">
        <v>1.9989497527928732</v>
      </c>
      <c r="I9" s="29">
        <f t="shared" ref="I9:I17" si="4">H9*F9*100</f>
        <v>11046.196333933418</v>
      </c>
      <c r="J9" s="30">
        <f t="shared" si="1"/>
        <v>0.1</v>
      </c>
      <c r="K9" s="31">
        <v>55.26</v>
      </c>
      <c r="L9" s="36">
        <f t="shared" si="2"/>
        <v>0</v>
      </c>
      <c r="M9" s="33">
        <f t="shared" si="3"/>
        <v>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x14ac:dyDescent="0.25">
      <c r="A10" s="1"/>
      <c r="B10" s="1"/>
      <c r="C10" s="34">
        <v>3</v>
      </c>
      <c r="D10" s="44" t="s">
        <v>31</v>
      </c>
      <c r="E10" s="25">
        <v>0.1</v>
      </c>
      <c r="F10" s="26">
        <v>24.24</v>
      </c>
      <c r="G10" s="27">
        <f t="shared" si="0"/>
        <v>4.5570116889164263</v>
      </c>
      <c r="H10" s="28">
        <v>4.5570116889164263</v>
      </c>
      <c r="I10" s="29">
        <f t="shared" si="4"/>
        <v>11046.196333933416</v>
      </c>
      <c r="J10" s="30">
        <f t="shared" si="1"/>
        <v>9.9999999999999978E-2</v>
      </c>
      <c r="K10" s="31">
        <v>24.24</v>
      </c>
      <c r="L10" s="36">
        <f t="shared" si="2"/>
        <v>0</v>
      </c>
      <c r="M10" s="33">
        <f t="shared" si="3"/>
        <v>0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x14ac:dyDescent="0.25">
      <c r="A11" s="1"/>
      <c r="B11" s="1"/>
      <c r="C11" s="34">
        <v>4</v>
      </c>
      <c r="D11" s="44" t="s">
        <v>21</v>
      </c>
      <c r="E11" s="25">
        <v>0.1</v>
      </c>
      <c r="F11" s="26">
        <v>9.9700000000000006</v>
      </c>
      <c r="G11" s="27">
        <f t="shared" si="0"/>
        <v>11.079434637846958</v>
      </c>
      <c r="H11" s="28">
        <v>11.079434637846958</v>
      </c>
      <c r="I11" s="29">
        <f t="shared" si="4"/>
        <v>11046.196333933418</v>
      </c>
      <c r="J11" s="30">
        <f t="shared" si="1"/>
        <v>0.1</v>
      </c>
      <c r="K11" s="31">
        <v>9.9700000000000006</v>
      </c>
      <c r="L11" s="36">
        <f t="shared" si="2"/>
        <v>0</v>
      </c>
      <c r="M11" s="33">
        <f t="shared" si="3"/>
        <v>0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x14ac:dyDescent="0.25">
      <c r="A12" s="1"/>
      <c r="B12" s="1"/>
      <c r="C12" s="34">
        <v>5</v>
      </c>
      <c r="D12" s="44" t="s">
        <v>32</v>
      </c>
      <c r="E12" s="25">
        <v>0.1</v>
      </c>
      <c r="F12" s="26">
        <v>31.4</v>
      </c>
      <c r="G12" s="27">
        <f t="shared" si="0"/>
        <v>3.5178969216348466</v>
      </c>
      <c r="H12" s="28">
        <v>3.5178969216348466</v>
      </c>
      <c r="I12" s="29">
        <f t="shared" si="4"/>
        <v>11046.196333933418</v>
      </c>
      <c r="J12" s="30">
        <f t="shared" si="1"/>
        <v>0.1</v>
      </c>
      <c r="K12" s="31">
        <v>31.4</v>
      </c>
      <c r="L12" s="36">
        <f t="shared" si="2"/>
        <v>0</v>
      </c>
      <c r="M12" s="33">
        <f t="shared" si="3"/>
        <v>0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x14ac:dyDescent="0.25">
      <c r="A13" s="1"/>
      <c r="B13" s="1"/>
      <c r="C13" s="34">
        <v>6</v>
      </c>
      <c r="D13" s="44" t="s">
        <v>33</v>
      </c>
      <c r="E13" s="25">
        <v>0.1</v>
      </c>
      <c r="F13" s="26">
        <v>40.33</v>
      </c>
      <c r="G13" s="27">
        <f t="shared" si="0"/>
        <v>2.7389527235143611</v>
      </c>
      <c r="H13" s="28">
        <v>2.7389527235143611</v>
      </c>
      <c r="I13" s="29">
        <f t="shared" si="4"/>
        <v>11046.196333933418</v>
      </c>
      <c r="J13" s="30">
        <f t="shared" si="1"/>
        <v>0.1</v>
      </c>
      <c r="K13" s="31">
        <v>40.33</v>
      </c>
      <c r="L13" s="36">
        <f t="shared" si="2"/>
        <v>0</v>
      </c>
      <c r="M13" s="33">
        <f t="shared" si="3"/>
        <v>0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x14ac:dyDescent="0.25">
      <c r="A14" s="1"/>
      <c r="B14" s="1"/>
      <c r="C14" s="34">
        <v>7</v>
      </c>
      <c r="D14" s="44" t="s">
        <v>38</v>
      </c>
      <c r="E14" s="25">
        <v>0.1</v>
      </c>
      <c r="F14" s="26">
        <v>15.55</v>
      </c>
      <c r="G14" s="27">
        <f t="shared" si="0"/>
        <v>7.1036632372562165</v>
      </c>
      <c r="H14" s="28">
        <v>7.1036632372562165</v>
      </c>
      <c r="I14" s="29">
        <f t="shared" si="4"/>
        <v>11046.196333933418</v>
      </c>
      <c r="J14" s="30">
        <f t="shared" si="1"/>
        <v>0.1</v>
      </c>
      <c r="K14" s="31">
        <v>15.55</v>
      </c>
      <c r="L14" s="36">
        <f t="shared" si="2"/>
        <v>0</v>
      </c>
      <c r="M14" s="33">
        <f t="shared" si="3"/>
        <v>0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x14ac:dyDescent="0.25">
      <c r="A15" s="1"/>
      <c r="B15" s="1"/>
      <c r="C15" s="34">
        <v>8</v>
      </c>
      <c r="D15" s="44" t="s">
        <v>35</v>
      </c>
      <c r="E15" s="25">
        <v>0.1</v>
      </c>
      <c r="F15" s="26">
        <v>54</v>
      </c>
      <c r="G15" s="27">
        <f t="shared" si="0"/>
        <v>2.0455919136913736</v>
      </c>
      <c r="H15" s="28">
        <v>2.0455919136913736</v>
      </c>
      <c r="I15" s="29">
        <f t="shared" si="4"/>
        <v>11046.196333933418</v>
      </c>
      <c r="J15" s="30">
        <f t="shared" si="1"/>
        <v>0.1</v>
      </c>
      <c r="K15" s="31">
        <v>54</v>
      </c>
      <c r="L15" s="36">
        <f t="shared" si="2"/>
        <v>0</v>
      </c>
      <c r="M15" s="33">
        <f t="shared" si="3"/>
        <v>0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x14ac:dyDescent="0.25">
      <c r="A16" s="1"/>
      <c r="B16" s="1"/>
      <c r="C16" s="34">
        <v>9</v>
      </c>
      <c r="D16" s="44" t="s">
        <v>36</v>
      </c>
      <c r="E16" s="25">
        <v>0.1</v>
      </c>
      <c r="F16" s="26">
        <v>114.62</v>
      </c>
      <c r="G16" s="27">
        <f t="shared" si="0"/>
        <v>0.96372328860001899</v>
      </c>
      <c r="H16" s="28">
        <v>0.96372328860001899</v>
      </c>
      <c r="I16" s="29">
        <f t="shared" si="4"/>
        <v>11046.196333933418</v>
      </c>
      <c r="J16" s="30">
        <f t="shared" si="1"/>
        <v>0.1</v>
      </c>
      <c r="K16" s="31">
        <v>114.62</v>
      </c>
      <c r="L16" s="36">
        <f t="shared" si="2"/>
        <v>0</v>
      </c>
      <c r="M16" s="33">
        <f t="shared" si="3"/>
        <v>0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x14ac:dyDescent="0.25">
      <c r="A17" s="1"/>
      <c r="B17" s="1"/>
      <c r="C17" s="34">
        <v>10</v>
      </c>
      <c r="D17" s="44" t="s">
        <v>37</v>
      </c>
      <c r="E17" s="25">
        <v>0.1</v>
      </c>
      <c r="F17" s="26">
        <v>7.2</v>
      </c>
      <c r="G17" s="27">
        <f t="shared" si="0"/>
        <v>15.341939352685301</v>
      </c>
      <c r="H17" s="28">
        <v>15.341939352685301</v>
      </c>
      <c r="I17" s="29">
        <f t="shared" si="4"/>
        <v>11046.196333933418</v>
      </c>
      <c r="J17" s="30">
        <f t="shared" si="1"/>
        <v>0.1</v>
      </c>
      <c r="K17" s="31">
        <v>7.2</v>
      </c>
      <c r="L17" s="36">
        <f t="shared" si="2"/>
        <v>0</v>
      </c>
      <c r="M17" s="33">
        <f t="shared" si="3"/>
        <v>0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x14ac:dyDescent="0.25">
      <c r="A18" s="1"/>
      <c r="B18" s="1"/>
      <c r="C18" s="62" t="s">
        <v>22</v>
      </c>
      <c r="D18" s="62"/>
      <c r="E18" s="62"/>
      <c r="F18" s="4">
        <f>D4</f>
        <v>110461.96333933418</v>
      </c>
      <c r="G18" s="3"/>
      <c r="H18" s="3"/>
      <c r="I18" s="3"/>
      <c r="J18" s="4"/>
      <c r="K18" s="2">
        <f>F4</f>
        <v>110461.96333933418</v>
      </c>
      <c r="L18" s="50">
        <f t="shared" ref="L18:L19" si="5">(K18/F18-1)</f>
        <v>0</v>
      </c>
      <c r="M18" s="51"/>
      <c r="N18" s="41" t="s">
        <v>29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5.75" customHeight="1" x14ac:dyDescent="0.25">
      <c r="A19" s="1"/>
      <c r="B19" s="1"/>
      <c r="C19" s="62" t="s">
        <v>24</v>
      </c>
      <c r="D19" s="62"/>
      <c r="E19" s="62"/>
      <c r="F19" s="11">
        <v>96764.85</v>
      </c>
      <c r="G19" s="6"/>
      <c r="H19" s="6"/>
      <c r="I19" s="6"/>
      <c r="J19" s="7"/>
      <c r="K19" s="5">
        <v>96764.85</v>
      </c>
      <c r="L19" s="50">
        <f t="shared" si="5"/>
        <v>0</v>
      </c>
      <c r="M19" s="5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5.75" customHeight="1" x14ac:dyDescent="0.25">
      <c r="A20" s="1"/>
      <c r="B20" s="1"/>
      <c r="C20" s="9"/>
      <c r="D20" s="1"/>
      <c r="E20" s="8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5.75" customHeight="1" x14ac:dyDescent="0.25">
      <c r="A21" s="1"/>
      <c r="B21" s="1"/>
      <c r="C21" s="9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5.75" customHeight="1" x14ac:dyDescent="0.25">
      <c r="A22" s="1"/>
      <c r="B22" s="1"/>
      <c r="C22" s="9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5.75" customHeight="1" x14ac:dyDescent="0.25">
      <c r="A23" s="1"/>
      <c r="B23" s="1"/>
      <c r="C23" s="9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5.75" customHeight="1" x14ac:dyDescent="0.25">
      <c r="A24" s="1"/>
      <c r="B24" s="1"/>
      <c r="C24" s="9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5.75" customHeight="1" x14ac:dyDescent="0.25">
      <c r="A25" s="1"/>
      <c r="B25" s="1"/>
      <c r="C25" s="9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5.75" customHeight="1" x14ac:dyDescent="0.25">
      <c r="A26" s="1"/>
      <c r="B26" s="1"/>
      <c r="C26" s="9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5.75" customHeight="1" x14ac:dyDescent="0.25">
      <c r="A27" s="1"/>
      <c r="B27" s="1"/>
      <c r="C27" s="9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5.75" customHeight="1" x14ac:dyDescent="0.25">
      <c r="A28" s="1"/>
      <c r="B28" s="1"/>
      <c r="C28" s="9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5.75" customHeight="1" x14ac:dyDescent="0.25">
      <c r="A29" s="1"/>
      <c r="B29" s="1"/>
      <c r="C29" s="9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5.75" customHeight="1" x14ac:dyDescent="0.25">
      <c r="A30" s="1"/>
      <c r="B30" s="1"/>
      <c r="C30" s="9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5.75" customHeight="1" x14ac:dyDescent="0.25">
      <c r="A31" s="1"/>
      <c r="B31" s="1"/>
      <c r="C31" s="9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5.75" customHeight="1" x14ac:dyDescent="0.25">
      <c r="A32" s="1"/>
      <c r="B32" s="1"/>
      <c r="C32" s="9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5.75" customHeight="1" x14ac:dyDescent="0.25">
      <c r="A33" s="1"/>
      <c r="B33" s="1"/>
      <c r="C33" s="9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5.75" customHeight="1" x14ac:dyDescent="0.25">
      <c r="A34" s="1"/>
      <c r="B34" s="1"/>
      <c r="C34" s="9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5.75" customHeight="1" x14ac:dyDescent="0.25">
      <c r="A35" s="1"/>
      <c r="B35" s="1"/>
      <c r="C35" s="9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5.75" customHeight="1" x14ac:dyDescent="0.25">
      <c r="A36" s="1"/>
      <c r="B36" s="1"/>
      <c r="C36" s="9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5.75" customHeight="1" x14ac:dyDescent="0.25">
      <c r="A37" s="1"/>
      <c r="B37" s="1"/>
      <c r="C37" s="9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5.75" customHeight="1" x14ac:dyDescent="0.25">
      <c r="A38" s="1"/>
      <c r="B38" s="1"/>
      <c r="C38" s="9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5.75" customHeight="1" x14ac:dyDescent="0.25">
      <c r="A39" s="1"/>
      <c r="B39" s="1"/>
      <c r="C39" s="9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5.75" customHeight="1" x14ac:dyDescent="0.25">
      <c r="A40" s="1"/>
      <c r="B40" s="1"/>
      <c r="C40" s="9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5.75" customHeight="1" x14ac:dyDescent="0.25">
      <c r="A41" s="1"/>
      <c r="B41" s="1"/>
      <c r="C41" s="9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5.75" customHeight="1" x14ac:dyDescent="0.25">
      <c r="A42" s="1"/>
      <c r="B42" s="1"/>
      <c r="C42" s="9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5.75" customHeight="1" x14ac:dyDescent="0.25">
      <c r="A43" s="1"/>
      <c r="B43" s="1"/>
      <c r="C43" s="9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5.75" customHeight="1" x14ac:dyDescent="0.25">
      <c r="A44" s="1"/>
      <c r="B44" s="1"/>
      <c r="C44" s="9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5.75" customHeight="1" x14ac:dyDescent="0.25">
      <c r="A45" s="1"/>
      <c r="B45" s="1"/>
      <c r="C45" s="9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5.75" customHeight="1" x14ac:dyDescent="0.25">
      <c r="A46" s="1"/>
      <c r="B46" s="1"/>
      <c r="C46" s="9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5.75" customHeight="1" x14ac:dyDescent="0.25">
      <c r="A47" s="1"/>
      <c r="B47" s="1"/>
      <c r="C47" s="9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5.75" customHeight="1" x14ac:dyDescent="0.25">
      <c r="A48" s="1"/>
      <c r="B48" s="1"/>
      <c r="C48" s="9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5.75" customHeight="1" x14ac:dyDescent="0.25">
      <c r="A49" s="1"/>
      <c r="B49" s="1"/>
      <c r="C49" s="9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5.75" customHeight="1" x14ac:dyDescent="0.25">
      <c r="A50" s="1"/>
      <c r="B50" s="1"/>
      <c r="C50" s="9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5.75" customHeight="1" x14ac:dyDescent="0.25">
      <c r="A51" s="1"/>
      <c r="B51" s="1"/>
      <c r="C51" s="9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5.75" customHeight="1" x14ac:dyDescent="0.25">
      <c r="A52" s="1"/>
      <c r="B52" s="1"/>
      <c r="C52" s="9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5.75" customHeight="1" x14ac:dyDescent="0.25">
      <c r="A53" s="1"/>
      <c r="B53" s="1"/>
      <c r="C53" s="9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5.75" customHeight="1" x14ac:dyDescent="0.25">
      <c r="A54" s="1"/>
      <c r="B54" s="1"/>
      <c r="C54" s="9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5.75" customHeight="1" x14ac:dyDescent="0.25">
      <c r="A55" s="1"/>
      <c r="B55" s="1"/>
      <c r="C55" s="9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5.75" customHeight="1" x14ac:dyDescent="0.25">
      <c r="A56" s="1"/>
      <c r="B56" s="1"/>
      <c r="C56" s="9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5.75" customHeight="1" x14ac:dyDescent="0.25">
      <c r="A57" s="1"/>
      <c r="B57" s="1"/>
      <c r="C57" s="9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5.75" customHeight="1" x14ac:dyDescent="0.25">
      <c r="A58" s="1"/>
      <c r="B58" s="1"/>
      <c r="C58" s="9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5.75" customHeight="1" x14ac:dyDescent="0.25">
      <c r="A59" s="1"/>
      <c r="B59" s="1"/>
      <c r="C59" s="9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5.75" customHeight="1" x14ac:dyDescent="0.25">
      <c r="A60" s="1"/>
      <c r="B60" s="1"/>
      <c r="C60" s="9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5.75" customHeight="1" x14ac:dyDescent="0.25">
      <c r="A61" s="1"/>
      <c r="B61" s="1"/>
      <c r="C61" s="9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5.75" customHeight="1" x14ac:dyDescent="0.25">
      <c r="A62" s="1"/>
      <c r="B62" s="1"/>
      <c r="C62" s="9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5.75" customHeight="1" x14ac:dyDescent="0.25">
      <c r="A63" s="1"/>
      <c r="B63" s="1"/>
      <c r="C63" s="9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5.75" customHeight="1" x14ac:dyDescent="0.25">
      <c r="A64" s="1"/>
      <c r="B64" s="1"/>
      <c r="C64" s="9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5.75" customHeight="1" x14ac:dyDescent="0.25">
      <c r="A65" s="1"/>
      <c r="B65" s="1"/>
      <c r="C65" s="9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5.75" customHeight="1" x14ac:dyDescent="0.25">
      <c r="A66" s="1"/>
      <c r="B66" s="1"/>
      <c r="C66" s="9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5.75" customHeight="1" x14ac:dyDescent="0.25">
      <c r="A67" s="1"/>
      <c r="B67" s="1"/>
      <c r="C67" s="9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5.75" customHeight="1" x14ac:dyDescent="0.25">
      <c r="A68" s="1"/>
      <c r="B68" s="1"/>
      <c r="C68" s="9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5.75" customHeight="1" x14ac:dyDescent="0.25">
      <c r="A69" s="1"/>
      <c r="B69" s="1"/>
      <c r="C69" s="9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5.75" customHeight="1" x14ac:dyDescent="0.25">
      <c r="A70" s="1"/>
      <c r="B70" s="1"/>
      <c r="C70" s="9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5.75" customHeight="1" x14ac:dyDescent="0.25">
      <c r="A71" s="1"/>
      <c r="B71" s="1"/>
      <c r="C71" s="9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5.75" customHeight="1" x14ac:dyDescent="0.25">
      <c r="A72" s="1"/>
      <c r="B72" s="1"/>
      <c r="C72" s="9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5.75" customHeight="1" x14ac:dyDescent="0.25">
      <c r="A73" s="1"/>
      <c r="B73" s="1"/>
      <c r="C73" s="9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5.75" customHeight="1" x14ac:dyDescent="0.25">
      <c r="A74" s="1"/>
      <c r="B74" s="1"/>
      <c r="C74" s="9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5.75" customHeight="1" x14ac:dyDescent="0.25">
      <c r="A75" s="1"/>
      <c r="B75" s="1"/>
      <c r="C75" s="9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5.75" customHeight="1" x14ac:dyDescent="0.25">
      <c r="A76" s="1"/>
      <c r="B76" s="1"/>
      <c r="C76" s="9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5.75" customHeight="1" x14ac:dyDescent="0.25">
      <c r="A77" s="1"/>
      <c r="B77" s="1"/>
      <c r="C77" s="9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5.75" customHeight="1" x14ac:dyDescent="0.25">
      <c r="A78" s="1"/>
      <c r="B78" s="1"/>
      <c r="C78" s="9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5.75" customHeight="1" x14ac:dyDescent="0.25">
      <c r="A79" s="1"/>
      <c r="B79" s="1"/>
      <c r="C79" s="9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5.75" customHeight="1" x14ac:dyDescent="0.25">
      <c r="A80" s="1"/>
      <c r="B80" s="1"/>
      <c r="C80" s="9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5.75" customHeight="1" x14ac:dyDescent="0.25">
      <c r="A81" s="1"/>
      <c r="B81" s="1"/>
      <c r="C81" s="9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5.75" customHeight="1" x14ac:dyDescent="0.25">
      <c r="A82" s="1"/>
      <c r="B82" s="1"/>
      <c r="C82" s="9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5.75" customHeight="1" x14ac:dyDescent="0.25">
      <c r="A83" s="1"/>
      <c r="B83" s="1"/>
      <c r="C83" s="9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5.75" customHeight="1" x14ac:dyDescent="0.25">
      <c r="A84" s="1"/>
      <c r="B84" s="1"/>
      <c r="C84" s="9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5.75" customHeight="1" x14ac:dyDescent="0.25">
      <c r="A85" s="1"/>
      <c r="B85" s="1"/>
      <c r="C85" s="9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5.75" customHeight="1" x14ac:dyDescent="0.25">
      <c r="A86" s="1"/>
      <c r="B86" s="1"/>
      <c r="C86" s="9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5.75" customHeight="1" x14ac:dyDescent="0.25">
      <c r="A87" s="1"/>
      <c r="B87" s="1"/>
      <c r="C87" s="9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5.75" customHeight="1" x14ac:dyDescent="0.25">
      <c r="A88" s="1"/>
      <c r="B88" s="1"/>
      <c r="C88" s="9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5.75" customHeight="1" x14ac:dyDescent="0.25">
      <c r="A89" s="1"/>
      <c r="B89" s="1"/>
      <c r="C89" s="9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5.75" customHeight="1" x14ac:dyDescent="0.25">
      <c r="A90" s="1"/>
      <c r="B90" s="1"/>
      <c r="C90" s="9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5.75" customHeight="1" x14ac:dyDescent="0.25">
      <c r="A91" s="1"/>
      <c r="B91" s="1"/>
      <c r="C91" s="9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5.75" customHeight="1" x14ac:dyDescent="0.25">
      <c r="A92" s="1"/>
      <c r="B92" s="1"/>
      <c r="C92" s="9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5.75" customHeight="1" x14ac:dyDescent="0.25">
      <c r="A93" s="1"/>
      <c r="B93" s="1"/>
      <c r="C93" s="9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5.75" customHeight="1" x14ac:dyDescent="0.25">
      <c r="A94" s="1"/>
      <c r="B94" s="1"/>
      <c r="C94" s="9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5.75" customHeight="1" x14ac:dyDescent="0.25">
      <c r="A95" s="1"/>
      <c r="B95" s="1"/>
      <c r="C95" s="9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5.75" customHeight="1" x14ac:dyDescent="0.25">
      <c r="A96" s="1"/>
      <c r="B96" s="1"/>
      <c r="C96" s="9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5.75" customHeight="1" x14ac:dyDescent="0.25">
      <c r="A97" s="1"/>
      <c r="B97" s="1"/>
      <c r="C97" s="9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5.75" customHeight="1" x14ac:dyDescent="0.25">
      <c r="A98" s="1"/>
      <c r="B98" s="1"/>
      <c r="C98" s="9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5.75" customHeight="1" x14ac:dyDescent="0.25">
      <c r="A99" s="1"/>
      <c r="B99" s="1"/>
      <c r="C99" s="9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5.75" customHeight="1" x14ac:dyDescent="0.25">
      <c r="A100" s="1"/>
      <c r="B100" s="1"/>
      <c r="C100" s="9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5.75" customHeight="1" x14ac:dyDescent="0.25">
      <c r="A101" s="1"/>
      <c r="B101" s="1"/>
      <c r="C101" s="9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5.75" customHeight="1" x14ac:dyDescent="0.25">
      <c r="A102" s="1"/>
      <c r="B102" s="1"/>
      <c r="C102" s="9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5.75" customHeight="1" x14ac:dyDescent="0.25">
      <c r="A103" s="1"/>
      <c r="B103" s="1"/>
      <c r="C103" s="9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5.75" customHeight="1" x14ac:dyDescent="0.25">
      <c r="A104" s="1"/>
      <c r="B104" s="1"/>
      <c r="C104" s="9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5.75" customHeight="1" x14ac:dyDescent="0.25">
      <c r="A105" s="1"/>
      <c r="B105" s="1"/>
      <c r="C105" s="9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5.75" customHeight="1" x14ac:dyDescent="0.25">
      <c r="A106" s="1"/>
      <c r="B106" s="1"/>
      <c r="C106" s="9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5.75" customHeight="1" x14ac:dyDescent="0.25">
      <c r="A107" s="1"/>
      <c r="B107" s="1"/>
      <c r="C107" s="9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5.75" customHeight="1" x14ac:dyDescent="0.25">
      <c r="A108" s="1"/>
      <c r="B108" s="1"/>
      <c r="C108" s="9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5.75" customHeight="1" x14ac:dyDescent="0.25">
      <c r="A109" s="1"/>
      <c r="B109" s="1"/>
      <c r="C109" s="9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5.75" customHeight="1" x14ac:dyDescent="0.25">
      <c r="A110" s="1"/>
      <c r="B110" s="1"/>
      <c r="C110" s="9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5.75" customHeight="1" x14ac:dyDescent="0.25">
      <c r="A111" s="1"/>
      <c r="B111" s="1"/>
      <c r="C111" s="9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5.75" customHeight="1" x14ac:dyDescent="0.25">
      <c r="A112" s="1"/>
      <c r="B112" s="1"/>
      <c r="C112" s="9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5.75" customHeight="1" x14ac:dyDescent="0.25">
      <c r="A113" s="1"/>
      <c r="B113" s="1"/>
      <c r="C113" s="9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5.75" customHeight="1" x14ac:dyDescent="0.25">
      <c r="A114" s="1"/>
      <c r="B114" s="1"/>
      <c r="C114" s="9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5.75" customHeight="1" x14ac:dyDescent="0.25">
      <c r="A115" s="1"/>
      <c r="B115" s="1"/>
      <c r="C115" s="9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5.75" customHeight="1" x14ac:dyDescent="0.25">
      <c r="A116" s="1"/>
      <c r="B116" s="1"/>
      <c r="C116" s="9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5.75" customHeight="1" x14ac:dyDescent="0.25">
      <c r="A117" s="1"/>
      <c r="B117" s="1"/>
      <c r="C117" s="9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5.75" customHeight="1" x14ac:dyDescent="0.25">
      <c r="A118" s="1"/>
      <c r="B118" s="1"/>
      <c r="C118" s="9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5.75" customHeight="1" x14ac:dyDescent="0.25">
      <c r="A119" s="1"/>
      <c r="B119" s="1"/>
      <c r="C119" s="9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5.75" customHeight="1" x14ac:dyDescent="0.25">
      <c r="A120" s="1"/>
      <c r="B120" s="1"/>
      <c r="C120" s="9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5.75" customHeight="1" x14ac:dyDescent="0.25">
      <c r="A121" s="1"/>
      <c r="B121" s="1"/>
      <c r="C121" s="9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5.75" customHeight="1" x14ac:dyDescent="0.25">
      <c r="A122" s="1"/>
      <c r="B122" s="1"/>
      <c r="C122" s="9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5.75" customHeight="1" x14ac:dyDescent="0.25">
      <c r="A123" s="1"/>
      <c r="B123" s="1"/>
      <c r="C123" s="9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5.75" customHeight="1" x14ac:dyDescent="0.25">
      <c r="A124" s="1"/>
      <c r="B124" s="1"/>
      <c r="C124" s="9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5.75" customHeight="1" x14ac:dyDescent="0.25">
      <c r="A125" s="1"/>
      <c r="B125" s="1"/>
      <c r="C125" s="9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5.75" customHeight="1" x14ac:dyDescent="0.25">
      <c r="A126" s="1"/>
      <c r="B126" s="1"/>
      <c r="C126" s="9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5.75" customHeight="1" x14ac:dyDescent="0.25">
      <c r="A127" s="1"/>
      <c r="B127" s="1"/>
      <c r="C127" s="9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5.75" customHeight="1" x14ac:dyDescent="0.25">
      <c r="A128" s="1"/>
      <c r="B128" s="1"/>
      <c r="C128" s="9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5.75" customHeight="1" x14ac:dyDescent="0.25">
      <c r="A129" s="1"/>
      <c r="B129" s="1"/>
      <c r="C129" s="9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5.75" customHeight="1" x14ac:dyDescent="0.25">
      <c r="A130" s="1"/>
      <c r="B130" s="1"/>
      <c r="C130" s="9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5.75" customHeight="1" x14ac:dyDescent="0.25">
      <c r="A131" s="1"/>
      <c r="B131" s="1"/>
      <c r="C131" s="9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5.75" customHeight="1" x14ac:dyDescent="0.25">
      <c r="A132" s="1"/>
      <c r="B132" s="1"/>
      <c r="C132" s="9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5.75" customHeight="1" x14ac:dyDescent="0.25">
      <c r="A133" s="1"/>
      <c r="B133" s="1"/>
      <c r="C133" s="9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5.75" customHeight="1" x14ac:dyDescent="0.25">
      <c r="A134" s="1"/>
      <c r="B134" s="1"/>
      <c r="C134" s="9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5.75" customHeight="1" x14ac:dyDescent="0.25">
      <c r="A135" s="1"/>
      <c r="B135" s="1"/>
      <c r="C135" s="9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5.75" customHeight="1" x14ac:dyDescent="0.25">
      <c r="A136" s="1"/>
      <c r="B136" s="1"/>
      <c r="C136" s="9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5.75" customHeight="1" x14ac:dyDescent="0.25">
      <c r="A137" s="1"/>
      <c r="B137" s="1"/>
      <c r="C137" s="9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5.75" customHeight="1" x14ac:dyDescent="0.25">
      <c r="A138" s="1"/>
      <c r="B138" s="1"/>
      <c r="C138" s="9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5.75" customHeight="1" x14ac:dyDescent="0.25">
      <c r="A139" s="1"/>
      <c r="B139" s="1"/>
      <c r="C139" s="9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5.75" customHeight="1" x14ac:dyDescent="0.25">
      <c r="A140" s="1"/>
      <c r="B140" s="1"/>
      <c r="C140" s="9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5.75" customHeight="1" x14ac:dyDescent="0.25">
      <c r="A141" s="1"/>
      <c r="B141" s="1"/>
      <c r="C141" s="9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5.75" customHeight="1" x14ac:dyDescent="0.25">
      <c r="A142" s="1"/>
      <c r="B142" s="1"/>
      <c r="C142" s="9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5.75" customHeight="1" x14ac:dyDescent="0.25">
      <c r="A143" s="1"/>
      <c r="B143" s="1"/>
      <c r="C143" s="9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5.75" customHeight="1" x14ac:dyDescent="0.25">
      <c r="A144" s="1"/>
      <c r="B144" s="1"/>
      <c r="C144" s="9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5.75" customHeight="1" x14ac:dyDescent="0.25">
      <c r="A145" s="1"/>
      <c r="B145" s="1"/>
      <c r="C145" s="9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5.75" customHeight="1" x14ac:dyDescent="0.25">
      <c r="A146" s="1"/>
      <c r="B146" s="1"/>
      <c r="C146" s="9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5.75" customHeight="1" x14ac:dyDescent="0.25">
      <c r="A147" s="1"/>
      <c r="B147" s="1"/>
      <c r="C147" s="9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5.75" customHeight="1" x14ac:dyDescent="0.25">
      <c r="A148" s="1"/>
      <c r="B148" s="1"/>
      <c r="C148" s="9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5.75" customHeight="1" x14ac:dyDescent="0.25">
      <c r="A149" s="1"/>
      <c r="B149" s="1"/>
      <c r="C149" s="9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5.75" customHeight="1" x14ac:dyDescent="0.25">
      <c r="A150" s="1"/>
      <c r="B150" s="1"/>
      <c r="C150" s="9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5.75" customHeight="1" x14ac:dyDescent="0.25">
      <c r="A151" s="1"/>
      <c r="B151" s="1"/>
      <c r="C151" s="9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5.75" customHeight="1" x14ac:dyDescent="0.25">
      <c r="A152" s="1"/>
      <c r="B152" s="1"/>
      <c r="C152" s="9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5.75" customHeight="1" x14ac:dyDescent="0.25">
      <c r="A153" s="1"/>
      <c r="B153" s="1"/>
      <c r="C153" s="9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5.75" customHeight="1" x14ac:dyDescent="0.25">
      <c r="A154" s="1"/>
      <c r="B154" s="1"/>
      <c r="C154" s="9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5.75" customHeight="1" x14ac:dyDescent="0.25">
      <c r="A155" s="1"/>
      <c r="B155" s="1"/>
      <c r="C155" s="9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5.75" customHeight="1" x14ac:dyDescent="0.25">
      <c r="A156" s="1"/>
      <c r="B156" s="1"/>
      <c r="C156" s="9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5.75" customHeight="1" x14ac:dyDescent="0.25">
      <c r="A157" s="1"/>
      <c r="B157" s="1"/>
      <c r="C157" s="9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5.75" customHeight="1" x14ac:dyDescent="0.25">
      <c r="A158" s="1"/>
      <c r="B158" s="1"/>
      <c r="C158" s="9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5.75" customHeight="1" x14ac:dyDescent="0.25">
      <c r="A159" s="1"/>
      <c r="B159" s="1"/>
      <c r="C159" s="9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5.75" customHeight="1" x14ac:dyDescent="0.25">
      <c r="A160" s="1"/>
      <c r="B160" s="1"/>
      <c r="C160" s="9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5.75" customHeight="1" x14ac:dyDescent="0.25">
      <c r="A161" s="1"/>
      <c r="B161" s="1"/>
      <c r="C161" s="9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5.75" customHeight="1" x14ac:dyDescent="0.25">
      <c r="A162" s="1"/>
      <c r="B162" s="1"/>
      <c r="C162" s="9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5.75" customHeight="1" x14ac:dyDescent="0.25">
      <c r="A163" s="1"/>
      <c r="B163" s="1"/>
      <c r="C163" s="9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5.75" customHeight="1" x14ac:dyDescent="0.25">
      <c r="A164" s="1"/>
      <c r="B164" s="1"/>
      <c r="C164" s="9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5.75" customHeight="1" x14ac:dyDescent="0.25">
      <c r="A165" s="1"/>
      <c r="B165" s="1"/>
      <c r="C165" s="9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5.75" customHeight="1" x14ac:dyDescent="0.25">
      <c r="A166" s="1"/>
      <c r="B166" s="1"/>
      <c r="C166" s="9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5.75" customHeight="1" x14ac:dyDescent="0.25">
      <c r="A167" s="1"/>
      <c r="B167" s="1"/>
      <c r="C167" s="9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5.75" customHeight="1" x14ac:dyDescent="0.25">
      <c r="A168" s="1"/>
      <c r="B168" s="1"/>
      <c r="C168" s="9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5.75" customHeight="1" x14ac:dyDescent="0.25">
      <c r="A169" s="1"/>
      <c r="B169" s="1"/>
      <c r="C169" s="9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5.75" customHeight="1" x14ac:dyDescent="0.25">
      <c r="A170" s="1"/>
      <c r="B170" s="1"/>
      <c r="C170" s="9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5.75" customHeight="1" x14ac:dyDescent="0.25">
      <c r="A171" s="1"/>
      <c r="B171" s="1"/>
      <c r="C171" s="9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5.75" customHeight="1" x14ac:dyDescent="0.25">
      <c r="A172" s="1"/>
      <c r="B172" s="1"/>
      <c r="C172" s="9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5.75" customHeight="1" x14ac:dyDescent="0.25">
      <c r="A173" s="1"/>
      <c r="B173" s="1"/>
      <c r="C173" s="9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5.75" customHeight="1" x14ac:dyDescent="0.25">
      <c r="A174" s="1"/>
      <c r="B174" s="1"/>
      <c r="C174" s="9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5.75" customHeight="1" x14ac:dyDescent="0.25">
      <c r="A175" s="1"/>
      <c r="B175" s="1"/>
      <c r="C175" s="9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5.75" customHeight="1" x14ac:dyDescent="0.25">
      <c r="A176" s="1"/>
      <c r="B176" s="1"/>
      <c r="C176" s="9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5.75" customHeight="1" x14ac:dyDescent="0.25">
      <c r="A177" s="1"/>
      <c r="B177" s="1"/>
      <c r="C177" s="9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5.75" customHeight="1" x14ac:dyDescent="0.25">
      <c r="A178" s="1"/>
      <c r="B178" s="1"/>
      <c r="C178" s="9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5.75" customHeight="1" x14ac:dyDescent="0.25">
      <c r="A179" s="1"/>
      <c r="B179" s="1"/>
      <c r="C179" s="9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5.75" customHeight="1" x14ac:dyDescent="0.25">
      <c r="A180" s="1"/>
      <c r="B180" s="1"/>
      <c r="C180" s="9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5.75" customHeight="1" x14ac:dyDescent="0.25">
      <c r="A181" s="1"/>
      <c r="B181" s="1"/>
      <c r="C181" s="9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5.75" customHeight="1" x14ac:dyDescent="0.25">
      <c r="A182" s="1"/>
      <c r="B182" s="1"/>
      <c r="C182" s="9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5.75" customHeight="1" x14ac:dyDescent="0.25">
      <c r="A183" s="1"/>
      <c r="B183" s="1"/>
      <c r="C183" s="9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5.75" customHeight="1" x14ac:dyDescent="0.25">
      <c r="A184" s="1"/>
      <c r="B184" s="1"/>
      <c r="C184" s="9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5.75" customHeight="1" x14ac:dyDescent="0.25">
      <c r="A185" s="1"/>
      <c r="B185" s="1"/>
      <c r="C185" s="9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5.75" customHeight="1" x14ac:dyDescent="0.25">
      <c r="A186" s="1"/>
      <c r="B186" s="1"/>
      <c r="C186" s="9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5.75" customHeight="1" x14ac:dyDescent="0.25">
      <c r="A187" s="1"/>
      <c r="B187" s="1"/>
      <c r="C187" s="9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5.75" customHeight="1" x14ac:dyDescent="0.25">
      <c r="A188" s="1"/>
      <c r="B188" s="1"/>
      <c r="C188" s="9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5.75" customHeight="1" x14ac:dyDescent="0.25">
      <c r="A189" s="1"/>
      <c r="B189" s="1"/>
      <c r="C189" s="9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5.75" customHeight="1" x14ac:dyDescent="0.25">
      <c r="A190" s="1"/>
      <c r="B190" s="1"/>
      <c r="C190" s="9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5.75" customHeight="1" x14ac:dyDescent="0.25">
      <c r="A191" s="1"/>
      <c r="B191" s="1"/>
      <c r="C191" s="9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5.75" customHeight="1" x14ac:dyDescent="0.25">
      <c r="A192" s="1"/>
      <c r="B192" s="1"/>
      <c r="C192" s="9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5.75" customHeight="1" x14ac:dyDescent="0.25">
      <c r="A193" s="1"/>
      <c r="B193" s="1"/>
      <c r="C193" s="9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5.75" customHeight="1" x14ac:dyDescent="0.25">
      <c r="A194" s="1"/>
      <c r="B194" s="1"/>
      <c r="C194" s="9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5.75" customHeight="1" x14ac:dyDescent="0.25">
      <c r="A195" s="1"/>
      <c r="B195" s="1"/>
      <c r="C195" s="9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5.75" customHeight="1" x14ac:dyDescent="0.25">
      <c r="A196" s="1"/>
      <c r="B196" s="1"/>
      <c r="C196" s="9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5.75" customHeight="1" x14ac:dyDescent="0.25">
      <c r="A197" s="1"/>
      <c r="B197" s="1"/>
      <c r="C197" s="9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5.75" customHeight="1" x14ac:dyDescent="0.25">
      <c r="A198" s="1"/>
      <c r="B198" s="1"/>
      <c r="C198" s="9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5.75" customHeight="1" x14ac:dyDescent="0.25">
      <c r="A199" s="1"/>
      <c r="B199" s="1"/>
      <c r="C199" s="9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5.75" customHeight="1" x14ac:dyDescent="0.25">
      <c r="A200" s="1"/>
      <c r="B200" s="1"/>
      <c r="C200" s="9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5.75" customHeight="1" x14ac:dyDescent="0.25">
      <c r="A201" s="1"/>
      <c r="B201" s="1"/>
      <c r="C201" s="9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5.75" customHeight="1" x14ac:dyDescent="0.25">
      <c r="A202" s="1"/>
      <c r="B202" s="1"/>
      <c r="C202" s="9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5.75" customHeight="1" x14ac:dyDescent="0.25">
      <c r="A203" s="1"/>
      <c r="B203" s="1"/>
      <c r="C203" s="9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5.75" customHeight="1" x14ac:dyDescent="0.25">
      <c r="A204" s="1"/>
      <c r="B204" s="1"/>
      <c r="C204" s="9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5.75" customHeight="1" x14ac:dyDescent="0.25">
      <c r="A205" s="1"/>
      <c r="B205" s="1"/>
      <c r="C205" s="9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5.75" customHeight="1" x14ac:dyDescent="0.25">
      <c r="A206" s="1"/>
      <c r="B206" s="1"/>
      <c r="C206" s="9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5.75" customHeight="1" x14ac:dyDescent="0.25">
      <c r="A207" s="1"/>
      <c r="B207" s="1"/>
      <c r="C207" s="9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5.75" customHeight="1" x14ac:dyDescent="0.25">
      <c r="A208" s="1"/>
      <c r="B208" s="1"/>
      <c r="C208" s="9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5.75" customHeight="1" x14ac:dyDescent="0.25">
      <c r="A209" s="1"/>
      <c r="B209" s="1"/>
      <c r="C209" s="9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5.75" customHeight="1" x14ac:dyDescent="0.25">
      <c r="A210" s="1"/>
      <c r="B210" s="1"/>
      <c r="C210" s="9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5.75" customHeight="1" x14ac:dyDescent="0.25">
      <c r="A211" s="1"/>
      <c r="B211" s="1"/>
      <c r="C211" s="9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5.75" customHeight="1" x14ac:dyDescent="0.25">
      <c r="A212" s="1"/>
      <c r="B212" s="1"/>
      <c r="C212" s="9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5.75" customHeight="1" x14ac:dyDescent="0.25">
      <c r="A213" s="1"/>
      <c r="B213" s="1"/>
      <c r="C213" s="9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5.75" customHeight="1" x14ac:dyDescent="0.25">
      <c r="A214" s="1"/>
      <c r="B214" s="1"/>
      <c r="C214" s="9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5.75" customHeight="1" x14ac:dyDescent="0.25">
      <c r="A215" s="1"/>
      <c r="B215" s="1"/>
      <c r="C215" s="9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5.75" customHeight="1" x14ac:dyDescent="0.25">
      <c r="A216" s="1"/>
      <c r="B216" s="1"/>
      <c r="C216" s="9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5.75" customHeight="1" x14ac:dyDescent="0.25">
      <c r="A217" s="1"/>
      <c r="B217" s="1"/>
      <c r="C217" s="9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5.75" customHeight="1" x14ac:dyDescent="0.25">
      <c r="A218" s="1"/>
      <c r="B218" s="1"/>
      <c r="C218" s="9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5.75" customHeight="1" x14ac:dyDescent="0.25">
      <c r="A219" s="1"/>
      <c r="B219" s="1"/>
      <c r="C219" s="9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5.75" customHeight="1" x14ac:dyDescent="0.25"/>
    <row r="221" spans="1:25" ht="15.75" customHeight="1" x14ac:dyDescent="0.25"/>
    <row r="222" spans="1:25" ht="15.75" customHeight="1" x14ac:dyDescent="0.25"/>
    <row r="223" spans="1:25" ht="15.75" customHeight="1" x14ac:dyDescent="0.25"/>
    <row r="224" spans="1:25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mergeCells count="8">
    <mergeCell ref="C19:E19"/>
    <mergeCell ref="L19:M19"/>
    <mergeCell ref="D2:F2"/>
    <mergeCell ref="C6:M6"/>
    <mergeCell ref="C7:D7"/>
    <mergeCell ref="L7:M7"/>
    <mergeCell ref="C18:E18"/>
    <mergeCell ref="L18:M18"/>
  </mergeCells>
  <conditionalFormatting sqref="M8:M17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">
    <cfRule type="cellIs" dxfId="5" priority="1" operator="equal">
      <formula>"VALOR ACIMA DO DISPONÍVEL"</formula>
    </cfRule>
  </conditionalFormatting>
  <pageMargins left="0.511811024" right="0.511811024" top="0.78740157499999996" bottom="0.78740157499999996" header="0" footer="0"/>
  <pageSetup orientation="landscape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9EF1C-4DF0-468A-96B3-39F80112D9DF}">
  <dimension ref="A1:Y998"/>
  <sheetViews>
    <sheetView showGridLines="0" workbookViewId="0">
      <selection activeCell="N18" sqref="N18"/>
    </sheetView>
  </sheetViews>
  <sheetFormatPr defaultColWidth="14.42578125" defaultRowHeight="15" customHeight="1" x14ac:dyDescent="0.25"/>
  <cols>
    <col min="1" max="1" width="9.140625" customWidth="1"/>
    <col min="2" max="2" width="18.7109375" customWidth="1"/>
    <col min="3" max="3" width="4.42578125" style="10" bestFit="1" customWidth="1"/>
    <col min="4" max="4" width="15" customWidth="1"/>
    <col min="5" max="5" width="17.85546875" customWidth="1"/>
    <col min="6" max="6" width="15" customWidth="1"/>
    <col min="7" max="7" width="7.7109375" customWidth="1"/>
    <col min="8" max="8" width="7" customWidth="1"/>
    <col min="9" max="9" width="15" customWidth="1"/>
    <col min="10" max="10" width="7.140625" customWidth="1"/>
    <col min="11" max="11" width="15" customWidth="1"/>
    <col min="12" max="12" width="8.85546875" customWidth="1"/>
    <col min="13" max="13" width="9" customWidth="1"/>
    <col min="14" max="25" width="8.7109375" customWidth="1"/>
  </cols>
  <sheetData>
    <row r="1" spans="1:25" x14ac:dyDescent="0.25">
      <c r="A1" s="1"/>
      <c r="B1" s="1"/>
      <c r="C1" s="9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5.75" x14ac:dyDescent="0.25">
      <c r="A2" s="1"/>
      <c r="B2" s="1"/>
      <c r="C2" s="12"/>
      <c r="D2" s="52" t="s">
        <v>0</v>
      </c>
      <c r="E2" s="53"/>
      <c r="F2" s="54"/>
      <c r="G2" s="13"/>
      <c r="H2" s="13"/>
      <c r="I2" s="42">
        <f>SUM(L8:L17)</f>
        <v>5.7952967096125282E-2</v>
      </c>
      <c r="J2" s="40" t="s">
        <v>27</v>
      </c>
      <c r="K2" s="38" t="s">
        <v>28</v>
      </c>
      <c r="L2" s="13"/>
      <c r="M2" s="13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5.75" thickBot="1" x14ac:dyDescent="0.3">
      <c r="A3" s="1"/>
      <c r="B3" s="1"/>
      <c r="C3" s="12"/>
      <c r="D3" s="14" t="s">
        <v>1</v>
      </c>
      <c r="E3" s="15" t="s">
        <v>2</v>
      </c>
      <c r="F3" s="16" t="s">
        <v>3</v>
      </c>
      <c r="G3" s="13"/>
      <c r="H3" s="13"/>
      <c r="I3" s="17"/>
      <c r="J3" s="13"/>
      <c r="K3" s="39"/>
      <c r="L3" s="13"/>
      <c r="M3" s="13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30" customHeight="1" thickTop="1" thickBot="1" x14ac:dyDescent="0.3">
      <c r="A4" s="1"/>
      <c r="B4" s="1"/>
      <c r="C4" s="12"/>
      <c r="D4" s="18">
        <f>Julho!F4</f>
        <v>110461.96333933418</v>
      </c>
      <c r="E4" s="19">
        <f>IF(SUM(I8:I17)&lt;=D4,SUM(I8:I17),"VALOR ACIMA DO DISPONÍVEL")</f>
        <v>83516</v>
      </c>
      <c r="F4" s="20">
        <f>(E4*I2)+E4+(D4-E4)</f>
        <v>115301.96333933418</v>
      </c>
      <c r="G4" s="13"/>
      <c r="H4" s="13"/>
      <c r="I4" s="37">
        <f>F4/100000-1</f>
        <v>0.15301963339334179</v>
      </c>
      <c r="J4" s="40" t="s">
        <v>27</v>
      </c>
      <c r="K4" s="38" t="s">
        <v>26</v>
      </c>
      <c r="L4" s="13"/>
      <c r="M4" s="13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5.75" thickTop="1" x14ac:dyDescent="0.25">
      <c r="A5" s="1"/>
      <c r="B5" s="1"/>
      <c r="C5" s="12"/>
      <c r="D5" s="13"/>
      <c r="E5" s="13"/>
      <c r="F5" s="13"/>
      <c r="G5" s="13"/>
      <c r="H5" s="13"/>
      <c r="I5" s="13"/>
      <c r="J5" s="13"/>
      <c r="K5" s="13"/>
      <c r="L5" s="13"/>
      <c r="M5" s="13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5.75" x14ac:dyDescent="0.25">
      <c r="A6" s="1"/>
      <c r="B6" s="1"/>
      <c r="C6" s="57" t="s">
        <v>25</v>
      </c>
      <c r="D6" s="58"/>
      <c r="E6" s="58"/>
      <c r="F6" s="58"/>
      <c r="G6" s="58"/>
      <c r="H6" s="58"/>
      <c r="I6" s="58"/>
      <c r="J6" s="58"/>
      <c r="K6" s="58"/>
      <c r="L6" s="58"/>
      <c r="M6" s="59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x14ac:dyDescent="0.25">
      <c r="A7" s="1"/>
      <c r="B7" s="1"/>
      <c r="C7" s="60" t="s">
        <v>4</v>
      </c>
      <c r="D7" s="61"/>
      <c r="E7" s="21" t="s">
        <v>5</v>
      </c>
      <c r="F7" s="14" t="s">
        <v>6</v>
      </c>
      <c r="G7" s="14" t="s">
        <v>7</v>
      </c>
      <c r="H7" s="22" t="s">
        <v>8</v>
      </c>
      <c r="I7" s="15" t="s">
        <v>9</v>
      </c>
      <c r="J7" s="22" t="s">
        <v>10</v>
      </c>
      <c r="K7" s="14" t="s">
        <v>11</v>
      </c>
      <c r="L7" s="55" t="s">
        <v>12</v>
      </c>
      <c r="M7" s="56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x14ac:dyDescent="0.25">
      <c r="A8" s="1"/>
      <c r="B8" s="1"/>
      <c r="C8" s="23">
        <v>1</v>
      </c>
      <c r="D8" s="24" t="s">
        <v>14</v>
      </c>
      <c r="E8" s="25">
        <v>0.1</v>
      </c>
      <c r="F8" s="26">
        <v>16.71</v>
      </c>
      <c r="G8" s="27">
        <f t="shared" ref="G8:G17" si="0">((E8*$D$4)/100)/F8</f>
        <v>6.6105304212647615</v>
      </c>
      <c r="H8" s="28">
        <v>6</v>
      </c>
      <c r="I8" s="29">
        <f>H8*F8*100</f>
        <v>10026</v>
      </c>
      <c r="J8" s="30">
        <f t="shared" ref="J8:J17" si="1">I8/$E$4</f>
        <v>0.12004885291441161</v>
      </c>
      <c r="K8" s="31">
        <v>15.86</v>
      </c>
      <c r="L8" s="32">
        <f t="shared" ref="L8:L17" si="2">IFERROR((K8/F8-1)*J8,0)</f>
        <v>-6.1066143014512284E-3</v>
      </c>
      <c r="M8" s="33">
        <f t="shared" ref="M8:M17" si="3">IFERROR(L8/J8,0)</f>
        <v>-5.0867743865948611E-2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x14ac:dyDescent="0.25">
      <c r="A9" s="1"/>
      <c r="B9" s="1"/>
      <c r="C9" s="34">
        <v>2</v>
      </c>
      <c r="D9" s="35" t="s">
        <v>13</v>
      </c>
      <c r="E9" s="25">
        <v>0.1</v>
      </c>
      <c r="F9" s="26">
        <v>35.25</v>
      </c>
      <c r="G9" s="27">
        <f t="shared" si="0"/>
        <v>3.1336727188463596</v>
      </c>
      <c r="H9" s="28">
        <v>3</v>
      </c>
      <c r="I9" s="29">
        <f t="shared" ref="I9:I17" si="4">H9*F9*100</f>
        <v>10575</v>
      </c>
      <c r="J9" s="30">
        <f t="shared" si="1"/>
        <v>0.12662244360362088</v>
      </c>
      <c r="K9" s="31">
        <v>42.95</v>
      </c>
      <c r="L9" s="36">
        <f t="shared" si="2"/>
        <v>2.7659370659514359E-2</v>
      </c>
      <c r="M9" s="33">
        <f t="shared" si="3"/>
        <v>0.21843971631205683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x14ac:dyDescent="0.25">
      <c r="A10" s="1"/>
      <c r="B10" s="1"/>
      <c r="C10" s="34">
        <v>3</v>
      </c>
      <c r="D10" s="35" t="s">
        <v>17</v>
      </c>
      <c r="E10" s="25">
        <v>0.09</v>
      </c>
      <c r="F10" s="26">
        <v>9.89</v>
      </c>
      <c r="G10" s="27">
        <f t="shared" si="0"/>
        <v>10.052150354438902</v>
      </c>
      <c r="H10" s="28">
        <v>10</v>
      </c>
      <c r="I10" s="29">
        <f t="shared" si="4"/>
        <v>9890</v>
      </c>
      <c r="J10" s="30">
        <f t="shared" si="1"/>
        <v>0.11842042243402462</v>
      </c>
      <c r="K10" s="31">
        <v>10.19</v>
      </c>
      <c r="L10" s="36">
        <f t="shared" si="2"/>
        <v>3.5921260596771618E-3</v>
      </c>
      <c r="M10" s="33">
        <f t="shared" si="3"/>
        <v>3.0333670374115052E-2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x14ac:dyDescent="0.25">
      <c r="A11" s="1"/>
      <c r="B11" s="1"/>
      <c r="C11" s="34">
        <v>4</v>
      </c>
      <c r="D11" s="35" t="s">
        <v>16</v>
      </c>
      <c r="E11" s="25">
        <v>0.09</v>
      </c>
      <c r="F11" s="26">
        <v>43.47</v>
      </c>
      <c r="G11" s="27">
        <f t="shared" si="0"/>
        <v>2.2869971705866288</v>
      </c>
      <c r="H11" s="28">
        <v>2</v>
      </c>
      <c r="I11" s="29">
        <f t="shared" si="4"/>
        <v>8694</v>
      </c>
      <c r="J11" s="30">
        <f t="shared" si="1"/>
        <v>0.10409981320944489</v>
      </c>
      <c r="K11" s="31">
        <v>48.33</v>
      </c>
      <c r="L11" s="36">
        <f t="shared" si="2"/>
        <v>1.1638488433354086E-2</v>
      </c>
      <c r="M11" s="33">
        <f t="shared" si="3"/>
        <v>0.11180124223602483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x14ac:dyDescent="0.25">
      <c r="A12" s="1"/>
      <c r="B12" s="1"/>
      <c r="C12" s="34">
        <v>5</v>
      </c>
      <c r="D12" s="35" t="s">
        <v>19</v>
      </c>
      <c r="E12" s="25">
        <v>0.08</v>
      </c>
      <c r="F12" s="26">
        <v>29</v>
      </c>
      <c r="G12" s="27">
        <f t="shared" si="0"/>
        <v>3.0472265748781848</v>
      </c>
      <c r="H12" s="28">
        <v>3</v>
      </c>
      <c r="I12" s="29">
        <f t="shared" si="4"/>
        <v>8700</v>
      </c>
      <c r="J12" s="30">
        <f t="shared" si="1"/>
        <v>0.10417165573063844</v>
      </c>
      <c r="K12" s="31">
        <v>34.659999999999997</v>
      </c>
      <c r="L12" s="36">
        <f t="shared" si="2"/>
        <v>2.0331433497772861E-2</v>
      </c>
      <c r="M12" s="33">
        <f t="shared" si="3"/>
        <v>0.19517241379310324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x14ac:dyDescent="0.25">
      <c r="A13" s="1"/>
      <c r="B13" s="1"/>
      <c r="C13" s="34">
        <v>6</v>
      </c>
      <c r="D13" s="35" t="s">
        <v>15</v>
      </c>
      <c r="E13" s="25">
        <v>0.09</v>
      </c>
      <c r="F13" s="26">
        <v>18.899999999999999</v>
      </c>
      <c r="G13" s="27">
        <f t="shared" si="0"/>
        <v>5.2600934923492462</v>
      </c>
      <c r="H13" s="28">
        <v>5</v>
      </c>
      <c r="I13" s="29">
        <f t="shared" si="4"/>
        <v>9450</v>
      </c>
      <c r="J13" s="30">
        <f t="shared" si="1"/>
        <v>0.11315197087983141</v>
      </c>
      <c r="K13" s="31">
        <v>19.850000000000001</v>
      </c>
      <c r="L13" s="36">
        <f t="shared" si="2"/>
        <v>5.6875329278222352E-3</v>
      </c>
      <c r="M13" s="33">
        <f t="shared" si="3"/>
        <v>5.0264550264550456E-2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x14ac:dyDescent="0.25">
      <c r="A14" s="1"/>
      <c r="B14" s="1"/>
      <c r="C14" s="34">
        <v>7</v>
      </c>
      <c r="D14" s="35" t="s">
        <v>20</v>
      </c>
      <c r="E14" s="25">
        <v>7.0000000000000007E-2</v>
      </c>
      <c r="F14" s="26">
        <v>10.76</v>
      </c>
      <c r="G14" s="27">
        <f t="shared" si="0"/>
        <v>7.1861872060905148</v>
      </c>
      <c r="H14" s="28">
        <v>7</v>
      </c>
      <c r="I14" s="29">
        <f t="shared" si="4"/>
        <v>7531.9999999999991</v>
      </c>
      <c r="J14" s="30">
        <f t="shared" si="1"/>
        <v>9.0186311604961919E-2</v>
      </c>
      <c r="K14" s="31">
        <v>11.85</v>
      </c>
      <c r="L14" s="36">
        <f t="shared" si="2"/>
        <v>9.13597394511231E-3</v>
      </c>
      <c r="M14" s="33">
        <f t="shared" si="3"/>
        <v>0.10130111524163565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x14ac:dyDescent="0.25">
      <c r="A15" s="1"/>
      <c r="B15" s="1"/>
      <c r="C15" s="34">
        <v>8</v>
      </c>
      <c r="D15" s="35" t="s">
        <v>21</v>
      </c>
      <c r="E15" s="25">
        <v>7.0000000000000007E-2</v>
      </c>
      <c r="F15" s="26">
        <v>12.89</v>
      </c>
      <c r="G15" s="27">
        <f t="shared" si="0"/>
        <v>5.9987101891027104</v>
      </c>
      <c r="H15" s="28">
        <v>5</v>
      </c>
      <c r="I15" s="29">
        <f t="shared" si="4"/>
        <v>6445</v>
      </c>
      <c r="J15" s="30">
        <f t="shared" si="1"/>
        <v>7.7170841515398242E-2</v>
      </c>
      <c r="K15" s="31">
        <v>12.46</v>
      </c>
      <c r="L15" s="36">
        <f t="shared" si="2"/>
        <v>-2.5743570094353147E-3</v>
      </c>
      <c r="M15" s="33">
        <f t="shared" si="3"/>
        <v>-3.3359193173002288E-2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x14ac:dyDescent="0.25">
      <c r="A16" s="1"/>
      <c r="B16" s="1"/>
      <c r="C16" s="34">
        <v>9</v>
      </c>
      <c r="D16" s="35" t="s">
        <v>23</v>
      </c>
      <c r="E16" s="25">
        <v>7.0000000000000007E-2</v>
      </c>
      <c r="F16" s="26">
        <v>22.7</v>
      </c>
      <c r="G16" s="27">
        <f t="shared" si="0"/>
        <v>3.4063160501116272</v>
      </c>
      <c r="H16" s="28">
        <v>3</v>
      </c>
      <c r="I16" s="29">
        <f t="shared" si="4"/>
        <v>6809.9999999999991</v>
      </c>
      <c r="J16" s="30">
        <f t="shared" si="1"/>
        <v>8.1541261554672145E-2</v>
      </c>
      <c r="K16" s="31">
        <v>21.25</v>
      </c>
      <c r="L16" s="36">
        <f t="shared" si="2"/>
        <v>-5.2085827865319166E-3</v>
      </c>
      <c r="M16" s="33">
        <f t="shared" si="3"/>
        <v>-6.3876651982378796E-2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x14ac:dyDescent="0.25">
      <c r="A17" s="1"/>
      <c r="B17" s="1"/>
      <c r="C17" s="34">
        <v>10</v>
      </c>
      <c r="D17" s="35" t="s">
        <v>18</v>
      </c>
      <c r="E17" s="25">
        <v>0.08</v>
      </c>
      <c r="F17" s="26">
        <v>53.94</v>
      </c>
      <c r="G17" s="27">
        <f t="shared" si="0"/>
        <v>1.6382938574613897</v>
      </c>
      <c r="H17" s="28">
        <v>1</v>
      </c>
      <c r="I17" s="29">
        <f t="shared" si="4"/>
        <v>5394</v>
      </c>
      <c r="J17" s="30">
        <f t="shared" si="1"/>
        <v>6.4586426552995832E-2</v>
      </c>
      <c r="K17" s="31">
        <v>48.76</v>
      </c>
      <c r="L17" s="36">
        <f t="shared" si="2"/>
        <v>-6.2024043297092789E-3</v>
      </c>
      <c r="M17" s="33">
        <f t="shared" si="3"/>
        <v>-9.6032628846866919E-2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x14ac:dyDescent="0.25">
      <c r="A18" s="1"/>
      <c r="B18" s="1"/>
      <c r="C18" s="62" t="s">
        <v>22</v>
      </c>
      <c r="D18" s="62"/>
      <c r="E18" s="62"/>
      <c r="F18" s="4">
        <f>D4</f>
        <v>110461.96333933418</v>
      </c>
      <c r="G18" s="3"/>
      <c r="H18" s="3"/>
      <c r="I18" s="3"/>
      <c r="J18" s="4"/>
      <c r="K18" s="2">
        <f>F4</f>
        <v>115301.96333933418</v>
      </c>
      <c r="L18" s="50">
        <f t="shared" ref="L18:L19" si="5">(K18/F18-1)</f>
        <v>4.3815987455625205E-2</v>
      </c>
      <c r="M18" s="51"/>
      <c r="N18" s="41" t="s">
        <v>29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5.75" customHeight="1" x14ac:dyDescent="0.25">
      <c r="A19" s="1"/>
      <c r="B19" s="1"/>
      <c r="C19" s="62" t="s">
        <v>24</v>
      </c>
      <c r="D19" s="62"/>
      <c r="E19" s="62"/>
      <c r="F19" s="11">
        <v>100967.2</v>
      </c>
      <c r="G19" s="6"/>
      <c r="H19" s="6"/>
      <c r="I19" s="6"/>
      <c r="J19" s="7"/>
      <c r="K19" s="5">
        <v>102673.28</v>
      </c>
      <c r="L19" s="50">
        <f t="shared" si="5"/>
        <v>1.6897368650413247E-2</v>
      </c>
      <c r="M19" s="5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5.75" customHeight="1" x14ac:dyDescent="0.25">
      <c r="A20" s="1"/>
      <c r="B20" s="1"/>
      <c r="C20" s="9"/>
      <c r="D20" s="1"/>
      <c r="E20" s="8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5.75" customHeight="1" x14ac:dyDescent="0.25">
      <c r="A21" s="1"/>
      <c r="B21" s="1"/>
      <c r="C21" s="9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5.75" customHeight="1" x14ac:dyDescent="0.25">
      <c r="A22" s="1"/>
      <c r="B22" s="1"/>
      <c r="C22" s="9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5.75" customHeight="1" x14ac:dyDescent="0.25">
      <c r="A23" s="1"/>
      <c r="B23" s="1"/>
      <c r="C23" s="9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5.75" customHeight="1" x14ac:dyDescent="0.25">
      <c r="A24" s="1"/>
      <c r="B24" s="1"/>
      <c r="C24" s="9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5.75" customHeight="1" x14ac:dyDescent="0.25">
      <c r="A25" s="1"/>
      <c r="B25" s="1"/>
      <c r="C25" s="9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5.75" customHeight="1" x14ac:dyDescent="0.25">
      <c r="A26" s="1"/>
      <c r="B26" s="1"/>
      <c r="C26" s="9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5.75" customHeight="1" x14ac:dyDescent="0.25">
      <c r="A27" s="1"/>
      <c r="B27" s="1"/>
      <c r="C27" s="9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5.75" customHeight="1" x14ac:dyDescent="0.25">
      <c r="A28" s="1"/>
      <c r="B28" s="1"/>
      <c r="C28" s="9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5.75" customHeight="1" x14ac:dyDescent="0.25">
      <c r="A29" s="1"/>
      <c r="B29" s="1"/>
      <c r="C29" s="9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5.75" customHeight="1" x14ac:dyDescent="0.25">
      <c r="A30" s="1"/>
      <c r="B30" s="1"/>
      <c r="C30" s="9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5.75" customHeight="1" x14ac:dyDescent="0.25">
      <c r="A31" s="1"/>
      <c r="B31" s="1"/>
      <c r="C31" s="9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5.75" customHeight="1" x14ac:dyDescent="0.25">
      <c r="A32" s="1"/>
      <c r="B32" s="1"/>
      <c r="C32" s="9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5.75" customHeight="1" x14ac:dyDescent="0.25">
      <c r="A33" s="1"/>
      <c r="B33" s="1"/>
      <c r="C33" s="9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5.75" customHeight="1" x14ac:dyDescent="0.25">
      <c r="A34" s="1"/>
      <c r="B34" s="1"/>
      <c r="C34" s="9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5.75" customHeight="1" x14ac:dyDescent="0.25">
      <c r="A35" s="1"/>
      <c r="B35" s="1"/>
      <c r="C35" s="9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5.75" customHeight="1" x14ac:dyDescent="0.25">
      <c r="A36" s="1"/>
      <c r="B36" s="1"/>
      <c r="C36" s="9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5.75" customHeight="1" x14ac:dyDescent="0.25">
      <c r="A37" s="1"/>
      <c r="B37" s="1"/>
      <c r="C37" s="9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5.75" customHeight="1" x14ac:dyDescent="0.25">
      <c r="A38" s="1"/>
      <c r="B38" s="1"/>
      <c r="C38" s="9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5.75" customHeight="1" x14ac:dyDescent="0.25">
      <c r="A39" s="1"/>
      <c r="B39" s="1"/>
      <c r="C39" s="9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5.75" customHeight="1" x14ac:dyDescent="0.25">
      <c r="A40" s="1"/>
      <c r="B40" s="1"/>
      <c r="C40" s="9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5.75" customHeight="1" x14ac:dyDescent="0.25">
      <c r="A41" s="1"/>
      <c r="B41" s="1"/>
      <c r="C41" s="9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5.75" customHeight="1" x14ac:dyDescent="0.25">
      <c r="A42" s="1"/>
      <c r="B42" s="1"/>
      <c r="C42" s="9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5.75" customHeight="1" x14ac:dyDescent="0.25">
      <c r="A43" s="1"/>
      <c r="B43" s="1"/>
      <c r="C43" s="9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5.75" customHeight="1" x14ac:dyDescent="0.25">
      <c r="A44" s="1"/>
      <c r="B44" s="1"/>
      <c r="C44" s="9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5.75" customHeight="1" x14ac:dyDescent="0.25">
      <c r="A45" s="1"/>
      <c r="B45" s="1"/>
      <c r="C45" s="9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5.75" customHeight="1" x14ac:dyDescent="0.25">
      <c r="A46" s="1"/>
      <c r="B46" s="1"/>
      <c r="C46" s="9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5.75" customHeight="1" x14ac:dyDescent="0.25">
      <c r="A47" s="1"/>
      <c r="B47" s="1"/>
      <c r="C47" s="9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5.75" customHeight="1" x14ac:dyDescent="0.25">
      <c r="A48" s="1"/>
      <c r="B48" s="1"/>
      <c r="C48" s="9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5.75" customHeight="1" x14ac:dyDescent="0.25">
      <c r="A49" s="1"/>
      <c r="B49" s="1"/>
      <c r="C49" s="9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5.75" customHeight="1" x14ac:dyDescent="0.25">
      <c r="A50" s="1"/>
      <c r="B50" s="1"/>
      <c r="C50" s="9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5.75" customHeight="1" x14ac:dyDescent="0.25">
      <c r="A51" s="1"/>
      <c r="B51" s="1"/>
      <c r="C51" s="9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5.75" customHeight="1" x14ac:dyDescent="0.25">
      <c r="A52" s="1"/>
      <c r="B52" s="1"/>
      <c r="C52" s="9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5.75" customHeight="1" x14ac:dyDescent="0.25">
      <c r="A53" s="1"/>
      <c r="B53" s="1"/>
      <c r="C53" s="9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5.75" customHeight="1" x14ac:dyDescent="0.25">
      <c r="A54" s="1"/>
      <c r="B54" s="1"/>
      <c r="C54" s="9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5.75" customHeight="1" x14ac:dyDescent="0.25">
      <c r="A55" s="1"/>
      <c r="B55" s="1"/>
      <c r="C55" s="9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5.75" customHeight="1" x14ac:dyDescent="0.25">
      <c r="A56" s="1"/>
      <c r="B56" s="1"/>
      <c r="C56" s="9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5.75" customHeight="1" x14ac:dyDescent="0.25">
      <c r="A57" s="1"/>
      <c r="B57" s="1"/>
      <c r="C57" s="9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5.75" customHeight="1" x14ac:dyDescent="0.25">
      <c r="A58" s="1"/>
      <c r="B58" s="1"/>
      <c r="C58" s="9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5.75" customHeight="1" x14ac:dyDescent="0.25">
      <c r="A59" s="1"/>
      <c r="B59" s="1"/>
      <c r="C59" s="9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5.75" customHeight="1" x14ac:dyDescent="0.25">
      <c r="A60" s="1"/>
      <c r="B60" s="1"/>
      <c r="C60" s="9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5.75" customHeight="1" x14ac:dyDescent="0.25">
      <c r="A61" s="1"/>
      <c r="B61" s="1"/>
      <c r="C61" s="9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5.75" customHeight="1" x14ac:dyDescent="0.25">
      <c r="A62" s="1"/>
      <c r="B62" s="1"/>
      <c r="C62" s="9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5.75" customHeight="1" x14ac:dyDescent="0.25">
      <c r="A63" s="1"/>
      <c r="B63" s="1"/>
      <c r="C63" s="9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5.75" customHeight="1" x14ac:dyDescent="0.25">
      <c r="A64" s="1"/>
      <c r="B64" s="1"/>
      <c r="C64" s="9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5.75" customHeight="1" x14ac:dyDescent="0.25">
      <c r="A65" s="1"/>
      <c r="B65" s="1"/>
      <c r="C65" s="9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5.75" customHeight="1" x14ac:dyDescent="0.25">
      <c r="A66" s="1"/>
      <c r="B66" s="1"/>
      <c r="C66" s="9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5.75" customHeight="1" x14ac:dyDescent="0.25">
      <c r="A67" s="1"/>
      <c r="B67" s="1"/>
      <c r="C67" s="9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5.75" customHeight="1" x14ac:dyDescent="0.25">
      <c r="A68" s="1"/>
      <c r="B68" s="1"/>
      <c r="C68" s="9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5.75" customHeight="1" x14ac:dyDescent="0.25">
      <c r="A69" s="1"/>
      <c r="B69" s="1"/>
      <c r="C69" s="9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5.75" customHeight="1" x14ac:dyDescent="0.25">
      <c r="A70" s="1"/>
      <c r="B70" s="1"/>
      <c r="C70" s="9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5.75" customHeight="1" x14ac:dyDescent="0.25">
      <c r="A71" s="1"/>
      <c r="B71" s="1"/>
      <c r="C71" s="9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5.75" customHeight="1" x14ac:dyDescent="0.25">
      <c r="A72" s="1"/>
      <c r="B72" s="1"/>
      <c r="C72" s="9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5.75" customHeight="1" x14ac:dyDescent="0.25">
      <c r="A73" s="1"/>
      <c r="B73" s="1"/>
      <c r="C73" s="9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5.75" customHeight="1" x14ac:dyDescent="0.25">
      <c r="A74" s="1"/>
      <c r="B74" s="1"/>
      <c r="C74" s="9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5.75" customHeight="1" x14ac:dyDescent="0.25">
      <c r="A75" s="1"/>
      <c r="B75" s="1"/>
      <c r="C75" s="9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5.75" customHeight="1" x14ac:dyDescent="0.25">
      <c r="A76" s="1"/>
      <c r="B76" s="1"/>
      <c r="C76" s="9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5.75" customHeight="1" x14ac:dyDescent="0.25">
      <c r="A77" s="1"/>
      <c r="B77" s="1"/>
      <c r="C77" s="9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5.75" customHeight="1" x14ac:dyDescent="0.25">
      <c r="A78" s="1"/>
      <c r="B78" s="1"/>
      <c r="C78" s="9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5.75" customHeight="1" x14ac:dyDescent="0.25">
      <c r="A79" s="1"/>
      <c r="B79" s="1"/>
      <c r="C79" s="9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5.75" customHeight="1" x14ac:dyDescent="0.25">
      <c r="A80" s="1"/>
      <c r="B80" s="1"/>
      <c r="C80" s="9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5.75" customHeight="1" x14ac:dyDescent="0.25">
      <c r="A81" s="1"/>
      <c r="B81" s="1"/>
      <c r="C81" s="9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5.75" customHeight="1" x14ac:dyDescent="0.25">
      <c r="A82" s="1"/>
      <c r="B82" s="1"/>
      <c r="C82" s="9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5.75" customHeight="1" x14ac:dyDescent="0.25">
      <c r="A83" s="1"/>
      <c r="B83" s="1"/>
      <c r="C83" s="9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5.75" customHeight="1" x14ac:dyDescent="0.25">
      <c r="A84" s="1"/>
      <c r="B84" s="1"/>
      <c r="C84" s="9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5.75" customHeight="1" x14ac:dyDescent="0.25">
      <c r="A85" s="1"/>
      <c r="B85" s="1"/>
      <c r="C85" s="9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5.75" customHeight="1" x14ac:dyDescent="0.25">
      <c r="A86" s="1"/>
      <c r="B86" s="1"/>
      <c r="C86" s="9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5.75" customHeight="1" x14ac:dyDescent="0.25">
      <c r="A87" s="1"/>
      <c r="B87" s="1"/>
      <c r="C87" s="9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5.75" customHeight="1" x14ac:dyDescent="0.25">
      <c r="A88" s="1"/>
      <c r="B88" s="1"/>
      <c r="C88" s="9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5.75" customHeight="1" x14ac:dyDescent="0.25">
      <c r="A89" s="1"/>
      <c r="B89" s="1"/>
      <c r="C89" s="9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5.75" customHeight="1" x14ac:dyDescent="0.25">
      <c r="A90" s="1"/>
      <c r="B90" s="1"/>
      <c r="C90" s="9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5.75" customHeight="1" x14ac:dyDescent="0.25">
      <c r="A91" s="1"/>
      <c r="B91" s="1"/>
      <c r="C91" s="9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5.75" customHeight="1" x14ac:dyDescent="0.25">
      <c r="A92" s="1"/>
      <c r="B92" s="1"/>
      <c r="C92" s="9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5.75" customHeight="1" x14ac:dyDescent="0.25">
      <c r="A93" s="1"/>
      <c r="B93" s="1"/>
      <c r="C93" s="9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5.75" customHeight="1" x14ac:dyDescent="0.25">
      <c r="A94" s="1"/>
      <c r="B94" s="1"/>
      <c r="C94" s="9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5.75" customHeight="1" x14ac:dyDescent="0.25">
      <c r="A95" s="1"/>
      <c r="B95" s="1"/>
      <c r="C95" s="9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5.75" customHeight="1" x14ac:dyDescent="0.25">
      <c r="A96" s="1"/>
      <c r="B96" s="1"/>
      <c r="C96" s="9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5.75" customHeight="1" x14ac:dyDescent="0.25">
      <c r="A97" s="1"/>
      <c r="B97" s="1"/>
      <c r="C97" s="9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5.75" customHeight="1" x14ac:dyDescent="0.25">
      <c r="A98" s="1"/>
      <c r="B98" s="1"/>
      <c r="C98" s="9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5.75" customHeight="1" x14ac:dyDescent="0.25">
      <c r="A99" s="1"/>
      <c r="B99" s="1"/>
      <c r="C99" s="9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5.75" customHeight="1" x14ac:dyDescent="0.25">
      <c r="A100" s="1"/>
      <c r="B100" s="1"/>
      <c r="C100" s="9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5.75" customHeight="1" x14ac:dyDescent="0.25">
      <c r="A101" s="1"/>
      <c r="B101" s="1"/>
      <c r="C101" s="9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5.75" customHeight="1" x14ac:dyDescent="0.25">
      <c r="A102" s="1"/>
      <c r="B102" s="1"/>
      <c r="C102" s="9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5.75" customHeight="1" x14ac:dyDescent="0.25">
      <c r="A103" s="1"/>
      <c r="B103" s="1"/>
      <c r="C103" s="9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5.75" customHeight="1" x14ac:dyDescent="0.25">
      <c r="A104" s="1"/>
      <c r="B104" s="1"/>
      <c r="C104" s="9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5.75" customHeight="1" x14ac:dyDescent="0.25">
      <c r="A105" s="1"/>
      <c r="B105" s="1"/>
      <c r="C105" s="9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5.75" customHeight="1" x14ac:dyDescent="0.25">
      <c r="A106" s="1"/>
      <c r="B106" s="1"/>
      <c r="C106" s="9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5.75" customHeight="1" x14ac:dyDescent="0.25">
      <c r="A107" s="1"/>
      <c r="B107" s="1"/>
      <c r="C107" s="9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5.75" customHeight="1" x14ac:dyDescent="0.25">
      <c r="A108" s="1"/>
      <c r="B108" s="1"/>
      <c r="C108" s="9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5.75" customHeight="1" x14ac:dyDescent="0.25">
      <c r="A109" s="1"/>
      <c r="B109" s="1"/>
      <c r="C109" s="9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5.75" customHeight="1" x14ac:dyDescent="0.25">
      <c r="A110" s="1"/>
      <c r="B110" s="1"/>
      <c r="C110" s="9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5.75" customHeight="1" x14ac:dyDescent="0.25">
      <c r="A111" s="1"/>
      <c r="B111" s="1"/>
      <c r="C111" s="9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5.75" customHeight="1" x14ac:dyDescent="0.25">
      <c r="A112" s="1"/>
      <c r="B112" s="1"/>
      <c r="C112" s="9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5.75" customHeight="1" x14ac:dyDescent="0.25">
      <c r="A113" s="1"/>
      <c r="B113" s="1"/>
      <c r="C113" s="9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5.75" customHeight="1" x14ac:dyDescent="0.25">
      <c r="A114" s="1"/>
      <c r="B114" s="1"/>
      <c r="C114" s="9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5.75" customHeight="1" x14ac:dyDescent="0.25">
      <c r="A115" s="1"/>
      <c r="B115" s="1"/>
      <c r="C115" s="9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5.75" customHeight="1" x14ac:dyDescent="0.25">
      <c r="A116" s="1"/>
      <c r="B116" s="1"/>
      <c r="C116" s="9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5.75" customHeight="1" x14ac:dyDescent="0.25">
      <c r="A117" s="1"/>
      <c r="B117" s="1"/>
      <c r="C117" s="9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5.75" customHeight="1" x14ac:dyDescent="0.25">
      <c r="A118" s="1"/>
      <c r="B118" s="1"/>
      <c r="C118" s="9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5.75" customHeight="1" x14ac:dyDescent="0.25">
      <c r="A119" s="1"/>
      <c r="B119" s="1"/>
      <c r="C119" s="9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5.75" customHeight="1" x14ac:dyDescent="0.25">
      <c r="A120" s="1"/>
      <c r="B120" s="1"/>
      <c r="C120" s="9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5.75" customHeight="1" x14ac:dyDescent="0.25">
      <c r="A121" s="1"/>
      <c r="B121" s="1"/>
      <c r="C121" s="9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5.75" customHeight="1" x14ac:dyDescent="0.25">
      <c r="A122" s="1"/>
      <c r="B122" s="1"/>
      <c r="C122" s="9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5.75" customHeight="1" x14ac:dyDescent="0.25">
      <c r="A123" s="1"/>
      <c r="B123" s="1"/>
      <c r="C123" s="9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5.75" customHeight="1" x14ac:dyDescent="0.25">
      <c r="A124" s="1"/>
      <c r="B124" s="1"/>
      <c r="C124" s="9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5.75" customHeight="1" x14ac:dyDescent="0.25">
      <c r="A125" s="1"/>
      <c r="B125" s="1"/>
      <c r="C125" s="9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5.75" customHeight="1" x14ac:dyDescent="0.25">
      <c r="A126" s="1"/>
      <c r="B126" s="1"/>
      <c r="C126" s="9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5.75" customHeight="1" x14ac:dyDescent="0.25">
      <c r="A127" s="1"/>
      <c r="B127" s="1"/>
      <c r="C127" s="9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5.75" customHeight="1" x14ac:dyDescent="0.25">
      <c r="A128" s="1"/>
      <c r="B128" s="1"/>
      <c r="C128" s="9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5.75" customHeight="1" x14ac:dyDescent="0.25">
      <c r="A129" s="1"/>
      <c r="B129" s="1"/>
      <c r="C129" s="9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5.75" customHeight="1" x14ac:dyDescent="0.25">
      <c r="A130" s="1"/>
      <c r="B130" s="1"/>
      <c r="C130" s="9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5.75" customHeight="1" x14ac:dyDescent="0.25">
      <c r="A131" s="1"/>
      <c r="B131" s="1"/>
      <c r="C131" s="9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5.75" customHeight="1" x14ac:dyDescent="0.25">
      <c r="A132" s="1"/>
      <c r="B132" s="1"/>
      <c r="C132" s="9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5.75" customHeight="1" x14ac:dyDescent="0.25">
      <c r="A133" s="1"/>
      <c r="B133" s="1"/>
      <c r="C133" s="9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5.75" customHeight="1" x14ac:dyDescent="0.25">
      <c r="A134" s="1"/>
      <c r="B134" s="1"/>
      <c r="C134" s="9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5.75" customHeight="1" x14ac:dyDescent="0.25">
      <c r="A135" s="1"/>
      <c r="B135" s="1"/>
      <c r="C135" s="9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5.75" customHeight="1" x14ac:dyDescent="0.25">
      <c r="A136" s="1"/>
      <c r="B136" s="1"/>
      <c r="C136" s="9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5.75" customHeight="1" x14ac:dyDescent="0.25">
      <c r="A137" s="1"/>
      <c r="B137" s="1"/>
      <c r="C137" s="9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5.75" customHeight="1" x14ac:dyDescent="0.25">
      <c r="A138" s="1"/>
      <c r="B138" s="1"/>
      <c r="C138" s="9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5.75" customHeight="1" x14ac:dyDescent="0.25">
      <c r="A139" s="1"/>
      <c r="B139" s="1"/>
      <c r="C139" s="9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5.75" customHeight="1" x14ac:dyDescent="0.25">
      <c r="A140" s="1"/>
      <c r="B140" s="1"/>
      <c r="C140" s="9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5.75" customHeight="1" x14ac:dyDescent="0.25">
      <c r="A141" s="1"/>
      <c r="B141" s="1"/>
      <c r="C141" s="9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5.75" customHeight="1" x14ac:dyDescent="0.25">
      <c r="A142" s="1"/>
      <c r="B142" s="1"/>
      <c r="C142" s="9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5.75" customHeight="1" x14ac:dyDescent="0.25">
      <c r="A143" s="1"/>
      <c r="B143" s="1"/>
      <c r="C143" s="9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5.75" customHeight="1" x14ac:dyDescent="0.25">
      <c r="A144" s="1"/>
      <c r="B144" s="1"/>
      <c r="C144" s="9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5.75" customHeight="1" x14ac:dyDescent="0.25">
      <c r="A145" s="1"/>
      <c r="B145" s="1"/>
      <c r="C145" s="9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5.75" customHeight="1" x14ac:dyDescent="0.25">
      <c r="A146" s="1"/>
      <c r="B146" s="1"/>
      <c r="C146" s="9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5.75" customHeight="1" x14ac:dyDescent="0.25">
      <c r="A147" s="1"/>
      <c r="B147" s="1"/>
      <c r="C147" s="9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5.75" customHeight="1" x14ac:dyDescent="0.25">
      <c r="A148" s="1"/>
      <c r="B148" s="1"/>
      <c r="C148" s="9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5.75" customHeight="1" x14ac:dyDescent="0.25">
      <c r="A149" s="1"/>
      <c r="B149" s="1"/>
      <c r="C149" s="9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5.75" customHeight="1" x14ac:dyDescent="0.25">
      <c r="A150" s="1"/>
      <c r="B150" s="1"/>
      <c r="C150" s="9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5.75" customHeight="1" x14ac:dyDescent="0.25">
      <c r="A151" s="1"/>
      <c r="B151" s="1"/>
      <c r="C151" s="9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5.75" customHeight="1" x14ac:dyDescent="0.25">
      <c r="A152" s="1"/>
      <c r="B152" s="1"/>
      <c r="C152" s="9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5.75" customHeight="1" x14ac:dyDescent="0.25">
      <c r="A153" s="1"/>
      <c r="B153" s="1"/>
      <c r="C153" s="9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5.75" customHeight="1" x14ac:dyDescent="0.25">
      <c r="A154" s="1"/>
      <c r="B154" s="1"/>
      <c r="C154" s="9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5.75" customHeight="1" x14ac:dyDescent="0.25">
      <c r="A155" s="1"/>
      <c r="B155" s="1"/>
      <c r="C155" s="9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5.75" customHeight="1" x14ac:dyDescent="0.25">
      <c r="A156" s="1"/>
      <c r="B156" s="1"/>
      <c r="C156" s="9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5.75" customHeight="1" x14ac:dyDescent="0.25">
      <c r="A157" s="1"/>
      <c r="B157" s="1"/>
      <c r="C157" s="9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5.75" customHeight="1" x14ac:dyDescent="0.25">
      <c r="A158" s="1"/>
      <c r="B158" s="1"/>
      <c r="C158" s="9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5.75" customHeight="1" x14ac:dyDescent="0.25">
      <c r="A159" s="1"/>
      <c r="B159" s="1"/>
      <c r="C159" s="9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5.75" customHeight="1" x14ac:dyDescent="0.25">
      <c r="A160" s="1"/>
      <c r="B160" s="1"/>
      <c r="C160" s="9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5.75" customHeight="1" x14ac:dyDescent="0.25">
      <c r="A161" s="1"/>
      <c r="B161" s="1"/>
      <c r="C161" s="9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5.75" customHeight="1" x14ac:dyDescent="0.25">
      <c r="A162" s="1"/>
      <c r="B162" s="1"/>
      <c r="C162" s="9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5.75" customHeight="1" x14ac:dyDescent="0.25">
      <c r="A163" s="1"/>
      <c r="B163" s="1"/>
      <c r="C163" s="9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5.75" customHeight="1" x14ac:dyDescent="0.25">
      <c r="A164" s="1"/>
      <c r="B164" s="1"/>
      <c r="C164" s="9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5.75" customHeight="1" x14ac:dyDescent="0.25">
      <c r="A165" s="1"/>
      <c r="B165" s="1"/>
      <c r="C165" s="9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5.75" customHeight="1" x14ac:dyDescent="0.25">
      <c r="A166" s="1"/>
      <c r="B166" s="1"/>
      <c r="C166" s="9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5.75" customHeight="1" x14ac:dyDescent="0.25">
      <c r="A167" s="1"/>
      <c r="B167" s="1"/>
      <c r="C167" s="9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5.75" customHeight="1" x14ac:dyDescent="0.25">
      <c r="A168" s="1"/>
      <c r="B168" s="1"/>
      <c r="C168" s="9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5.75" customHeight="1" x14ac:dyDescent="0.25">
      <c r="A169" s="1"/>
      <c r="B169" s="1"/>
      <c r="C169" s="9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5.75" customHeight="1" x14ac:dyDescent="0.25">
      <c r="A170" s="1"/>
      <c r="B170" s="1"/>
      <c r="C170" s="9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5.75" customHeight="1" x14ac:dyDescent="0.25">
      <c r="A171" s="1"/>
      <c r="B171" s="1"/>
      <c r="C171" s="9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5.75" customHeight="1" x14ac:dyDescent="0.25">
      <c r="A172" s="1"/>
      <c r="B172" s="1"/>
      <c r="C172" s="9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5.75" customHeight="1" x14ac:dyDescent="0.25">
      <c r="A173" s="1"/>
      <c r="B173" s="1"/>
      <c r="C173" s="9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5.75" customHeight="1" x14ac:dyDescent="0.25">
      <c r="A174" s="1"/>
      <c r="B174" s="1"/>
      <c r="C174" s="9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5.75" customHeight="1" x14ac:dyDescent="0.25">
      <c r="A175" s="1"/>
      <c r="B175" s="1"/>
      <c r="C175" s="9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5.75" customHeight="1" x14ac:dyDescent="0.25">
      <c r="A176" s="1"/>
      <c r="B176" s="1"/>
      <c r="C176" s="9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5.75" customHeight="1" x14ac:dyDescent="0.25">
      <c r="A177" s="1"/>
      <c r="B177" s="1"/>
      <c r="C177" s="9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5.75" customHeight="1" x14ac:dyDescent="0.25">
      <c r="A178" s="1"/>
      <c r="B178" s="1"/>
      <c r="C178" s="9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5.75" customHeight="1" x14ac:dyDescent="0.25">
      <c r="A179" s="1"/>
      <c r="B179" s="1"/>
      <c r="C179" s="9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5.75" customHeight="1" x14ac:dyDescent="0.25">
      <c r="A180" s="1"/>
      <c r="B180" s="1"/>
      <c r="C180" s="9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5.75" customHeight="1" x14ac:dyDescent="0.25">
      <c r="A181" s="1"/>
      <c r="B181" s="1"/>
      <c r="C181" s="9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5.75" customHeight="1" x14ac:dyDescent="0.25">
      <c r="A182" s="1"/>
      <c r="B182" s="1"/>
      <c r="C182" s="9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5.75" customHeight="1" x14ac:dyDescent="0.25">
      <c r="A183" s="1"/>
      <c r="B183" s="1"/>
      <c r="C183" s="9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5.75" customHeight="1" x14ac:dyDescent="0.25">
      <c r="A184" s="1"/>
      <c r="B184" s="1"/>
      <c r="C184" s="9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5.75" customHeight="1" x14ac:dyDescent="0.25">
      <c r="A185" s="1"/>
      <c r="B185" s="1"/>
      <c r="C185" s="9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5.75" customHeight="1" x14ac:dyDescent="0.25">
      <c r="A186" s="1"/>
      <c r="B186" s="1"/>
      <c r="C186" s="9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5.75" customHeight="1" x14ac:dyDescent="0.25">
      <c r="A187" s="1"/>
      <c r="B187" s="1"/>
      <c r="C187" s="9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5.75" customHeight="1" x14ac:dyDescent="0.25">
      <c r="A188" s="1"/>
      <c r="B188" s="1"/>
      <c r="C188" s="9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5.75" customHeight="1" x14ac:dyDescent="0.25">
      <c r="A189" s="1"/>
      <c r="B189" s="1"/>
      <c r="C189" s="9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5.75" customHeight="1" x14ac:dyDescent="0.25">
      <c r="A190" s="1"/>
      <c r="B190" s="1"/>
      <c r="C190" s="9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5.75" customHeight="1" x14ac:dyDescent="0.25">
      <c r="A191" s="1"/>
      <c r="B191" s="1"/>
      <c r="C191" s="9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5.75" customHeight="1" x14ac:dyDescent="0.25">
      <c r="A192" s="1"/>
      <c r="B192" s="1"/>
      <c r="C192" s="9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5.75" customHeight="1" x14ac:dyDescent="0.25">
      <c r="A193" s="1"/>
      <c r="B193" s="1"/>
      <c r="C193" s="9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5.75" customHeight="1" x14ac:dyDescent="0.25">
      <c r="A194" s="1"/>
      <c r="B194" s="1"/>
      <c r="C194" s="9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5.75" customHeight="1" x14ac:dyDescent="0.25">
      <c r="A195" s="1"/>
      <c r="B195" s="1"/>
      <c r="C195" s="9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5.75" customHeight="1" x14ac:dyDescent="0.25">
      <c r="A196" s="1"/>
      <c r="B196" s="1"/>
      <c r="C196" s="9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5.75" customHeight="1" x14ac:dyDescent="0.25">
      <c r="A197" s="1"/>
      <c r="B197" s="1"/>
      <c r="C197" s="9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5.75" customHeight="1" x14ac:dyDescent="0.25">
      <c r="A198" s="1"/>
      <c r="B198" s="1"/>
      <c r="C198" s="9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5.75" customHeight="1" x14ac:dyDescent="0.25">
      <c r="A199" s="1"/>
      <c r="B199" s="1"/>
      <c r="C199" s="9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5.75" customHeight="1" x14ac:dyDescent="0.25">
      <c r="A200" s="1"/>
      <c r="B200" s="1"/>
      <c r="C200" s="9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5.75" customHeight="1" x14ac:dyDescent="0.25">
      <c r="A201" s="1"/>
      <c r="B201" s="1"/>
      <c r="C201" s="9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5.75" customHeight="1" x14ac:dyDescent="0.25">
      <c r="A202" s="1"/>
      <c r="B202" s="1"/>
      <c r="C202" s="9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5.75" customHeight="1" x14ac:dyDescent="0.25">
      <c r="A203" s="1"/>
      <c r="B203" s="1"/>
      <c r="C203" s="9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5.75" customHeight="1" x14ac:dyDescent="0.25">
      <c r="A204" s="1"/>
      <c r="B204" s="1"/>
      <c r="C204" s="9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5.75" customHeight="1" x14ac:dyDescent="0.25">
      <c r="A205" s="1"/>
      <c r="B205" s="1"/>
      <c r="C205" s="9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5.75" customHeight="1" x14ac:dyDescent="0.25">
      <c r="A206" s="1"/>
      <c r="B206" s="1"/>
      <c r="C206" s="9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5.75" customHeight="1" x14ac:dyDescent="0.25">
      <c r="A207" s="1"/>
      <c r="B207" s="1"/>
      <c r="C207" s="9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5.75" customHeight="1" x14ac:dyDescent="0.25">
      <c r="A208" s="1"/>
      <c r="B208" s="1"/>
      <c r="C208" s="9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5.75" customHeight="1" x14ac:dyDescent="0.25">
      <c r="A209" s="1"/>
      <c r="B209" s="1"/>
      <c r="C209" s="9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5.75" customHeight="1" x14ac:dyDescent="0.25">
      <c r="A210" s="1"/>
      <c r="B210" s="1"/>
      <c r="C210" s="9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5.75" customHeight="1" x14ac:dyDescent="0.25">
      <c r="A211" s="1"/>
      <c r="B211" s="1"/>
      <c r="C211" s="9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5.75" customHeight="1" x14ac:dyDescent="0.25">
      <c r="A212" s="1"/>
      <c r="B212" s="1"/>
      <c r="C212" s="9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5.75" customHeight="1" x14ac:dyDescent="0.25">
      <c r="A213" s="1"/>
      <c r="B213" s="1"/>
      <c r="C213" s="9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5.75" customHeight="1" x14ac:dyDescent="0.25">
      <c r="A214" s="1"/>
      <c r="B214" s="1"/>
      <c r="C214" s="9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5.75" customHeight="1" x14ac:dyDescent="0.25">
      <c r="A215" s="1"/>
      <c r="B215" s="1"/>
      <c r="C215" s="9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5.75" customHeight="1" x14ac:dyDescent="0.25">
      <c r="A216" s="1"/>
      <c r="B216" s="1"/>
      <c r="C216" s="9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5.75" customHeight="1" x14ac:dyDescent="0.25">
      <c r="A217" s="1"/>
      <c r="B217" s="1"/>
      <c r="C217" s="9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5.75" customHeight="1" x14ac:dyDescent="0.25">
      <c r="A218" s="1"/>
      <c r="B218" s="1"/>
      <c r="C218" s="9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5.75" customHeight="1" x14ac:dyDescent="0.25">
      <c r="A219" s="1"/>
      <c r="B219" s="1"/>
      <c r="C219" s="9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5.75" customHeight="1" x14ac:dyDescent="0.25"/>
    <row r="221" spans="1:25" ht="15.75" customHeight="1" x14ac:dyDescent="0.25"/>
    <row r="222" spans="1:25" ht="15.75" customHeight="1" x14ac:dyDescent="0.25"/>
    <row r="223" spans="1:25" ht="15.75" customHeight="1" x14ac:dyDescent="0.25"/>
    <row r="224" spans="1:25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mergeCells count="8">
    <mergeCell ref="C19:E19"/>
    <mergeCell ref="L19:M19"/>
    <mergeCell ref="D2:F2"/>
    <mergeCell ref="C6:M6"/>
    <mergeCell ref="C7:D7"/>
    <mergeCell ref="L7:M7"/>
    <mergeCell ref="C18:E18"/>
    <mergeCell ref="L18:M18"/>
  </mergeCells>
  <conditionalFormatting sqref="M8:M17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">
    <cfRule type="cellIs" dxfId="4" priority="1" operator="equal">
      <formula>"VALOR ACIMA DO DISPONÍVEL"</formula>
    </cfRule>
  </conditionalFormatting>
  <pageMargins left="0.511811024" right="0.511811024" top="0.78740157499999996" bottom="0.78740157499999996" header="0" footer="0"/>
  <pageSetup orientation="landscape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A6F2FB-AC33-463F-B680-4FCE7DE10C7F}">
  <dimension ref="A1:Y998"/>
  <sheetViews>
    <sheetView showGridLines="0" workbookViewId="0">
      <selection activeCell="N18" sqref="N18"/>
    </sheetView>
  </sheetViews>
  <sheetFormatPr defaultColWidth="14.42578125" defaultRowHeight="15" customHeight="1" x14ac:dyDescent="0.25"/>
  <cols>
    <col min="1" max="1" width="9.140625" customWidth="1"/>
    <col min="2" max="2" width="18.7109375" customWidth="1"/>
    <col min="3" max="3" width="4.42578125" style="10" bestFit="1" customWidth="1"/>
    <col min="4" max="4" width="15" customWidth="1"/>
    <col min="5" max="5" width="17.85546875" customWidth="1"/>
    <col min="6" max="6" width="15" customWidth="1"/>
    <col min="7" max="7" width="7.7109375" customWidth="1"/>
    <col min="8" max="8" width="7" customWidth="1"/>
    <col min="9" max="9" width="15" customWidth="1"/>
    <col min="10" max="10" width="7.140625" customWidth="1"/>
    <col min="11" max="11" width="15" customWidth="1"/>
    <col min="12" max="12" width="8.85546875" customWidth="1"/>
    <col min="13" max="13" width="9" customWidth="1"/>
    <col min="14" max="25" width="8.7109375" customWidth="1"/>
  </cols>
  <sheetData>
    <row r="1" spans="1:25" x14ac:dyDescent="0.25">
      <c r="A1" s="1"/>
      <c r="B1" s="1"/>
      <c r="C1" s="9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5.75" x14ac:dyDescent="0.25">
      <c r="A2" s="1"/>
      <c r="B2" s="1"/>
      <c r="C2" s="12"/>
      <c r="D2" s="52" t="s">
        <v>0</v>
      </c>
      <c r="E2" s="53"/>
      <c r="F2" s="54"/>
      <c r="G2" s="13"/>
      <c r="H2" s="13"/>
      <c r="I2" s="42">
        <f>SUM(L8:L17)</f>
        <v>5.7952967096125282E-2</v>
      </c>
      <c r="J2" s="40" t="s">
        <v>27</v>
      </c>
      <c r="K2" s="38" t="s">
        <v>28</v>
      </c>
      <c r="L2" s="13"/>
      <c r="M2" s="13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5.75" thickBot="1" x14ac:dyDescent="0.3">
      <c r="A3" s="1"/>
      <c r="B3" s="1"/>
      <c r="C3" s="12"/>
      <c r="D3" s="14" t="s">
        <v>1</v>
      </c>
      <c r="E3" s="15" t="s">
        <v>2</v>
      </c>
      <c r="F3" s="16" t="s">
        <v>3</v>
      </c>
      <c r="G3" s="13"/>
      <c r="H3" s="13"/>
      <c r="I3" s="17"/>
      <c r="J3" s="13"/>
      <c r="K3" s="39"/>
      <c r="L3" s="13"/>
      <c r="M3" s="13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30" customHeight="1" thickTop="1" thickBot="1" x14ac:dyDescent="0.3">
      <c r="A4" s="1"/>
      <c r="B4" s="1"/>
      <c r="C4" s="12"/>
      <c r="D4" s="18">
        <f>Agosto!F4</f>
        <v>115301.96333933418</v>
      </c>
      <c r="E4" s="19">
        <f>IF(SUM(I8:I17)&lt;=D4,SUM(I8:I17),"VALOR ACIMA DO DISPONÍVEL")</f>
        <v>83516</v>
      </c>
      <c r="F4" s="20">
        <f>(E4*I2)+E4+(D4-E4)</f>
        <v>120141.96333933418</v>
      </c>
      <c r="G4" s="13"/>
      <c r="H4" s="13"/>
      <c r="I4" s="37">
        <f>F4/100000-1</f>
        <v>0.20141963339334179</v>
      </c>
      <c r="J4" s="40" t="s">
        <v>27</v>
      </c>
      <c r="K4" s="38" t="s">
        <v>26</v>
      </c>
      <c r="L4" s="13"/>
      <c r="M4" s="13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5.75" thickTop="1" x14ac:dyDescent="0.25">
      <c r="A5" s="1"/>
      <c r="B5" s="1"/>
      <c r="C5" s="12"/>
      <c r="D5" s="13"/>
      <c r="E5" s="13"/>
      <c r="F5" s="13"/>
      <c r="G5" s="13"/>
      <c r="H5" s="13"/>
      <c r="I5" s="13"/>
      <c r="J5" s="13"/>
      <c r="K5" s="13"/>
      <c r="L5" s="13"/>
      <c r="M5" s="13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5.75" x14ac:dyDescent="0.25">
      <c r="A6" s="1"/>
      <c r="B6" s="1"/>
      <c r="C6" s="57" t="s">
        <v>25</v>
      </c>
      <c r="D6" s="58"/>
      <c r="E6" s="58"/>
      <c r="F6" s="58"/>
      <c r="G6" s="58"/>
      <c r="H6" s="58"/>
      <c r="I6" s="58"/>
      <c r="J6" s="58"/>
      <c r="K6" s="58"/>
      <c r="L6" s="58"/>
      <c r="M6" s="59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x14ac:dyDescent="0.25">
      <c r="A7" s="1"/>
      <c r="B7" s="1"/>
      <c r="C7" s="60" t="s">
        <v>4</v>
      </c>
      <c r="D7" s="61"/>
      <c r="E7" s="21" t="s">
        <v>5</v>
      </c>
      <c r="F7" s="14" t="s">
        <v>6</v>
      </c>
      <c r="G7" s="14" t="s">
        <v>7</v>
      </c>
      <c r="H7" s="22" t="s">
        <v>8</v>
      </c>
      <c r="I7" s="15" t="s">
        <v>9</v>
      </c>
      <c r="J7" s="22" t="s">
        <v>10</v>
      </c>
      <c r="K7" s="14" t="s">
        <v>11</v>
      </c>
      <c r="L7" s="55" t="s">
        <v>12</v>
      </c>
      <c r="M7" s="56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x14ac:dyDescent="0.25">
      <c r="A8" s="1"/>
      <c r="B8" s="1"/>
      <c r="C8" s="23">
        <v>1</v>
      </c>
      <c r="D8" s="24" t="s">
        <v>14</v>
      </c>
      <c r="E8" s="25">
        <v>0.1</v>
      </c>
      <c r="F8" s="26">
        <v>16.71</v>
      </c>
      <c r="G8" s="27">
        <f t="shared" ref="G8:G17" si="0">((E8*$D$4)/100)/F8</f>
        <v>6.9001773392779278</v>
      </c>
      <c r="H8" s="28">
        <v>6</v>
      </c>
      <c r="I8" s="29">
        <f>H8*F8*100</f>
        <v>10026</v>
      </c>
      <c r="J8" s="30">
        <f t="shared" ref="J8:J17" si="1">I8/$E$4</f>
        <v>0.12004885291441161</v>
      </c>
      <c r="K8" s="31">
        <v>15.86</v>
      </c>
      <c r="L8" s="32">
        <f t="shared" ref="L8:L17" si="2">IFERROR((K8/F8-1)*J8,0)</f>
        <v>-6.1066143014512284E-3</v>
      </c>
      <c r="M8" s="33">
        <f t="shared" ref="M8:M17" si="3">IFERROR(L8/J8,0)</f>
        <v>-5.0867743865948611E-2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x14ac:dyDescent="0.25">
      <c r="A9" s="1"/>
      <c r="B9" s="1"/>
      <c r="C9" s="34">
        <v>2</v>
      </c>
      <c r="D9" s="35" t="s">
        <v>13</v>
      </c>
      <c r="E9" s="25">
        <v>0.1</v>
      </c>
      <c r="F9" s="26">
        <v>35.25</v>
      </c>
      <c r="G9" s="27">
        <f t="shared" si="0"/>
        <v>3.2709776833853668</v>
      </c>
      <c r="H9" s="28">
        <v>3</v>
      </c>
      <c r="I9" s="29">
        <f t="shared" ref="I9:I17" si="4">H9*F9*100</f>
        <v>10575</v>
      </c>
      <c r="J9" s="30">
        <f t="shared" si="1"/>
        <v>0.12662244360362088</v>
      </c>
      <c r="K9" s="31">
        <v>42.95</v>
      </c>
      <c r="L9" s="36">
        <f t="shared" si="2"/>
        <v>2.7659370659514359E-2</v>
      </c>
      <c r="M9" s="33">
        <f t="shared" si="3"/>
        <v>0.21843971631205683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x14ac:dyDescent="0.25">
      <c r="A10" s="1"/>
      <c r="B10" s="1"/>
      <c r="C10" s="34">
        <v>3</v>
      </c>
      <c r="D10" s="35" t="s">
        <v>17</v>
      </c>
      <c r="E10" s="25">
        <v>0.09</v>
      </c>
      <c r="F10" s="26">
        <v>9.89</v>
      </c>
      <c r="G10" s="27">
        <f t="shared" si="0"/>
        <v>10.492595248271057</v>
      </c>
      <c r="H10" s="28">
        <v>10</v>
      </c>
      <c r="I10" s="29">
        <f t="shared" si="4"/>
        <v>9890</v>
      </c>
      <c r="J10" s="30">
        <f t="shared" si="1"/>
        <v>0.11842042243402462</v>
      </c>
      <c r="K10" s="31">
        <v>10.19</v>
      </c>
      <c r="L10" s="36">
        <f t="shared" si="2"/>
        <v>3.5921260596771618E-3</v>
      </c>
      <c r="M10" s="33">
        <f t="shared" si="3"/>
        <v>3.0333670374115052E-2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x14ac:dyDescent="0.25">
      <c r="A11" s="1"/>
      <c r="B11" s="1"/>
      <c r="C11" s="34">
        <v>4</v>
      </c>
      <c r="D11" s="35" t="s">
        <v>16</v>
      </c>
      <c r="E11" s="25">
        <v>0.09</v>
      </c>
      <c r="F11" s="26">
        <v>43.47</v>
      </c>
      <c r="G11" s="27">
        <f t="shared" si="0"/>
        <v>2.3872042099241031</v>
      </c>
      <c r="H11" s="28">
        <v>2</v>
      </c>
      <c r="I11" s="29">
        <f t="shared" si="4"/>
        <v>8694</v>
      </c>
      <c r="J11" s="30">
        <f t="shared" si="1"/>
        <v>0.10409981320944489</v>
      </c>
      <c r="K11" s="31">
        <v>48.33</v>
      </c>
      <c r="L11" s="36">
        <f t="shared" si="2"/>
        <v>1.1638488433354086E-2</v>
      </c>
      <c r="M11" s="33">
        <f t="shared" si="3"/>
        <v>0.11180124223602483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x14ac:dyDescent="0.25">
      <c r="A12" s="1"/>
      <c r="B12" s="1"/>
      <c r="C12" s="34">
        <v>5</v>
      </c>
      <c r="D12" s="35" t="s">
        <v>19</v>
      </c>
      <c r="E12" s="25">
        <v>0.08</v>
      </c>
      <c r="F12" s="26">
        <v>29</v>
      </c>
      <c r="G12" s="27">
        <f t="shared" si="0"/>
        <v>3.1807438162574946</v>
      </c>
      <c r="H12" s="28">
        <v>3</v>
      </c>
      <c r="I12" s="29">
        <f t="shared" si="4"/>
        <v>8700</v>
      </c>
      <c r="J12" s="30">
        <f t="shared" si="1"/>
        <v>0.10417165573063844</v>
      </c>
      <c r="K12" s="31">
        <v>34.659999999999997</v>
      </c>
      <c r="L12" s="36">
        <f t="shared" si="2"/>
        <v>2.0331433497772861E-2</v>
      </c>
      <c r="M12" s="33">
        <f t="shared" si="3"/>
        <v>0.19517241379310324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x14ac:dyDescent="0.25">
      <c r="A13" s="1"/>
      <c r="B13" s="1"/>
      <c r="C13" s="34">
        <v>6</v>
      </c>
      <c r="D13" s="35" t="s">
        <v>15</v>
      </c>
      <c r="E13" s="25">
        <v>0.09</v>
      </c>
      <c r="F13" s="26">
        <v>18.899999999999999</v>
      </c>
      <c r="G13" s="27">
        <f t="shared" si="0"/>
        <v>5.4905696828254378</v>
      </c>
      <c r="H13" s="28">
        <v>5</v>
      </c>
      <c r="I13" s="29">
        <f t="shared" si="4"/>
        <v>9450</v>
      </c>
      <c r="J13" s="30">
        <f t="shared" si="1"/>
        <v>0.11315197087983141</v>
      </c>
      <c r="K13" s="31">
        <v>19.850000000000001</v>
      </c>
      <c r="L13" s="36">
        <f t="shared" si="2"/>
        <v>5.6875329278222352E-3</v>
      </c>
      <c r="M13" s="33">
        <f t="shared" si="3"/>
        <v>5.0264550264550456E-2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x14ac:dyDescent="0.25">
      <c r="A14" s="1"/>
      <c r="B14" s="1"/>
      <c r="C14" s="34">
        <v>7</v>
      </c>
      <c r="D14" s="35" t="s">
        <v>20</v>
      </c>
      <c r="E14" s="25">
        <v>7.0000000000000007E-2</v>
      </c>
      <c r="F14" s="26">
        <v>10.76</v>
      </c>
      <c r="G14" s="27">
        <f t="shared" si="0"/>
        <v>7.5010570945663515</v>
      </c>
      <c r="H14" s="28">
        <v>7</v>
      </c>
      <c r="I14" s="29">
        <f t="shared" si="4"/>
        <v>7531.9999999999991</v>
      </c>
      <c r="J14" s="30">
        <f t="shared" si="1"/>
        <v>9.0186311604961919E-2</v>
      </c>
      <c r="K14" s="31">
        <v>11.85</v>
      </c>
      <c r="L14" s="36">
        <f t="shared" si="2"/>
        <v>9.13597394511231E-3</v>
      </c>
      <c r="M14" s="33">
        <f t="shared" si="3"/>
        <v>0.10130111524163565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x14ac:dyDescent="0.25">
      <c r="A15" s="1"/>
      <c r="B15" s="1"/>
      <c r="C15" s="34">
        <v>8</v>
      </c>
      <c r="D15" s="35" t="s">
        <v>21</v>
      </c>
      <c r="E15" s="25">
        <v>7.0000000000000007E-2</v>
      </c>
      <c r="F15" s="26">
        <v>12.89</v>
      </c>
      <c r="G15" s="27">
        <f t="shared" si="0"/>
        <v>6.2615495994983661</v>
      </c>
      <c r="H15" s="28">
        <v>5</v>
      </c>
      <c r="I15" s="29">
        <f t="shared" si="4"/>
        <v>6445</v>
      </c>
      <c r="J15" s="30">
        <f t="shared" si="1"/>
        <v>7.7170841515398242E-2</v>
      </c>
      <c r="K15" s="31">
        <v>12.46</v>
      </c>
      <c r="L15" s="36">
        <f t="shared" si="2"/>
        <v>-2.5743570094353147E-3</v>
      </c>
      <c r="M15" s="33">
        <f t="shared" si="3"/>
        <v>-3.3359193173002288E-2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x14ac:dyDescent="0.25">
      <c r="A16" s="1"/>
      <c r="B16" s="1"/>
      <c r="C16" s="34">
        <v>9</v>
      </c>
      <c r="D16" s="35" t="s">
        <v>23</v>
      </c>
      <c r="E16" s="25">
        <v>7.0000000000000007E-2</v>
      </c>
      <c r="F16" s="26">
        <v>22.7</v>
      </c>
      <c r="G16" s="27">
        <f t="shared" si="0"/>
        <v>3.5555671514332134</v>
      </c>
      <c r="H16" s="28">
        <v>3</v>
      </c>
      <c r="I16" s="29">
        <f t="shared" si="4"/>
        <v>6809.9999999999991</v>
      </c>
      <c r="J16" s="30">
        <f t="shared" si="1"/>
        <v>8.1541261554672145E-2</v>
      </c>
      <c r="K16" s="31">
        <v>21.25</v>
      </c>
      <c r="L16" s="36">
        <f t="shared" si="2"/>
        <v>-5.2085827865319166E-3</v>
      </c>
      <c r="M16" s="33">
        <f t="shared" si="3"/>
        <v>-6.3876651982378796E-2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x14ac:dyDescent="0.25">
      <c r="A17" s="1"/>
      <c r="B17" s="1"/>
      <c r="C17" s="34">
        <v>10</v>
      </c>
      <c r="D17" s="35" t="s">
        <v>18</v>
      </c>
      <c r="E17" s="25">
        <v>0.08</v>
      </c>
      <c r="F17" s="26">
        <v>53.94</v>
      </c>
      <c r="G17" s="27">
        <f t="shared" si="0"/>
        <v>1.7100773205685456</v>
      </c>
      <c r="H17" s="28">
        <v>1</v>
      </c>
      <c r="I17" s="29">
        <f t="shared" si="4"/>
        <v>5394</v>
      </c>
      <c r="J17" s="30">
        <f t="shared" si="1"/>
        <v>6.4586426552995832E-2</v>
      </c>
      <c r="K17" s="31">
        <v>48.76</v>
      </c>
      <c r="L17" s="36">
        <f t="shared" si="2"/>
        <v>-6.2024043297092789E-3</v>
      </c>
      <c r="M17" s="33">
        <f t="shared" si="3"/>
        <v>-9.6032628846866919E-2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x14ac:dyDescent="0.25">
      <c r="A18" s="1"/>
      <c r="B18" s="1"/>
      <c r="C18" s="62" t="s">
        <v>22</v>
      </c>
      <c r="D18" s="62"/>
      <c r="E18" s="62"/>
      <c r="F18" s="4">
        <f>D4</f>
        <v>115301.96333933418</v>
      </c>
      <c r="G18" s="3"/>
      <c r="H18" s="3"/>
      <c r="I18" s="3"/>
      <c r="J18" s="4"/>
      <c r="K18" s="2">
        <f>F4</f>
        <v>120141.96333933418</v>
      </c>
      <c r="L18" s="50">
        <f t="shared" ref="L18:L19" si="5">(K18/F18-1)</f>
        <v>4.1976735346265226E-2</v>
      </c>
      <c r="M18" s="51"/>
      <c r="N18" s="41" t="s">
        <v>29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5.75" customHeight="1" x14ac:dyDescent="0.25">
      <c r="A19" s="1"/>
      <c r="B19" s="1"/>
      <c r="C19" s="62" t="s">
        <v>24</v>
      </c>
      <c r="D19" s="62"/>
      <c r="E19" s="62"/>
      <c r="F19" s="11">
        <v>100967.2</v>
      </c>
      <c r="G19" s="6"/>
      <c r="H19" s="6"/>
      <c r="I19" s="6"/>
      <c r="J19" s="7"/>
      <c r="K19" s="5">
        <v>102673.28</v>
      </c>
      <c r="L19" s="50">
        <f t="shared" si="5"/>
        <v>1.6897368650413247E-2</v>
      </c>
      <c r="M19" s="5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5.75" customHeight="1" x14ac:dyDescent="0.25">
      <c r="A20" s="1"/>
      <c r="B20" s="1"/>
      <c r="C20" s="9"/>
      <c r="D20" s="1"/>
      <c r="E20" s="8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5.75" customHeight="1" x14ac:dyDescent="0.25">
      <c r="A21" s="1"/>
      <c r="B21" s="1"/>
      <c r="C21" s="9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5.75" customHeight="1" x14ac:dyDescent="0.25">
      <c r="A22" s="1"/>
      <c r="B22" s="1"/>
      <c r="C22" s="9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5.75" customHeight="1" x14ac:dyDescent="0.25">
      <c r="A23" s="1"/>
      <c r="B23" s="1"/>
      <c r="C23" s="9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5.75" customHeight="1" x14ac:dyDescent="0.25">
      <c r="A24" s="1"/>
      <c r="B24" s="1"/>
      <c r="C24" s="9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5.75" customHeight="1" x14ac:dyDescent="0.25">
      <c r="A25" s="1"/>
      <c r="B25" s="1"/>
      <c r="C25" s="9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5.75" customHeight="1" x14ac:dyDescent="0.25">
      <c r="A26" s="1"/>
      <c r="B26" s="1"/>
      <c r="C26" s="9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5.75" customHeight="1" x14ac:dyDescent="0.25">
      <c r="A27" s="1"/>
      <c r="B27" s="1"/>
      <c r="C27" s="9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5.75" customHeight="1" x14ac:dyDescent="0.25">
      <c r="A28" s="1"/>
      <c r="B28" s="1"/>
      <c r="C28" s="9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5.75" customHeight="1" x14ac:dyDescent="0.25">
      <c r="A29" s="1"/>
      <c r="B29" s="1"/>
      <c r="C29" s="9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5.75" customHeight="1" x14ac:dyDescent="0.25">
      <c r="A30" s="1"/>
      <c r="B30" s="1"/>
      <c r="C30" s="9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5.75" customHeight="1" x14ac:dyDescent="0.25">
      <c r="A31" s="1"/>
      <c r="B31" s="1"/>
      <c r="C31" s="9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5.75" customHeight="1" x14ac:dyDescent="0.25">
      <c r="A32" s="1"/>
      <c r="B32" s="1"/>
      <c r="C32" s="9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5.75" customHeight="1" x14ac:dyDescent="0.25">
      <c r="A33" s="1"/>
      <c r="B33" s="1"/>
      <c r="C33" s="9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5.75" customHeight="1" x14ac:dyDescent="0.25">
      <c r="A34" s="1"/>
      <c r="B34" s="1"/>
      <c r="C34" s="9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5.75" customHeight="1" x14ac:dyDescent="0.25">
      <c r="A35" s="1"/>
      <c r="B35" s="1"/>
      <c r="C35" s="9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5.75" customHeight="1" x14ac:dyDescent="0.25">
      <c r="A36" s="1"/>
      <c r="B36" s="1"/>
      <c r="C36" s="9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5.75" customHeight="1" x14ac:dyDescent="0.25">
      <c r="A37" s="1"/>
      <c r="B37" s="1"/>
      <c r="C37" s="9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5.75" customHeight="1" x14ac:dyDescent="0.25">
      <c r="A38" s="1"/>
      <c r="B38" s="1"/>
      <c r="C38" s="9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5.75" customHeight="1" x14ac:dyDescent="0.25">
      <c r="A39" s="1"/>
      <c r="B39" s="1"/>
      <c r="C39" s="9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5.75" customHeight="1" x14ac:dyDescent="0.25">
      <c r="A40" s="1"/>
      <c r="B40" s="1"/>
      <c r="C40" s="9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5.75" customHeight="1" x14ac:dyDescent="0.25">
      <c r="A41" s="1"/>
      <c r="B41" s="1"/>
      <c r="C41" s="9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5.75" customHeight="1" x14ac:dyDescent="0.25">
      <c r="A42" s="1"/>
      <c r="B42" s="1"/>
      <c r="C42" s="9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5.75" customHeight="1" x14ac:dyDescent="0.25">
      <c r="A43" s="1"/>
      <c r="B43" s="1"/>
      <c r="C43" s="9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5.75" customHeight="1" x14ac:dyDescent="0.25">
      <c r="A44" s="1"/>
      <c r="B44" s="1"/>
      <c r="C44" s="9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5.75" customHeight="1" x14ac:dyDescent="0.25">
      <c r="A45" s="1"/>
      <c r="B45" s="1"/>
      <c r="C45" s="9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5.75" customHeight="1" x14ac:dyDescent="0.25">
      <c r="A46" s="1"/>
      <c r="B46" s="1"/>
      <c r="C46" s="9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5.75" customHeight="1" x14ac:dyDescent="0.25">
      <c r="A47" s="1"/>
      <c r="B47" s="1"/>
      <c r="C47" s="9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5.75" customHeight="1" x14ac:dyDescent="0.25">
      <c r="A48" s="1"/>
      <c r="B48" s="1"/>
      <c r="C48" s="9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5.75" customHeight="1" x14ac:dyDescent="0.25">
      <c r="A49" s="1"/>
      <c r="B49" s="1"/>
      <c r="C49" s="9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5.75" customHeight="1" x14ac:dyDescent="0.25">
      <c r="A50" s="1"/>
      <c r="B50" s="1"/>
      <c r="C50" s="9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5.75" customHeight="1" x14ac:dyDescent="0.25">
      <c r="A51" s="1"/>
      <c r="B51" s="1"/>
      <c r="C51" s="9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5.75" customHeight="1" x14ac:dyDescent="0.25">
      <c r="A52" s="1"/>
      <c r="B52" s="1"/>
      <c r="C52" s="9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5.75" customHeight="1" x14ac:dyDescent="0.25">
      <c r="A53" s="1"/>
      <c r="B53" s="1"/>
      <c r="C53" s="9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5.75" customHeight="1" x14ac:dyDescent="0.25">
      <c r="A54" s="1"/>
      <c r="B54" s="1"/>
      <c r="C54" s="9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5.75" customHeight="1" x14ac:dyDescent="0.25">
      <c r="A55" s="1"/>
      <c r="B55" s="1"/>
      <c r="C55" s="9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5.75" customHeight="1" x14ac:dyDescent="0.25">
      <c r="A56" s="1"/>
      <c r="B56" s="1"/>
      <c r="C56" s="9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5.75" customHeight="1" x14ac:dyDescent="0.25">
      <c r="A57" s="1"/>
      <c r="B57" s="1"/>
      <c r="C57" s="9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5.75" customHeight="1" x14ac:dyDescent="0.25">
      <c r="A58" s="1"/>
      <c r="B58" s="1"/>
      <c r="C58" s="9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5.75" customHeight="1" x14ac:dyDescent="0.25">
      <c r="A59" s="1"/>
      <c r="B59" s="1"/>
      <c r="C59" s="9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5.75" customHeight="1" x14ac:dyDescent="0.25">
      <c r="A60" s="1"/>
      <c r="B60" s="1"/>
      <c r="C60" s="9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5.75" customHeight="1" x14ac:dyDescent="0.25">
      <c r="A61" s="1"/>
      <c r="B61" s="1"/>
      <c r="C61" s="9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5.75" customHeight="1" x14ac:dyDescent="0.25">
      <c r="A62" s="1"/>
      <c r="B62" s="1"/>
      <c r="C62" s="9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5.75" customHeight="1" x14ac:dyDescent="0.25">
      <c r="A63" s="1"/>
      <c r="B63" s="1"/>
      <c r="C63" s="9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5.75" customHeight="1" x14ac:dyDescent="0.25">
      <c r="A64" s="1"/>
      <c r="B64" s="1"/>
      <c r="C64" s="9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5.75" customHeight="1" x14ac:dyDescent="0.25">
      <c r="A65" s="1"/>
      <c r="B65" s="1"/>
      <c r="C65" s="9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5.75" customHeight="1" x14ac:dyDescent="0.25">
      <c r="A66" s="1"/>
      <c r="B66" s="1"/>
      <c r="C66" s="9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5.75" customHeight="1" x14ac:dyDescent="0.25">
      <c r="A67" s="1"/>
      <c r="B67" s="1"/>
      <c r="C67" s="9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5.75" customHeight="1" x14ac:dyDescent="0.25">
      <c r="A68" s="1"/>
      <c r="B68" s="1"/>
      <c r="C68" s="9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5.75" customHeight="1" x14ac:dyDescent="0.25">
      <c r="A69" s="1"/>
      <c r="B69" s="1"/>
      <c r="C69" s="9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5.75" customHeight="1" x14ac:dyDescent="0.25">
      <c r="A70" s="1"/>
      <c r="B70" s="1"/>
      <c r="C70" s="9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5.75" customHeight="1" x14ac:dyDescent="0.25">
      <c r="A71" s="1"/>
      <c r="B71" s="1"/>
      <c r="C71" s="9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5.75" customHeight="1" x14ac:dyDescent="0.25">
      <c r="A72" s="1"/>
      <c r="B72" s="1"/>
      <c r="C72" s="9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5.75" customHeight="1" x14ac:dyDescent="0.25">
      <c r="A73" s="1"/>
      <c r="B73" s="1"/>
      <c r="C73" s="9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5.75" customHeight="1" x14ac:dyDescent="0.25">
      <c r="A74" s="1"/>
      <c r="B74" s="1"/>
      <c r="C74" s="9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5.75" customHeight="1" x14ac:dyDescent="0.25">
      <c r="A75" s="1"/>
      <c r="B75" s="1"/>
      <c r="C75" s="9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5.75" customHeight="1" x14ac:dyDescent="0.25">
      <c r="A76" s="1"/>
      <c r="B76" s="1"/>
      <c r="C76" s="9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5.75" customHeight="1" x14ac:dyDescent="0.25">
      <c r="A77" s="1"/>
      <c r="B77" s="1"/>
      <c r="C77" s="9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5.75" customHeight="1" x14ac:dyDescent="0.25">
      <c r="A78" s="1"/>
      <c r="B78" s="1"/>
      <c r="C78" s="9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5.75" customHeight="1" x14ac:dyDescent="0.25">
      <c r="A79" s="1"/>
      <c r="B79" s="1"/>
      <c r="C79" s="9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5.75" customHeight="1" x14ac:dyDescent="0.25">
      <c r="A80" s="1"/>
      <c r="B80" s="1"/>
      <c r="C80" s="9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5.75" customHeight="1" x14ac:dyDescent="0.25">
      <c r="A81" s="1"/>
      <c r="B81" s="1"/>
      <c r="C81" s="9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5.75" customHeight="1" x14ac:dyDescent="0.25">
      <c r="A82" s="1"/>
      <c r="B82" s="1"/>
      <c r="C82" s="9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5.75" customHeight="1" x14ac:dyDescent="0.25">
      <c r="A83" s="1"/>
      <c r="B83" s="1"/>
      <c r="C83" s="9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5.75" customHeight="1" x14ac:dyDescent="0.25">
      <c r="A84" s="1"/>
      <c r="B84" s="1"/>
      <c r="C84" s="9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5.75" customHeight="1" x14ac:dyDescent="0.25">
      <c r="A85" s="1"/>
      <c r="B85" s="1"/>
      <c r="C85" s="9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5.75" customHeight="1" x14ac:dyDescent="0.25">
      <c r="A86" s="1"/>
      <c r="B86" s="1"/>
      <c r="C86" s="9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5.75" customHeight="1" x14ac:dyDescent="0.25">
      <c r="A87" s="1"/>
      <c r="B87" s="1"/>
      <c r="C87" s="9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5.75" customHeight="1" x14ac:dyDescent="0.25">
      <c r="A88" s="1"/>
      <c r="B88" s="1"/>
      <c r="C88" s="9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5.75" customHeight="1" x14ac:dyDescent="0.25">
      <c r="A89" s="1"/>
      <c r="B89" s="1"/>
      <c r="C89" s="9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5.75" customHeight="1" x14ac:dyDescent="0.25">
      <c r="A90" s="1"/>
      <c r="B90" s="1"/>
      <c r="C90" s="9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5.75" customHeight="1" x14ac:dyDescent="0.25">
      <c r="A91" s="1"/>
      <c r="B91" s="1"/>
      <c r="C91" s="9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5.75" customHeight="1" x14ac:dyDescent="0.25">
      <c r="A92" s="1"/>
      <c r="B92" s="1"/>
      <c r="C92" s="9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5.75" customHeight="1" x14ac:dyDescent="0.25">
      <c r="A93" s="1"/>
      <c r="B93" s="1"/>
      <c r="C93" s="9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5.75" customHeight="1" x14ac:dyDescent="0.25">
      <c r="A94" s="1"/>
      <c r="B94" s="1"/>
      <c r="C94" s="9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5.75" customHeight="1" x14ac:dyDescent="0.25">
      <c r="A95" s="1"/>
      <c r="B95" s="1"/>
      <c r="C95" s="9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5.75" customHeight="1" x14ac:dyDescent="0.25">
      <c r="A96" s="1"/>
      <c r="B96" s="1"/>
      <c r="C96" s="9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5.75" customHeight="1" x14ac:dyDescent="0.25">
      <c r="A97" s="1"/>
      <c r="B97" s="1"/>
      <c r="C97" s="9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5.75" customHeight="1" x14ac:dyDescent="0.25">
      <c r="A98" s="1"/>
      <c r="B98" s="1"/>
      <c r="C98" s="9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5.75" customHeight="1" x14ac:dyDescent="0.25">
      <c r="A99" s="1"/>
      <c r="B99" s="1"/>
      <c r="C99" s="9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5.75" customHeight="1" x14ac:dyDescent="0.25">
      <c r="A100" s="1"/>
      <c r="B100" s="1"/>
      <c r="C100" s="9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5.75" customHeight="1" x14ac:dyDescent="0.25">
      <c r="A101" s="1"/>
      <c r="B101" s="1"/>
      <c r="C101" s="9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5.75" customHeight="1" x14ac:dyDescent="0.25">
      <c r="A102" s="1"/>
      <c r="B102" s="1"/>
      <c r="C102" s="9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5.75" customHeight="1" x14ac:dyDescent="0.25">
      <c r="A103" s="1"/>
      <c r="B103" s="1"/>
      <c r="C103" s="9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5.75" customHeight="1" x14ac:dyDescent="0.25">
      <c r="A104" s="1"/>
      <c r="B104" s="1"/>
      <c r="C104" s="9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5.75" customHeight="1" x14ac:dyDescent="0.25">
      <c r="A105" s="1"/>
      <c r="B105" s="1"/>
      <c r="C105" s="9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5.75" customHeight="1" x14ac:dyDescent="0.25">
      <c r="A106" s="1"/>
      <c r="B106" s="1"/>
      <c r="C106" s="9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5.75" customHeight="1" x14ac:dyDescent="0.25">
      <c r="A107" s="1"/>
      <c r="B107" s="1"/>
      <c r="C107" s="9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5.75" customHeight="1" x14ac:dyDescent="0.25">
      <c r="A108" s="1"/>
      <c r="B108" s="1"/>
      <c r="C108" s="9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5.75" customHeight="1" x14ac:dyDescent="0.25">
      <c r="A109" s="1"/>
      <c r="B109" s="1"/>
      <c r="C109" s="9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5.75" customHeight="1" x14ac:dyDescent="0.25">
      <c r="A110" s="1"/>
      <c r="B110" s="1"/>
      <c r="C110" s="9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5.75" customHeight="1" x14ac:dyDescent="0.25">
      <c r="A111" s="1"/>
      <c r="B111" s="1"/>
      <c r="C111" s="9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5.75" customHeight="1" x14ac:dyDescent="0.25">
      <c r="A112" s="1"/>
      <c r="B112" s="1"/>
      <c r="C112" s="9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5.75" customHeight="1" x14ac:dyDescent="0.25">
      <c r="A113" s="1"/>
      <c r="B113" s="1"/>
      <c r="C113" s="9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5.75" customHeight="1" x14ac:dyDescent="0.25">
      <c r="A114" s="1"/>
      <c r="B114" s="1"/>
      <c r="C114" s="9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5.75" customHeight="1" x14ac:dyDescent="0.25">
      <c r="A115" s="1"/>
      <c r="B115" s="1"/>
      <c r="C115" s="9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5.75" customHeight="1" x14ac:dyDescent="0.25">
      <c r="A116" s="1"/>
      <c r="B116" s="1"/>
      <c r="C116" s="9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5.75" customHeight="1" x14ac:dyDescent="0.25">
      <c r="A117" s="1"/>
      <c r="B117" s="1"/>
      <c r="C117" s="9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5.75" customHeight="1" x14ac:dyDescent="0.25">
      <c r="A118" s="1"/>
      <c r="B118" s="1"/>
      <c r="C118" s="9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5.75" customHeight="1" x14ac:dyDescent="0.25">
      <c r="A119" s="1"/>
      <c r="B119" s="1"/>
      <c r="C119" s="9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5.75" customHeight="1" x14ac:dyDescent="0.25">
      <c r="A120" s="1"/>
      <c r="B120" s="1"/>
      <c r="C120" s="9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5.75" customHeight="1" x14ac:dyDescent="0.25">
      <c r="A121" s="1"/>
      <c r="B121" s="1"/>
      <c r="C121" s="9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5.75" customHeight="1" x14ac:dyDescent="0.25">
      <c r="A122" s="1"/>
      <c r="B122" s="1"/>
      <c r="C122" s="9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5.75" customHeight="1" x14ac:dyDescent="0.25">
      <c r="A123" s="1"/>
      <c r="B123" s="1"/>
      <c r="C123" s="9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5.75" customHeight="1" x14ac:dyDescent="0.25">
      <c r="A124" s="1"/>
      <c r="B124" s="1"/>
      <c r="C124" s="9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5.75" customHeight="1" x14ac:dyDescent="0.25">
      <c r="A125" s="1"/>
      <c r="B125" s="1"/>
      <c r="C125" s="9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5.75" customHeight="1" x14ac:dyDescent="0.25">
      <c r="A126" s="1"/>
      <c r="B126" s="1"/>
      <c r="C126" s="9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5.75" customHeight="1" x14ac:dyDescent="0.25">
      <c r="A127" s="1"/>
      <c r="B127" s="1"/>
      <c r="C127" s="9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5.75" customHeight="1" x14ac:dyDescent="0.25">
      <c r="A128" s="1"/>
      <c r="B128" s="1"/>
      <c r="C128" s="9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5.75" customHeight="1" x14ac:dyDescent="0.25">
      <c r="A129" s="1"/>
      <c r="B129" s="1"/>
      <c r="C129" s="9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5.75" customHeight="1" x14ac:dyDescent="0.25">
      <c r="A130" s="1"/>
      <c r="B130" s="1"/>
      <c r="C130" s="9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5.75" customHeight="1" x14ac:dyDescent="0.25">
      <c r="A131" s="1"/>
      <c r="B131" s="1"/>
      <c r="C131" s="9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5.75" customHeight="1" x14ac:dyDescent="0.25">
      <c r="A132" s="1"/>
      <c r="B132" s="1"/>
      <c r="C132" s="9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5.75" customHeight="1" x14ac:dyDescent="0.25">
      <c r="A133" s="1"/>
      <c r="B133" s="1"/>
      <c r="C133" s="9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5.75" customHeight="1" x14ac:dyDescent="0.25">
      <c r="A134" s="1"/>
      <c r="B134" s="1"/>
      <c r="C134" s="9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5.75" customHeight="1" x14ac:dyDescent="0.25">
      <c r="A135" s="1"/>
      <c r="B135" s="1"/>
      <c r="C135" s="9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5.75" customHeight="1" x14ac:dyDescent="0.25">
      <c r="A136" s="1"/>
      <c r="B136" s="1"/>
      <c r="C136" s="9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5.75" customHeight="1" x14ac:dyDescent="0.25">
      <c r="A137" s="1"/>
      <c r="B137" s="1"/>
      <c r="C137" s="9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5.75" customHeight="1" x14ac:dyDescent="0.25">
      <c r="A138" s="1"/>
      <c r="B138" s="1"/>
      <c r="C138" s="9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5.75" customHeight="1" x14ac:dyDescent="0.25">
      <c r="A139" s="1"/>
      <c r="B139" s="1"/>
      <c r="C139" s="9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5.75" customHeight="1" x14ac:dyDescent="0.25">
      <c r="A140" s="1"/>
      <c r="B140" s="1"/>
      <c r="C140" s="9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5.75" customHeight="1" x14ac:dyDescent="0.25">
      <c r="A141" s="1"/>
      <c r="B141" s="1"/>
      <c r="C141" s="9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5.75" customHeight="1" x14ac:dyDescent="0.25">
      <c r="A142" s="1"/>
      <c r="B142" s="1"/>
      <c r="C142" s="9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5.75" customHeight="1" x14ac:dyDescent="0.25">
      <c r="A143" s="1"/>
      <c r="B143" s="1"/>
      <c r="C143" s="9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5.75" customHeight="1" x14ac:dyDescent="0.25">
      <c r="A144" s="1"/>
      <c r="B144" s="1"/>
      <c r="C144" s="9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5.75" customHeight="1" x14ac:dyDescent="0.25">
      <c r="A145" s="1"/>
      <c r="B145" s="1"/>
      <c r="C145" s="9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5.75" customHeight="1" x14ac:dyDescent="0.25">
      <c r="A146" s="1"/>
      <c r="B146" s="1"/>
      <c r="C146" s="9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5.75" customHeight="1" x14ac:dyDescent="0.25">
      <c r="A147" s="1"/>
      <c r="B147" s="1"/>
      <c r="C147" s="9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5.75" customHeight="1" x14ac:dyDescent="0.25">
      <c r="A148" s="1"/>
      <c r="B148" s="1"/>
      <c r="C148" s="9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5.75" customHeight="1" x14ac:dyDescent="0.25">
      <c r="A149" s="1"/>
      <c r="B149" s="1"/>
      <c r="C149" s="9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5.75" customHeight="1" x14ac:dyDescent="0.25">
      <c r="A150" s="1"/>
      <c r="B150" s="1"/>
      <c r="C150" s="9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5.75" customHeight="1" x14ac:dyDescent="0.25">
      <c r="A151" s="1"/>
      <c r="B151" s="1"/>
      <c r="C151" s="9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5.75" customHeight="1" x14ac:dyDescent="0.25">
      <c r="A152" s="1"/>
      <c r="B152" s="1"/>
      <c r="C152" s="9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5.75" customHeight="1" x14ac:dyDescent="0.25">
      <c r="A153" s="1"/>
      <c r="B153" s="1"/>
      <c r="C153" s="9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5.75" customHeight="1" x14ac:dyDescent="0.25">
      <c r="A154" s="1"/>
      <c r="B154" s="1"/>
      <c r="C154" s="9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5.75" customHeight="1" x14ac:dyDescent="0.25">
      <c r="A155" s="1"/>
      <c r="B155" s="1"/>
      <c r="C155" s="9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5.75" customHeight="1" x14ac:dyDescent="0.25">
      <c r="A156" s="1"/>
      <c r="B156" s="1"/>
      <c r="C156" s="9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5.75" customHeight="1" x14ac:dyDescent="0.25">
      <c r="A157" s="1"/>
      <c r="B157" s="1"/>
      <c r="C157" s="9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5.75" customHeight="1" x14ac:dyDescent="0.25">
      <c r="A158" s="1"/>
      <c r="B158" s="1"/>
      <c r="C158" s="9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5.75" customHeight="1" x14ac:dyDescent="0.25">
      <c r="A159" s="1"/>
      <c r="B159" s="1"/>
      <c r="C159" s="9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5.75" customHeight="1" x14ac:dyDescent="0.25">
      <c r="A160" s="1"/>
      <c r="B160" s="1"/>
      <c r="C160" s="9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5.75" customHeight="1" x14ac:dyDescent="0.25">
      <c r="A161" s="1"/>
      <c r="B161" s="1"/>
      <c r="C161" s="9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5.75" customHeight="1" x14ac:dyDescent="0.25">
      <c r="A162" s="1"/>
      <c r="B162" s="1"/>
      <c r="C162" s="9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5.75" customHeight="1" x14ac:dyDescent="0.25">
      <c r="A163" s="1"/>
      <c r="B163" s="1"/>
      <c r="C163" s="9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5.75" customHeight="1" x14ac:dyDescent="0.25">
      <c r="A164" s="1"/>
      <c r="B164" s="1"/>
      <c r="C164" s="9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5.75" customHeight="1" x14ac:dyDescent="0.25">
      <c r="A165" s="1"/>
      <c r="B165" s="1"/>
      <c r="C165" s="9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5.75" customHeight="1" x14ac:dyDescent="0.25">
      <c r="A166" s="1"/>
      <c r="B166" s="1"/>
      <c r="C166" s="9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5.75" customHeight="1" x14ac:dyDescent="0.25">
      <c r="A167" s="1"/>
      <c r="B167" s="1"/>
      <c r="C167" s="9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5.75" customHeight="1" x14ac:dyDescent="0.25">
      <c r="A168" s="1"/>
      <c r="B168" s="1"/>
      <c r="C168" s="9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5.75" customHeight="1" x14ac:dyDescent="0.25">
      <c r="A169" s="1"/>
      <c r="B169" s="1"/>
      <c r="C169" s="9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5.75" customHeight="1" x14ac:dyDescent="0.25">
      <c r="A170" s="1"/>
      <c r="B170" s="1"/>
      <c r="C170" s="9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5.75" customHeight="1" x14ac:dyDescent="0.25">
      <c r="A171" s="1"/>
      <c r="B171" s="1"/>
      <c r="C171" s="9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5.75" customHeight="1" x14ac:dyDescent="0.25">
      <c r="A172" s="1"/>
      <c r="B172" s="1"/>
      <c r="C172" s="9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5.75" customHeight="1" x14ac:dyDescent="0.25">
      <c r="A173" s="1"/>
      <c r="B173" s="1"/>
      <c r="C173" s="9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5.75" customHeight="1" x14ac:dyDescent="0.25">
      <c r="A174" s="1"/>
      <c r="B174" s="1"/>
      <c r="C174" s="9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5.75" customHeight="1" x14ac:dyDescent="0.25">
      <c r="A175" s="1"/>
      <c r="B175" s="1"/>
      <c r="C175" s="9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5.75" customHeight="1" x14ac:dyDescent="0.25">
      <c r="A176" s="1"/>
      <c r="B176" s="1"/>
      <c r="C176" s="9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5.75" customHeight="1" x14ac:dyDescent="0.25">
      <c r="A177" s="1"/>
      <c r="B177" s="1"/>
      <c r="C177" s="9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5.75" customHeight="1" x14ac:dyDescent="0.25">
      <c r="A178" s="1"/>
      <c r="B178" s="1"/>
      <c r="C178" s="9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5.75" customHeight="1" x14ac:dyDescent="0.25">
      <c r="A179" s="1"/>
      <c r="B179" s="1"/>
      <c r="C179" s="9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5.75" customHeight="1" x14ac:dyDescent="0.25">
      <c r="A180" s="1"/>
      <c r="B180" s="1"/>
      <c r="C180" s="9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5.75" customHeight="1" x14ac:dyDescent="0.25">
      <c r="A181" s="1"/>
      <c r="B181" s="1"/>
      <c r="C181" s="9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5.75" customHeight="1" x14ac:dyDescent="0.25">
      <c r="A182" s="1"/>
      <c r="B182" s="1"/>
      <c r="C182" s="9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5.75" customHeight="1" x14ac:dyDescent="0.25">
      <c r="A183" s="1"/>
      <c r="B183" s="1"/>
      <c r="C183" s="9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5.75" customHeight="1" x14ac:dyDescent="0.25">
      <c r="A184" s="1"/>
      <c r="B184" s="1"/>
      <c r="C184" s="9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5.75" customHeight="1" x14ac:dyDescent="0.25">
      <c r="A185" s="1"/>
      <c r="B185" s="1"/>
      <c r="C185" s="9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5.75" customHeight="1" x14ac:dyDescent="0.25">
      <c r="A186" s="1"/>
      <c r="B186" s="1"/>
      <c r="C186" s="9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5.75" customHeight="1" x14ac:dyDescent="0.25">
      <c r="A187" s="1"/>
      <c r="B187" s="1"/>
      <c r="C187" s="9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5.75" customHeight="1" x14ac:dyDescent="0.25">
      <c r="A188" s="1"/>
      <c r="B188" s="1"/>
      <c r="C188" s="9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5.75" customHeight="1" x14ac:dyDescent="0.25">
      <c r="A189" s="1"/>
      <c r="B189" s="1"/>
      <c r="C189" s="9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5.75" customHeight="1" x14ac:dyDescent="0.25">
      <c r="A190" s="1"/>
      <c r="B190" s="1"/>
      <c r="C190" s="9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5.75" customHeight="1" x14ac:dyDescent="0.25">
      <c r="A191" s="1"/>
      <c r="B191" s="1"/>
      <c r="C191" s="9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5.75" customHeight="1" x14ac:dyDescent="0.25">
      <c r="A192" s="1"/>
      <c r="B192" s="1"/>
      <c r="C192" s="9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5.75" customHeight="1" x14ac:dyDescent="0.25">
      <c r="A193" s="1"/>
      <c r="B193" s="1"/>
      <c r="C193" s="9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5.75" customHeight="1" x14ac:dyDescent="0.25">
      <c r="A194" s="1"/>
      <c r="B194" s="1"/>
      <c r="C194" s="9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5.75" customHeight="1" x14ac:dyDescent="0.25">
      <c r="A195" s="1"/>
      <c r="B195" s="1"/>
      <c r="C195" s="9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5.75" customHeight="1" x14ac:dyDescent="0.25">
      <c r="A196" s="1"/>
      <c r="B196" s="1"/>
      <c r="C196" s="9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5.75" customHeight="1" x14ac:dyDescent="0.25">
      <c r="A197" s="1"/>
      <c r="B197" s="1"/>
      <c r="C197" s="9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5.75" customHeight="1" x14ac:dyDescent="0.25">
      <c r="A198" s="1"/>
      <c r="B198" s="1"/>
      <c r="C198" s="9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5.75" customHeight="1" x14ac:dyDescent="0.25">
      <c r="A199" s="1"/>
      <c r="B199" s="1"/>
      <c r="C199" s="9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5.75" customHeight="1" x14ac:dyDescent="0.25">
      <c r="A200" s="1"/>
      <c r="B200" s="1"/>
      <c r="C200" s="9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5.75" customHeight="1" x14ac:dyDescent="0.25">
      <c r="A201" s="1"/>
      <c r="B201" s="1"/>
      <c r="C201" s="9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5.75" customHeight="1" x14ac:dyDescent="0.25">
      <c r="A202" s="1"/>
      <c r="B202" s="1"/>
      <c r="C202" s="9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5.75" customHeight="1" x14ac:dyDescent="0.25">
      <c r="A203" s="1"/>
      <c r="B203" s="1"/>
      <c r="C203" s="9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5.75" customHeight="1" x14ac:dyDescent="0.25">
      <c r="A204" s="1"/>
      <c r="B204" s="1"/>
      <c r="C204" s="9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5.75" customHeight="1" x14ac:dyDescent="0.25">
      <c r="A205" s="1"/>
      <c r="B205" s="1"/>
      <c r="C205" s="9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5.75" customHeight="1" x14ac:dyDescent="0.25">
      <c r="A206" s="1"/>
      <c r="B206" s="1"/>
      <c r="C206" s="9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5.75" customHeight="1" x14ac:dyDescent="0.25">
      <c r="A207" s="1"/>
      <c r="B207" s="1"/>
      <c r="C207" s="9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5.75" customHeight="1" x14ac:dyDescent="0.25">
      <c r="A208" s="1"/>
      <c r="B208" s="1"/>
      <c r="C208" s="9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5.75" customHeight="1" x14ac:dyDescent="0.25">
      <c r="A209" s="1"/>
      <c r="B209" s="1"/>
      <c r="C209" s="9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5.75" customHeight="1" x14ac:dyDescent="0.25">
      <c r="A210" s="1"/>
      <c r="B210" s="1"/>
      <c r="C210" s="9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5.75" customHeight="1" x14ac:dyDescent="0.25">
      <c r="A211" s="1"/>
      <c r="B211" s="1"/>
      <c r="C211" s="9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5.75" customHeight="1" x14ac:dyDescent="0.25">
      <c r="A212" s="1"/>
      <c r="B212" s="1"/>
      <c r="C212" s="9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5.75" customHeight="1" x14ac:dyDescent="0.25">
      <c r="A213" s="1"/>
      <c r="B213" s="1"/>
      <c r="C213" s="9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5.75" customHeight="1" x14ac:dyDescent="0.25">
      <c r="A214" s="1"/>
      <c r="B214" s="1"/>
      <c r="C214" s="9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5.75" customHeight="1" x14ac:dyDescent="0.25">
      <c r="A215" s="1"/>
      <c r="B215" s="1"/>
      <c r="C215" s="9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5.75" customHeight="1" x14ac:dyDescent="0.25">
      <c r="A216" s="1"/>
      <c r="B216" s="1"/>
      <c r="C216" s="9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5.75" customHeight="1" x14ac:dyDescent="0.25">
      <c r="A217" s="1"/>
      <c r="B217" s="1"/>
      <c r="C217" s="9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5.75" customHeight="1" x14ac:dyDescent="0.25">
      <c r="A218" s="1"/>
      <c r="B218" s="1"/>
      <c r="C218" s="9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5.75" customHeight="1" x14ac:dyDescent="0.25">
      <c r="A219" s="1"/>
      <c r="B219" s="1"/>
      <c r="C219" s="9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5.75" customHeight="1" x14ac:dyDescent="0.25"/>
    <row r="221" spans="1:25" ht="15.75" customHeight="1" x14ac:dyDescent="0.25"/>
    <row r="222" spans="1:25" ht="15.75" customHeight="1" x14ac:dyDescent="0.25"/>
    <row r="223" spans="1:25" ht="15.75" customHeight="1" x14ac:dyDescent="0.25"/>
    <row r="224" spans="1:25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mergeCells count="8">
    <mergeCell ref="C19:E19"/>
    <mergeCell ref="L19:M19"/>
    <mergeCell ref="D2:F2"/>
    <mergeCell ref="C6:M6"/>
    <mergeCell ref="C7:D7"/>
    <mergeCell ref="L7:M7"/>
    <mergeCell ref="C18:E18"/>
    <mergeCell ref="L18:M18"/>
  </mergeCells>
  <conditionalFormatting sqref="M8:M17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">
    <cfRule type="cellIs" dxfId="3" priority="1" operator="equal">
      <formula>"VALOR ACIMA DO DISPONÍVEL"</formula>
    </cfRule>
  </conditionalFormatting>
  <pageMargins left="0.511811024" right="0.511811024" top="0.78740157499999996" bottom="0.78740157499999996" header="0" footer="0"/>
  <pageSetup orientation="landscape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C4FE1-2D9D-4851-B491-A3D9D13E4DF3}">
  <dimension ref="A1:Y998"/>
  <sheetViews>
    <sheetView showGridLines="0" workbookViewId="0">
      <selection activeCell="N18" sqref="N18"/>
    </sheetView>
  </sheetViews>
  <sheetFormatPr defaultColWidth="14.42578125" defaultRowHeight="15" customHeight="1" x14ac:dyDescent="0.25"/>
  <cols>
    <col min="1" max="1" width="9.140625" customWidth="1"/>
    <col min="2" max="2" width="18.7109375" customWidth="1"/>
    <col min="3" max="3" width="4.42578125" style="10" bestFit="1" customWidth="1"/>
    <col min="4" max="4" width="15" customWidth="1"/>
    <col min="5" max="5" width="17.85546875" customWidth="1"/>
    <col min="6" max="6" width="15" customWidth="1"/>
    <col min="7" max="7" width="7.7109375" customWidth="1"/>
    <col min="8" max="8" width="7" customWidth="1"/>
    <col min="9" max="9" width="15" customWidth="1"/>
    <col min="10" max="10" width="7.140625" customWidth="1"/>
    <col min="11" max="11" width="15" customWidth="1"/>
    <col min="12" max="12" width="8.85546875" customWidth="1"/>
    <col min="13" max="13" width="9" customWidth="1"/>
    <col min="14" max="25" width="8.7109375" customWidth="1"/>
  </cols>
  <sheetData>
    <row r="1" spans="1:25" x14ac:dyDescent="0.25">
      <c r="A1" s="1"/>
      <c r="B1" s="1"/>
      <c r="C1" s="9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5.75" x14ac:dyDescent="0.25">
      <c r="A2" s="1"/>
      <c r="B2" s="1"/>
      <c r="C2" s="12"/>
      <c r="D2" s="52" t="s">
        <v>0</v>
      </c>
      <c r="E2" s="53"/>
      <c r="F2" s="54"/>
      <c r="G2" s="13"/>
      <c r="H2" s="13"/>
      <c r="I2" s="42">
        <f>SUM(L8:L17)</f>
        <v>5.7952967096125282E-2</v>
      </c>
      <c r="J2" s="40" t="s">
        <v>27</v>
      </c>
      <c r="K2" s="38" t="s">
        <v>28</v>
      </c>
      <c r="L2" s="13"/>
      <c r="M2" s="13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5.75" thickBot="1" x14ac:dyDescent="0.3">
      <c r="A3" s="1"/>
      <c r="B3" s="1"/>
      <c r="C3" s="12"/>
      <c r="D3" s="14" t="s">
        <v>1</v>
      </c>
      <c r="E3" s="15" t="s">
        <v>2</v>
      </c>
      <c r="F3" s="16" t="s">
        <v>3</v>
      </c>
      <c r="G3" s="13"/>
      <c r="H3" s="13"/>
      <c r="I3" s="17"/>
      <c r="J3" s="13"/>
      <c r="K3" s="39"/>
      <c r="L3" s="13"/>
      <c r="M3" s="13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30" customHeight="1" thickTop="1" thickBot="1" x14ac:dyDescent="0.3">
      <c r="A4" s="1"/>
      <c r="B4" s="1"/>
      <c r="C4" s="12"/>
      <c r="D4" s="18">
        <f>Setembro!F4</f>
        <v>120141.96333933418</v>
      </c>
      <c r="E4" s="19">
        <f>IF(SUM(I8:I17)&lt;=D4,SUM(I8:I17),"VALOR ACIMA DO DISPONÍVEL")</f>
        <v>83516</v>
      </c>
      <c r="F4" s="20">
        <f>(E4*I2)+E4+(D4-E4)</f>
        <v>124981.96333933418</v>
      </c>
      <c r="G4" s="13"/>
      <c r="H4" s="13"/>
      <c r="I4" s="37">
        <f>F4/100000-1</f>
        <v>0.24981963339334179</v>
      </c>
      <c r="J4" s="40" t="s">
        <v>27</v>
      </c>
      <c r="K4" s="38" t="s">
        <v>26</v>
      </c>
      <c r="L4" s="13"/>
      <c r="M4" s="13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5.75" thickTop="1" x14ac:dyDescent="0.25">
      <c r="A5" s="1"/>
      <c r="B5" s="1"/>
      <c r="C5" s="12"/>
      <c r="D5" s="13"/>
      <c r="E5" s="13"/>
      <c r="F5" s="13"/>
      <c r="G5" s="13"/>
      <c r="H5" s="13"/>
      <c r="I5" s="13"/>
      <c r="J5" s="13"/>
      <c r="K5" s="13"/>
      <c r="L5" s="13"/>
      <c r="M5" s="13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5.75" x14ac:dyDescent="0.25">
      <c r="A6" s="1"/>
      <c r="B6" s="1"/>
      <c r="C6" s="57" t="s">
        <v>25</v>
      </c>
      <c r="D6" s="58"/>
      <c r="E6" s="58"/>
      <c r="F6" s="58"/>
      <c r="G6" s="58"/>
      <c r="H6" s="58"/>
      <c r="I6" s="58"/>
      <c r="J6" s="58"/>
      <c r="K6" s="58"/>
      <c r="L6" s="58"/>
      <c r="M6" s="59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x14ac:dyDescent="0.25">
      <c r="A7" s="1"/>
      <c r="B7" s="1"/>
      <c r="C7" s="60" t="s">
        <v>4</v>
      </c>
      <c r="D7" s="61"/>
      <c r="E7" s="21" t="s">
        <v>5</v>
      </c>
      <c r="F7" s="14" t="s">
        <v>6</v>
      </c>
      <c r="G7" s="14" t="s">
        <v>7</v>
      </c>
      <c r="H7" s="22" t="s">
        <v>8</v>
      </c>
      <c r="I7" s="15" t="s">
        <v>9</v>
      </c>
      <c r="J7" s="22" t="s">
        <v>10</v>
      </c>
      <c r="K7" s="14" t="s">
        <v>11</v>
      </c>
      <c r="L7" s="55" t="s">
        <v>12</v>
      </c>
      <c r="M7" s="56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x14ac:dyDescent="0.25">
      <c r="A8" s="1"/>
      <c r="B8" s="1"/>
      <c r="C8" s="23">
        <v>1</v>
      </c>
      <c r="D8" s="24" t="s">
        <v>14</v>
      </c>
      <c r="E8" s="25">
        <v>0.1</v>
      </c>
      <c r="F8" s="26">
        <v>16.71</v>
      </c>
      <c r="G8" s="27">
        <f t="shared" ref="G8:G17" si="0">((E8*$D$4)/100)/F8</f>
        <v>7.189824257291094</v>
      </c>
      <c r="H8" s="28">
        <v>6</v>
      </c>
      <c r="I8" s="29">
        <f>H8*F8*100</f>
        <v>10026</v>
      </c>
      <c r="J8" s="30">
        <f t="shared" ref="J8:J17" si="1">I8/$E$4</f>
        <v>0.12004885291441161</v>
      </c>
      <c r="K8" s="31">
        <v>15.86</v>
      </c>
      <c r="L8" s="32">
        <f t="shared" ref="L8:L17" si="2">IFERROR((K8/F8-1)*J8,0)</f>
        <v>-6.1066143014512284E-3</v>
      </c>
      <c r="M8" s="33">
        <f t="shared" ref="M8:M17" si="3">IFERROR(L8/J8,0)</f>
        <v>-5.0867743865948611E-2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x14ac:dyDescent="0.25">
      <c r="A9" s="1"/>
      <c r="B9" s="1"/>
      <c r="C9" s="34">
        <v>2</v>
      </c>
      <c r="D9" s="35" t="s">
        <v>13</v>
      </c>
      <c r="E9" s="25">
        <v>0.1</v>
      </c>
      <c r="F9" s="26">
        <v>35.25</v>
      </c>
      <c r="G9" s="27">
        <f t="shared" si="0"/>
        <v>3.408282647924374</v>
      </c>
      <c r="H9" s="28">
        <v>3</v>
      </c>
      <c r="I9" s="29">
        <f t="shared" ref="I9:I17" si="4">H9*F9*100</f>
        <v>10575</v>
      </c>
      <c r="J9" s="30">
        <f t="shared" si="1"/>
        <v>0.12662244360362088</v>
      </c>
      <c r="K9" s="31">
        <v>42.95</v>
      </c>
      <c r="L9" s="36">
        <f t="shared" si="2"/>
        <v>2.7659370659514359E-2</v>
      </c>
      <c r="M9" s="33">
        <f t="shared" si="3"/>
        <v>0.21843971631205683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x14ac:dyDescent="0.25">
      <c r="A10" s="1"/>
      <c r="B10" s="1"/>
      <c r="C10" s="34">
        <v>3</v>
      </c>
      <c r="D10" s="35" t="s">
        <v>17</v>
      </c>
      <c r="E10" s="25">
        <v>0.09</v>
      </c>
      <c r="F10" s="26">
        <v>9.89</v>
      </c>
      <c r="G10" s="27">
        <f t="shared" si="0"/>
        <v>10.933040142103211</v>
      </c>
      <c r="H10" s="28">
        <v>10</v>
      </c>
      <c r="I10" s="29">
        <f t="shared" si="4"/>
        <v>9890</v>
      </c>
      <c r="J10" s="30">
        <f t="shared" si="1"/>
        <v>0.11842042243402462</v>
      </c>
      <c r="K10" s="31">
        <v>10.19</v>
      </c>
      <c r="L10" s="36">
        <f t="shared" si="2"/>
        <v>3.5921260596771618E-3</v>
      </c>
      <c r="M10" s="33">
        <f t="shared" si="3"/>
        <v>3.0333670374115052E-2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x14ac:dyDescent="0.25">
      <c r="A11" s="1"/>
      <c r="B11" s="1"/>
      <c r="C11" s="34">
        <v>4</v>
      </c>
      <c r="D11" s="35" t="s">
        <v>16</v>
      </c>
      <c r="E11" s="25">
        <v>0.09</v>
      </c>
      <c r="F11" s="26">
        <v>43.47</v>
      </c>
      <c r="G11" s="27">
        <f t="shared" si="0"/>
        <v>2.4874112492615774</v>
      </c>
      <c r="H11" s="28">
        <v>2</v>
      </c>
      <c r="I11" s="29">
        <f t="shared" si="4"/>
        <v>8694</v>
      </c>
      <c r="J11" s="30">
        <f t="shared" si="1"/>
        <v>0.10409981320944489</v>
      </c>
      <c r="K11" s="31">
        <v>48.33</v>
      </c>
      <c r="L11" s="36">
        <f t="shared" si="2"/>
        <v>1.1638488433354086E-2</v>
      </c>
      <c r="M11" s="33">
        <f t="shared" si="3"/>
        <v>0.11180124223602483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x14ac:dyDescent="0.25">
      <c r="A12" s="1"/>
      <c r="B12" s="1"/>
      <c r="C12" s="34">
        <v>5</v>
      </c>
      <c r="D12" s="35" t="s">
        <v>19</v>
      </c>
      <c r="E12" s="25">
        <v>0.08</v>
      </c>
      <c r="F12" s="26">
        <v>29</v>
      </c>
      <c r="G12" s="27">
        <f t="shared" si="0"/>
        <v>3.3142610576368052</v>
      </c>
      <c r="H12" s="28">
        <v>3</v>
      </c>
      <c r="I12" s="29">
        <f t="shared" si="4"/>
        <v>8700</v>
      </c>
      <c r="J12" s="30">
        <f t="shared" si="1"/>
        <v>0.10417165573063844</v>
      </c>
      <c r="K12" s="31">
        <v>34.659999999999997</v>
      </c>
      <c r="L12" s="36">
        <f t="shared" si="2"/>
        <v>2.0331433497772861E-2</v>
      </c>
      <c r="M12" s="33">
        <f t="shared" si="3"/>
        <v>0.19517241379310324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x14ac:dyDescent="0.25">
      <c r="A13" s="1"/>
      <c r="B13" s="1"/>
      <c r="C13" s="34">
        <v>6</v>
      </c>
      <c r="D13" s="35" t="s">
        <v>15</v>
      </c>
      <c r="E13" s="25">
        <v>0.09</v>
      </c>
      <c r="F13" s="26">
        <v>18.899999999999999</v>
      </c>
      <c r="G13" s="27">
        <f t="shared" si="0"/>
        <v>5.7210458733016285</v>
      </c>
      <c r="H13" s="28">
        <v>5</v>
      </c>
      <c r="I13" s="29">
        <f t="shared" si="4"/>
        <v>9450</v>
      </c>
      <c r="J13" s="30">
        <f t="shared" si="1"/>
        <v>0.11315197087983141</v>
      </c>
      <c r="K13" s="31">
        <v>19.850000000000001</v>
      </c>
      <c r="L13" s="36">
        <f t="shared" si="2"/>
        <v>5.6875329278222352E-3</v>
      </c>
      <c r="M13" s="33">
        <f t="shared" si="3"/>
        <v>5.0264550264550456E-2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x14ac:dyDescent="0.25">
      <c r="A14" s="1"/>
      <c r="B14" s="1"/>
      <c r="C14" s="34">
        <v>7</v>
      </c>
      <c r="D14" s="35" t="s">
        <v>20</v>
      </c>
      <c r="E14" s="25">
        <v>7.0000000000000007E-2</v>
      </c>
      <c r="F14" s="26">
        <v>10.76</v>
      </c>
      <c r="G14" s="27">
        <f t="shared" si="0"/>
        <v>7.8159269830421874</v>
      </c>
      <c r="H14" s="28">
        <v>7</v>
      </c>
      <c r="I14" s="29">
        <f t="shared" si="4"/>
        <v>7531.9999999999991</v>
      </c>
      <c r="J14" s="30">
        <f t="shared" si="1"/>
        <v>9.0186311604961919E-2</v>
      </c>
      <c r="K14" s="31">
        <v>11.85</v>
      </c>
      <c r="L14" s="36">
        <f t="shared" si="2"/>
        <v>9.13597394511231E-3</v>
      </c>
      <c r="M14" s="33">
        <f t="shared" si="3"/>
        <v>0.10130111524163565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x14ac:dyDescent="0.25">
      <c r="A15" s="1"/>
      <c r="B15" s="1"/>
      <c r="C15" s="34">
        <v>8</v>
      </c>
      <c r="D15" s="35" t="s">
        <v>21</v>
      </c>
      <c r="E15" s="25">
        <v>7.0000000000000007E-2</v>
      </c>
      <c r="F15" s="26">
        <v>12.89</v>
      </c>
      <c r="G15" s="27">
        <f t="shared" si="0"/>
        <v>6.5243890098940209</v>
      </c>
      <c r="H15" s="28">
        <v>5</v>
      </c>
      <c r="I15" s="29">
        <f t="shared" si="4"/>
        <v>6445</v>
      </c>
      <c r="J15" s="30">
        <f t="shared" si="1"/>
        <v>7.7170841515398242E-2</v>
      </c>
      <c r="K15" s="31">
        <v>12.46</v>
      </c>
      <c r="L15" s="36">
        <f t="shared" si="2"/>
        <v>-2.5743570094353147E-3</v>
      </c>
      <c r="M15" s="33">
        <f t="shared" si="3"/>
        <v>-3.3359193173002288E-2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x14ac:dyDescent="0.25">
      <c r="A16" s="1"/>
      <c r="B16" s="1"/>
      <c r="C16" s="34">
        <v>9</v>
      </c>
      <c r="D16" s="35" t="s">
        <v>23</v>
      </c>
      <c r="E16" s="25">
        <v>7.0000000000000007E-2</v>
      </c>
      <c r="F16" s="26">
        <v>22.7</v>
      </c>
      <c r="G16" s="27">
        <f t="shared" si="0"/>
        <v>3.7048182527547988</v>
      </c>
      <c r="H16" s="28">
        <v>3</v>
      </c>
      <c r="I16" s="29">
        <f t="shared" si="4"/>
        <v>6809.9999999999991</v>
      </c>
      <c r="J16" s="30">
        <f t="shared" si="1"/>
        <v>8.1541261554672145E-2</v>
      </c>
      <c r="K16" s="31">
        <v>21.25</v>
      </c>
      <c r="L16" s="36">
        <f t="shared" si="2"/>
        <v>-5.2085827865319166E-3</v>
      </c>
      <c r="M16" s="33">
        <f t="shared" si="3"/>
        <v>-6.3876651982378796E-2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x14ac:dyDescent="0.25">
      <c r="A17" s="1"/>
      <c r="B17" s="1"/>
      <c r="C17" s="34">
        <v>10</v>
      </c>
      <c r="D17" s="35" t="s">
        <v>18</v>
      </c>
      <c r="E17" s="25">
        <v>0.08</v>
      </c>
      <c r="F17" s="26">
        <v>53.94</v>
      </c>
      <c r="G17" s="27">
        <f t="shared" si="0"/>
        <v>1.7818607836757019</v>
      </c>
      <c r="H17" s="28">
        <v>1</v>
      </c>
      <c r="I17" s="29">
        <f t="shared" si="4"/>
        <v>5394</v>
      </c>
      <c r="J17" s="30">
        <f t="shared" si="1"/>
        <v>6.4586426552995832E-2</v>
      </c>
      <c r="K17" s="31">
        <v>48.76</v>
      </c>
      <c r="L17" s="36">
        <f t="shared" si="2"/>
        <v>-6.2024043297092789E-3</v>
      </c>
      <c r="M17" s="33">
        <f t="shared" si="3"/>
        <v>-9.6032628846866919E-2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x14ac:dyDescent="0.25">
      <c r="A18" s="1"/>
      <c r="B18" s="1"/>
      <c r="C18" s="62" t="s">
        <v>22</v>
      </c>
      <c r="D18" s="62"/>
      <c r="E18" s="62"/>
      <c r="F18" s="4">
        <f>D4</f>
        <v>120141.96333933418</v>
      </c>
      <c r="G18" s="3"/>
      <c r="H18" s="3"/>
      <c r="I18" s="3"/>
      <c r="J18" s="4"/>
      <c r="K18" s="2">
        <f>F4</f>
        <v>124981.96333933418</v>
      </c>
      <c r="L18" s="50">
        <f t="shared" ref="L18:L19" si="5">(K18/F18-1)</f>
        <v>4.028567425962315E-2</v>
      </c>
      <c r="M18" s="51"/>
      <c r="N18" s="41" t="s">
        <v>29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5.75" customHeight="1" x14ac:dyDescent="0.25">
      <c r="A19" s="1"/>
      <c r="B19" s="1"/>
      <c r="C19" s="62" t="s">
        <v>24</v>
      </c>
      <c r="D19" s="62"/>
      <c r="E19" s="62"/>
      <c r="F19" s="11">
        <v>100967.2</v>
      </c>
      <c r="G19" s="6"/>
      <c r="H19" s="6"/>
      <c r="I19" s="6"/>
      <c r="J19" s="7"/>
      <c r="K19" s="5">
        <v>102673.28</v>
      </c>
      <c r="L19" s="50">
        <f t="shared" si="5"/>
        <v>1.6897368650413247E-2</v>
      </c>
      <c r="M19" s="5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5.75" customHeight="1" x14ac:dyDescent="0.25">
      <c r="A20" s="1"/>
      <c r="B20" s="1"/>
      <c r="C20" s="9"/>
      <c r="D20" s="1"/>
      <c r="E20" s="8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5.75" customHeight="1" x14ac:dyDescent="0.25">
      <c r="A21" s="1"/>
      <c r="B21" s="1"/>
      <c r="C21" s="9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5.75" customHeight="1" x14ac:dyDescent="0.25">
      <c r="A22" s="1"/>
      <c r="B22" s="1"/>
      <c r="C22" s="9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5.75" customHeight="1" x14ac:dyDescent="0.25">
      <c r="A23" s="1"/>
      <c r="B23" s="1"/>
      <c r="C23" s="9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5.75" customHeight="1" x14ac:dyDescent="0.25">
      <c r="A24" s="1"/>
      <c r="B24" s="1"/>
      <c r="C24" s="9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5.75" customHeight="1" x14ac:dyDescent="0.25">
      <c r="A25" s="1"/>
      <c r="B25" s="1"/>
      <c r="C25" s="9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5.75" customHeight="1" x14ac:dyDescent="0.25">
      <c r="A26" s="1"/>
      <c r="B26" s="1"/>
      <c r="C26" s="9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5.75" customHeight="1" x14ac:dyDescent="0.25">
      <c r="A27" s="1"/>
      <c r="B27" s="1"/>
      <c r="C27" s="9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5.75" customHeight="1" x14ac:dyDescent="0.25">
      <c r="A28" s="1"/>
      <c r="B28" s="1"/>
      <c r="C28" s="9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5.75" customHeight="1" x14ac:dyDescent="0.25">
      <c r="A29" s="1"/>
      <c r="B29" s="1"/>
      <c r="C29" s="9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5.75" customHeight="1" x14ac:dyDescent="0.25">
      <c r="A30" s="1"/>
      <c r="B30" s="1"/>
      <c r="C30" s="9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5.75" customHeight="1" x14ac:dyDescent="0.25">
      <c r="A31" s="1"/>
      <c r="B31" s="1"/>
      <c r="C31" s="9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5.75" customHeight="1" x14ac:dyDescent="0.25">
      <c r="A32" s="1"/>
      <c r="B32" s="1"/>
      <c r="C32" s="9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5.75" customHeight="1" x14ac:dyDescent="0.25">
      <c r="A33" s="1"/>
      <c r="B33" s="1"/>
      <c r="C33" s="9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5.75" customHeight="1" x14ac:dyDescent="0.25">
      <c r="A34" s="1"/>
      <c r="B34" s="1"/>
      <c r="C34" s="9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5.75" customHeight="1" x14ac:dyDescent="0.25">
      <c r="A35" s="1"/>
      <c r="B35" s="1"/>
      <c r="C35" s="9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5.75" customHeight="1" x14ac:dyDescent="0.25">
      <c r="A36" s="1"/>
      <c r="B36" s="1"/>
      <c r="C36" s="9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5.75" customHeight="1" x14ac:dyDescent="0.25">
      <c r="A37" s="1"/>
      <c r="B37" s="1"/>
      <c r="C37" s="9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5.75" customHeight="1" x14ac:dyDescent="0.25">
      <c r="A38" s="1"/>
      <c r="B38" s="1"/>
      <c r="C38" s="9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5.75" customHeight="1" x14ac:dyDescent="0.25">
      <c r="A39" s="1"/>
      <c r="B39" s="1"/>
      <c r="C39" s="9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5.75" customHeight="1" x14ac:dyDescent="0.25">
      <c r="A40" s="1"/>
      <c r="B40" s="1"/>
      <c r="C40" s="9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5.75" customHeight="1" x14ac:dyDescent="0.25">
      <c r="A41" s="1"/>
      <c r="B41" s="1"/>
      <c r="C41" s="9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5.75" customHeight="1" x14ac:dyDescent="0.25">
      <c r="A42" s="1"/>
      <c r="B42" s="1"/>
      <c r="C42" s="9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5.75" customHeight="1" x14ac:dyDescent="0.25">
      <c r="A43" s="1"/>
      <c r="B43" s="1"/>
      <c r="C43" s="9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5.75" customHeight="1" x14ac:dyDescent="0.25">
      <c r="A44" s="1"/>
      <c r="B44" s="1"/>
      <c r="C44" s="9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5.75" customHeight="1" x14ac:dyDescent="0.25">
      <c r="A45" s="1"/>
      <c r="B45" s="1"/>
      <c r="C45" s="9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5.75" customHeight="1" x14ac:dyDescent="0.25">
      <c r="A46" s="1"/>
      <c r="B46" s="1"/>
      <c r="C46" s="9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5.75" customHeight="1" x14ac:dyDescent="0.25">
      <c r="A47" s="1"/>
      <c r="B47" s="1"/>
      <c r="C47" s="9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5.75" customHeight="1" x14ac:dyDescent="0.25">
      <c r="A48" s="1"/>
      <c r="B48" s="1"/>
      <c r="C48" s="9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5.75" customHeight="1" x14ac:dyDescent="0.25">
      <c r="A49" s="1"/>
      <c r="B49" s="1"/>
      <c r="C49" s="9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5.75" customHeight="1" x14ac:dyDescent="0.25">
      <c r="A50" s="1"/>
      <c r="B50" s="1"/>
      <c r="C50" s="9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5.75" customHeight="1" x14ac:dyDescent="0.25">
      <c r="A51" s="1"/>
      <c r="B51" s="1"/>
      <c r="C51" s="9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5.75" customHeight="1" x14ac:dyDescent="0.25">
      <c r="A52" s="1"/>
      <c r="B52" s="1"/>
      <c r="C52" s="9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5.75" customHeight="1" x14ac:dyDescent="0.25">
      <c r="A53" s="1"/>
      <c r="B53" s="1"/>
      <c r="C53" s="9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5.75" customHeight="1" x14ac:dyDescent="0.25">
      <c r="A54" s="1"/>
      <c r="B54" s="1"/>
      <c r="C54" s="9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5.75" customHeight="1" x14ac:dyDescent="0.25">
      <c r="A55" s="1"/>
      <c r="B55" s="1"/>
      <c r="C55" s="9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5.75" customHeight="1" x14ac:dyDescent="0.25">
      <c r="A56" s="1"/>
      <c r="B56" s="1"/>
      <c r="C56" s="9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5.75" customHeight="1" x14ac:dyDescent="0.25">
      <c r="A57" s="1"/>
      <c r="B57" s="1"/>
      <c r="C57" s="9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5.75" customHeight="1" x14ac:dyDescent="0.25">
      <c r="A58" s="1"/>
      <c r="B58" s="1"/>
      <c r="C58" s="9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5.75" customHeight="1" x14ac:dyDescent="0.25">
      <c r="A59" s="1"/>
      <c r="B59" s="1"/>
      <c r="C59" s="9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5.75" customHeight="1" x14ac:dyDescent="0.25">
      <c r="A60" s="1"/>
      <c r="B60" s="1"/>
      <c r="C60" s="9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5.75" customHeight="1" x14ac:dyDescent="0.25">
      <c r="A61" s="1"/>
      <c r="B61" s="1"/>
      <c r="C61" s="9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5.75" customHeight="1" x14ac:dyDescent="0.25">
      <c r="A62" s="1"/>
      <c r="B62" s="1"/>
      <c r="C62" s="9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5.75" customHeight="1" x14ac:dyDescent="0.25">
      <c r="A63" s="1"/>
      <c r="B63" s="1"/>
      <c r="C63" s="9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5.75" customHeight="1" x14ac:dyDescent="0.25">
      <c r="A64" s="1"/>
      <c r="B64" s="1"/>
      <c r="C64" s="9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5.75" customHeight="1" x14ac:dyDescent="0.25">
      <c r="A65" s="1"/>
      <c r="B65" s="1"/>
      <c r="C65" s="9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5.75" customHeight="1" x14ac:dyDescent="0.25">
      <c r="A66" s="1"/>
      <c r="B66" s="1"/>
      <c r="C66" s="9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5.75" customHeight="1" x14ac:dyDescent="0.25">
      <c r="A67" s="1"/>
      <c r="B67" s="1"/>
      <c r="C67" s="9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5.75" customHeight="1" x14ac:dyDescent="0.25">
      <c r="A68" s="1"/>
      <c r="B68" s="1"/>
      <c r="C68" s="9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5.75" customHeight="1" x14ac:dyDescent="0.25">
      <c r="A69" s="1"/>
      <c r="B69" s="1"/>
      <c r="C69" s="9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5.75" customHeight="1" x14ac:dyDescent="0.25">
      <c r="A70" s="1"/>
      <c r="B70" s="1"/>
      <c r="C70" s="9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5.75" customHeight="1" x14ac:dyDescent="0.25">
      <c r="A71" s="1"/>
      <c r="B71" s="1"/>
      <c r="C71" s="9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5.75" customHeight="1" x14ac:dyDescent="0.25">
      <c r="A72" s="1"/>
      <c r="B72" s="1"/>
      <c r="C72" s="9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5.75" customHeight="1" x14ac:dyDescent="0.25">
      <c r="A73" s="1"/>
      <c r="B73" s="1"/>
      <c r="C73" s="9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5.75" customHeight="1" x14ac:dyDescent="0.25">
      <c r="A74" s="1"/>
      <c r="B74" s="1"/>
      <c r="C74" s="9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5.75" customHeight="1" x14ac:dyDescent="0.25">
      <c r="A75" s="1"/>
      <c r="B75" s="1"/>
      <c r="C75" s="9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5.75" customHeight="1" x14ac:dyDescent="0.25">
      <c r="A76" s="1"/>
      <c r="B76" s="1"/>
      <c r="C76" s="9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5.75" customHeight="1" x14ac:dyDescent="0.25">
      <c r="A77" s="1"/>
      <c r="B77" s="1"/>
      <c r="C77" s="9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5.75" customHeight="1" x14ac:dyDescent="0.25">
      <c r="A78" s="1"/>
      <c r="B78" s="1"/>
      <c r="C78" s="9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5.75" customHeight="1" x14ac:dyDescent="0.25">
      <c r="A79" s="1"/>
      <c r="B79" s="1"/>
      <c r="C79" s="9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5.75" customHeight="1" x14ac:dyDescent="0.25">
      <c r="A80" s="1"/>
      <c r="B80" s="1"/>
      <c r="C80" s="9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5.75" customHeight="1" x14ac:dyDescent="0.25">
      <c r="A81" s="1"/>
      <c r="B81" s="1"/>
      <c r="C81" s="9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5.75" customHeight="1" x14ac:dyDescent="0.25">
      <c r="A82" s="1"/>
      <c r="B82" s="1"/>
      <c r="C82" s="9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5.75" customHeight="1" x14ac:dyDescent="0.25">
      <c r="A83" s="1"/>
      <c r="B83" s="1"/>
      <c r="C83" s="9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5.75" customHeight="1" x14ac:dyDescent="0.25">
      <c r="A84" s="1"/>
      <c r="B84" s="1"/>
      <c r="C84" s="9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5.75" customHeight="1" x14ac:dyDescent="0.25">
      <c r="A85" s="1"/>
      <c r="B85" s="1"/>
      <c r="C85" s="9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5.75" customHeight="1" x14ac:dyDescent="0.25">
      <c r="A86" s="1"/>
      <c r="B86" s="1"/>
      <c r="C86" s="9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5.75" customHeight="1" x14ac:dyDescent="0.25">
      <c r="A87" s="1"/>
      <c r="B87" s="1"/>
      <c r="C87" s="9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5.75" customHeight="1" x14ac:dyDescent="0.25">
      <c r="A88" s="1"/>
      <c r="B88" s="1"/>
      <c r="C88" s="9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5.75" customHeight="1" x14ac:dyDescent="0.25">
      <c r="A89" s="1"/>
      <c r="B89" s="1"/>
      <c r="C89" s="9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5.75" customHeight="1" x14ac:dyDescent="0.25">
      <c r="A90" s="1"/>
      <c r="B90" s="1"/>
      <c r="C90" s="9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5.75" customHeight="1" x14ac:dyDescent="0.25">
      <c r="A91" s="1"/>
      <c r="B91" s="1"/>
      <c r="C91" s="9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5.75" customHeight="1" x14ac:dyDescent="0.25">
      <c r="A92" s="1"/>
      <c r="B92" s="1"/>
      <c r="C92" s="9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5.75" customHeight="1" x14ac:dyDescent="0.25">
      <c r="A93" s="1"/>
      <c r="B93" s="1"/>
      <c r="C93" s="9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5.75" customHeight="1" x14ac:dyDescent="0.25">
      <c r="A94" s="1"/>
      <c r="B94" s="1"/>
      <c r="C94" s="9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5.75" customHeight="1" x14ac:dyDescent="0.25">
      <c r="A95" s="1"/>
      <c r="B95" s="1"/>
      <c r="C95" s="9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5.75" customHeight="1" x14ac:dyDescent="0.25">
      <c r="A96" s="1"/>
      <c r="B96" s="1"/>
      <c r="C96" s="9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5.75" customHeight="1" x14ac:dyDescent="0.25">
      <c r="A97" s="1"/>
      <c r="B97" s="1"/>
      <c r="C97" s="9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5.75" customHeight="1" x14ac:dyDescent="0.25">
      <c r="A98" s="1"/>
      <c r="B98" s="1"/>
      <c r="C98" s="9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5.75" customHeight="1" x14ac:dyDescent="0.25">
      <c r="A99" s="1"/>
      <c r="B99" s="1"/>
      <c r="C99" s="9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5.75" customHeight="1" x14ac:dyDescent="0.25">
      <c r="A100" s="1"/>
      <c r="B100" s="1"/>
      <c r="C100" s="9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5.75" customHeight="1" x14ac:dyDescent="0.25">
      <c r="A101" s="1"/>
      <c r="B101" s="1"/>
      <c r="C101" s="9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5.75" customHeight="1" x14ac:dyDescent="0.25">
      <c r="A102" s="1"/>
      <c r="B102" s="1"/>
      <c r="C102" s="9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5.75" customHeight="1" x14ac:dyDescent="0.25">
      <c r="A103" s="1"/>
      <c r="B103" s="1"/>
      <c r="C103" s="9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5.75" customHeight="1" x14ac:dyDescent="0.25">
      <c r="A104" s="1"/>
      <c r="B104" s="1"/>
      <c r="C104" s="9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5.75" customHeight="1" x14ac:dyDescent="0.25">
      <c r="A105" s="1"/>
      <c r="B105" s="1"/>
      <c r="C105" s="9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5.75" customHeight="1" x14ac:dyDescent="0.25">
      <c r="A106" s="1"/>
      <c r="B106" s="1"/>
      <c r="C106" s="9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5.75" customHeight="1" x14ac:dyDescent="0.25">
      <c r="A107" s="1"/>
      <c r="B107" s="1"/>
      <c r="C107" s="9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5.75" customHeight="1" x14ac:dyDescent="0.25">
      <c r="A108" s="1"/>
      <c r="B108" s="1"/>
      <c r="C108" s="9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5.75" customHeight="1" x14ac:dyDescent="0.25">
      <c r="A109" s="1"/>
      <c r="B109" s="1"/>
      <c r="C109" s="9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5.75" customHeight="1" x14ac:dyDescent="0.25">
      <c r="A110" s="1"/>
      <c r="B110" s="1"/>
      <c r="C110" s="9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5.75" customHeight="1" x14ac:dyDescent="0.25">
      <c r="A111" s="1"/>
      <c r="B111" s="1"/>
      <c r="C111" s="9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5.75" customHeight="1" x14ac:dyDescent="0.25">
      <c r="A112" s="1"/>
      <c r="B112" s="1"/>
      <c r="C112" s="9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5.75" customHeight="1" x14ac:dyDescent="0.25">
      <c r="A113" s="1"/>
      <c r="B113" s="1"/>
      <c r="C113" s="9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5.75" customHeight="1" x14ac:dyDescent="0.25">
      <c r="A114" s="1"/>
      <c r="B114" s="1"/>
      <c r="C114" s="9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5.75" customHeight="1" x14ac:dyDescent="0.25">
      <c r="A115" s="1"/>
      <c r="B115" s="1"/>
      <c r="C115" s="9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5.75" customHeight="1" x14ac:dyDescent="0.25">
      <c r="A116" s="1"/>
      <c r="B116" s="1"/>
      <c r="C116" s="9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5.75" customHeight="1" x14ac:dyDescent="0.25">
      <c r="A117" s="1"/>
      <c r="B117" s="1"/>
      <c r="C117" s="9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5.75" customHeight="1" x14ac:dyDescent="0.25">
      <c r="A118" s="1"/>
      <c r="B118" s="1"/>
      <c r="C118" s="9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5.75" customHeight="1" x14ac:dyDescent="0.25">
      <c r="A119" s="1"/>
      <c r="B119" s="1"/>
      <c r="C119" s="9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5.75" customHeight="1" x14ac:dyDescent="0.25">
      <c r="A120" s="1"/>
      <c r="B120" s="1"/>
      <c r="C120" s="9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5.75" customHeight="1" x14ac:dyDescent="0.25">
      <c r="A121" s="1"/>
      <c r="B121" s="1"/>
      <c r="C121" s="9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5.75" customHeight="1" x14ac:dyDescent="0.25">
      <c r="A122" s="1"/>
      <c r="B122" s="1"/>
      <c r="C122" s="9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5.75" customHeight="1" x14ac:dyDescent="0.25">
      <c r="A123" s="1"/>
      <c r="B123" s="1"/>
      <c r="C123" s="9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5.75" customHeight="1" x14ac:dyDescent="0.25">
      <c r="A124" s="1"/>
      <c r="B124" s="1"/>
      <c r="C124" s="9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5.75" customHeight="1" x14ac:dyDescent="0.25">
      <c r="A125" s="1"/>
      <c r="B125" s="1"/>
      <c r="C125" s="9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5.75" customHeight="1" x14ac:dyDescent="0.25">
      <c r="A126" s="1"/>
      <c r="B126" s="1"/>
      <c r="C126" s="9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5.75" customHeight="1" x14ac:dyDescent="0.25">
      <c r="A127" s="1"/>
      <c r="B127" s="1"/>
      <c r="C127" s="9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5.75" customHeight="1" x14ac:dyDescent="0.25">
      <c r="A128" s="1"/>
      <c r="B128" s="1"/>
      <c r="C128" s="9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5.75" customHeight="1" x14ac:dyDescent="0.25">
      <c r="A129" s="1"/>
      <c r="B129" s="1"/>
      <c r="C129" s="9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5.75" customHeight="1" x14ac:dyDescent="0.25">
      <c r="A130" s="1"/>
      <c r="B130" s="1"/>
      <c r="C130" s="9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5.75" customHeight="1" x14ac:dyDescent="0.25">
      <c r="A131" s="1"/>
      <c r="B131" s="1"/>
      <c r="C131" s="9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5.75" customHeight="1" x14ac:dyDescent="0.25">
      <c r="A132" s="1"/>
      <c r="B132" s="1"/>
      <c r="C132" s="9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5.75" customHeight="1" x14ac:dyDescent="0.25">
      <c r="A133" s="1"/>
      <c r="B133" s="1"/>
      <c r="C133" s="9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5.75" customHeight="1" x14ac:dyDescent="0.25">
      <c r="A134" s="1"/>
      <c r="B134" s="1"/>
      <c r="C134" s="9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5.75" customHeight="1" x14ac:dyDescent="0.25">
      <c r="A135" s="1"/>
      <c r="B135" s="1"/>
      <c r="C135" s="9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5.75" customHeight="1" x14ac:dyDescent="0.25">
      <c r="A136" s="1"/>
      <c r="B136" s="1"/>
      <c r="C136" s="9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5.75" customHeight="1" x14ac:dyDescent="0.25">
      <c r="A137" s="1"/>
      <c r="B137" s="1"/>
      <c r="C137" s="9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5.75" customHeight="1" x14ac:dyDescent="0.25">
      <c r="A138" s="1"/>
      <c r="B138" s="1"/>
      <c r="C138" s="9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5.75" customHeight="1" x14ac:dyDescent="0.25">
      <c r="A139" s="1"/>
      <c r="B139" s="1"/>
      <c r="C139" s="9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5.75" customHeight="1" x14ac:dyDescent="0.25">
      <c r="A140" s="1"/>
      <c r="B140" s="1"/>
      <c r="C140" s="9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5.75" customHeight="1" x14ac:dyDescent="0.25">
      <c r="A141" s="1"/>
      <c r="B141" s="1"/>
      <c r="C141" s="9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5.75" customHeight="1" x14ac:dyDescent="0.25">
      <c r="A142" s="1"/>
      <c r="B142" s="1"/>
      <c r="C142" s="9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5.75" customHeight="1" x14ac:dyDescent="0.25">
      <c r="A143" s="1"/>
      <c r="B143" s="1"/>
      <c r="C143" s="9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5.75" customHeight="1" x14ac:dyDescent="0.25">
      <c r="A144" s="1"/>
      <c r="B144" s="1"/>
      <c r="C144" s="9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5.75" customHeight="1" x14ac:dyDescent="0.25">
      <c r="A145" s="1"/>
      <c r="B145" s="1"/>
      <c r="C145" s="9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5.75" customHeight="1" x14ac:dyDescent="0.25">
      <c r="A146" s="1"/>
      <c r="B146" s="1"/>
      <c r="C146" s="9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5.75" customHeight="1" x14ac:dyDescent="0.25">
      <c r="A147" s="1"/>
      <c r="B147" s="1"/>
      <c r="C147" s="9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5.75" customHeight="1" x14ac:dyDescent="0.25">
      <c r="A148" s="1"/>
      <c r="B148" s="1"/>
      <c r="C148" s="9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5.75" customHeight="1" x14ac:dyDescent="0.25">
      <c r="A149" s="1"/>
      <c r="B149" s="1"/>
      <c r="C149" s="9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5.75" customHeight="1" x14ac:dyDescent="0.25">
      <c r="A150" s="1"/>
      <c r="B150" s="1"/>
      <c r="C150" s="9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5.75" customHeight="1" x14ac:dyDescent="0.25">
      <c r="A151" s="1"/>
      <c r="B151" s="1"/>
      <c r="C151" s="9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5.75" customHeight="1" x14ac:dyDescent="0.25">
      <c r="A152" s="1"/>
      <c r="B152" s="1"/>
      <c r="C152" s="9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5.75" customHeight="1" x14ac:dyDescent="0.25">
      <c r="A153" s="1"/>
      <c r="B153" s="1"/>
      <c r="C153" s="9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5.75" customHeight="1" x14ac:dyDescent="0.25">
      <c r="A154" s="1"/>
      <c r="B154" s="1"/>
      <c r="C154" s="9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5.75" customHeight="1" x14ac:dyDescent="0.25">
      <c r="A155" s="1"/>
      <c r="B155" s="1"/>
      <c r="C155" s="9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5.75" customHeight="1" x14ac:dyDescent="0.25">
      <c r="A156" s="1"/>
      <c r="B156" s="1"/>
      <c r="C156" s="9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5.75" customHeight="1" x14ac:dyDescent="0.25">
      <c r="A157" s="1"/>
      <c r="B157" s="1"/>
      <c r="C157" s="9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5.75" customHeight="1" x14ac:dyDescent="0.25">
      <c r="A158" s="1"/>
      <c r="B158" s="1"/>
      <c r="C158" s="9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5.75" customHeight="1" x14ac:dyDescent="0.25">
      <c r="A159" s="1"/>
      <c r="B159" s="1"/>
      <c r="C159" s="9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5.75" customHeight="1" x14ac:dyDescent="0.25">
      <c r="A160" s="1"/>
      <c r="B160" s="1"/>
      <c r="C160" s="9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5.75" customHeight="1" x14ac:dyDescent="0.25">
      <c r="A161" s="1"/>
      <c r="B161" s="1"/>
      <c r="C161" s="9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5.75" customHeight="1" x14ac:dyDescent="0.25">
      <c r="A162" s="1"/>
      <c r="B162" s="1"/>
      <c r="C162" s="9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5.75" customHeight="1" x14ac:dyDescent="0.25">
      <c r="A163" s="1"/>
      <c r="B163" s="1"/>
      <c r="C163" s="9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5.75" customHeight="1" x14ac:dyDescent="0.25">
      <c r="A164" s="1"/>
      <c r="B164" s="1"/>
      <c r="C164" s="9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5.75" customHeight="1" x14ac:dyDescent="0.25">
      <c r="A165" s="1"/>
      <c r="B165" s="1"/>
      <c r="C165" s="9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5.75" customHeight="1" x14ac:dyDescent="0.25">
      <c r="A166" s="1"/>
      <c r="B166" s="1"/>
      <c r="C166" s="9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5.75" customHeight="1" x14ac:dyDescent="0.25">
      <c r="A167" s="1"/>
      <c r="B167" s="1"/>
      <c r="C167" s="9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5.75" customHeight="1" x14ac:dyDescent="0.25">
      <c r="A168" s="1"/>
      <c r="B168" s="1"/>
      <c r="C168" s="9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5.75" customHeight="1" x14ac:dyDescent="0.25">
      <c r="A169" s="1"/>
      <c r="B169" s="1"/>
      <c r="C169" s="9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5.75" customHeight="1" x14ac:dyDescent="0.25">
      <c r="A170" s="1"/>
      <c r="B170" s="1"/>
      <c r="C170" s="9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5.75" customHeight="1" x14ac:dyDescent="0.25">
      <c r="A171" s="1"/>
      <c r="B171" s="1"/>
      <c r="C171" s="9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5.75" customHeight="1" x14ac:dyDescent="0.25">
      <c r="A172" s="1"/>
      <c r="B172" s="1"/>
      <c r="C172" s="9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5.75" customHeight="1" x14ac:dyDescent="0.25">
      <c r="A173" s="1"/>
      <c r="B173" s="1"/>
      <c r="C173" s="9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5.75" customHeight="1" x14ac:dyDescent="0.25">
      <c r="A174" s="1"/>
      <c r="B174" s="1"/>
      <c r="C174" s="9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5.75" customHeight="1" x14ac:dyDescent="0.25">
      <c r="A175" s="1"/>
      <c r="B175" s="1"/>
      <c r="C175" s="9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5.75" customHeight="1" x14ac:dyDescent="0.25">
      <c r="A176" s="1"/>
      <c r="B176" s="1"/>
      <c r="C176" s="9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5.75" customHeight="1" x14ac:dyDescent="0.25">
      <c r="A177" s="1"/>
      <c r="B177" s="1"/>
      <c r="C177" s="9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5.75" customHeight="1" x14ac:dyDescent="0.25">
      <c r="A178" s="1"/>
      <c r="B178" s="1"/>
      <c r="C178" s="9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5.75" customHeight="1" x14ac:dyDescent="0.25">
      <c r="A179" s="1"/>
      <c r="B179" s="1"/>
      <c r="C179" s="9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5.75" customHeight="1" x14ac:dyDescent="0.25">
      <c r="A180" s="1"/>
      <c r="B180" s="1"/>
      <c r="C180" s="9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5.75" customHeight="1" x14ac:dyDescent="0.25">
      <c r="A181" s="1"/>
      <c r="B181" s="1"/>
      <c r="C181" s="9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5.75" customHeight="1" x14ac:dyDescent="0.25">
      <c r="A182" s="1"/>
      <c r="B182" s="1"/>
      <c r="C182" s="9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5.75" customHeight="1" x14ac:dyDescent="0.25">
      <c r="A183" s="1"/>
      <c r="B183" s="1"/>
      <c r="C183" s="9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5.75" customHeight="1" x14ac:dyDescent="0.25">
      <c r="A184" s="1"/>
      <c r="B184" s="1"/>
      <c r="C184" s="9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5.75" customHeight="1" x14ac:dyDescent="0.25">
      <c r="A185" s="1"/>
      <c r="B185" s="1"/>
      <c r="C185" s="9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5.75" customHeight="1" x14ac:dyDescent="0.25">
      <c r="A186" s="1"/>
      <c r="B186" s="1"/>
      <c r="C186" s="9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5.75" customHeight="1" x14ac:dyDescent="0.25">
      <c r="A187" s="1"/>
      <c r="B187" s="1"/>
      <c r="C187" s="9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5.75" customHeight="1" x14ac:dyDescent="0.25">
      <c r="A188" s="1"/>
      <c r="B188" s="1"/>
      <c r="C188" s="9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5.75" customHeight="1" x14ac:dyDescent="0.25">
      <c r="A189" s="1"/>
      <c r="B189" s="1"/>
      <c r="C189" s="9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5.75" customHeight="1" x14ac:dyDescent="0.25">
      <c r="A190" s="1"/>
      <c r="B190" s="1"/>
      <c r="C190" s="9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5.75" customHeight="1" x14ac:dyDescent="0.25">
      <c r="A191" s="1"/>
      <c r="B191" s="1"/>
      <c r="C191" s="9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5.75" customHeight="1" x14ac:dyDescent="0.25">
      <c r="A192" s="1"/>
      <c r="B192" s="1"/>
      <c r="C192" s="9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5.75" customHeight="1" x14ac:dyDescent="0.25">
      <c r="A193" s="1"/>
      <c r="B193" s="1"/>
      <c r="C193" s="9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5.75" customHeight="1" x14ac:dyDescent="0.25">
      <c r="A194" s="1"/>
      <c r="B194" s="1"/>
      <c r="C194" s="9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5.75" customHeight="1" x14ac:dyDescent="0.25">
      <c r="A195" s="1"/>
      <c r="B195" s="1"/>
      <c r="C195" s="9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5.75" customHeight="1" x14ac:dyDescent="0.25">
      <c r="A196" s="1"/>
      <c r="B196" s="1"/>
      <c r="C196" s="9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5.75" customHeight="1" x14ac:dyDescent="0.25">
      <c r="A197" s="1"/>
      <c r="B197" s="1"/>
      <c r="C197" s="9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5.75" customHeight="1" x14ac:dyDescent="0.25">
      <c r="A198" s="1"/>
      <c r="B198" s="1"/>
      <c r="C198" s="9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5.75" customHeight="1" x14ac:dyDescent="0.25">
      <c r="A199" s="1"/>
      <c r="B199" s="1"/>
      <c r="C199" s="9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5.75" customHeight="1" x14ac:dyDescent="0.25">
      <c r="A200" s="1"/>
      <c r="B200" s="1"/>
      <c r="C200" s="9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5.75" customHeight="1" x14ac:dyDescent="0.25">
      <c r="A201" s="1"/>
      <c r="B201" s="1"/>
      <c r="C201" s="9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5.75" customHeight="1" x14ac:dyDescent="0.25">
      <c r="A202" s="1"/>
      <c r="B202" s="1"/>
      <c r="C202" s="9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5.75" customHeight="1" x14ac:dyDescent="0.25">
      <c r="A203" s="1"/>
      <c r="B203" s="1"/>
      <c r="C203" s="9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5.75" customHeight="1" x14ac:dyDescent="0.25">
      <c r="A204" s="1"/>
      <c r="B204" s="1"/>
      <c r="C204" s="9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5.75" customHeight="1" x14ac:dyDescent="0.25">
      <c r="A205" s="1"/>
      <c r="B205" s="1"/>
      <c r="C205" s="9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5.75" customHeight="1" x14ac:dyDescent="0.25">
      <c r="A206" s="1"/>
      <c r="B206" s="1"/>
      <c r="C206" s="9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5.75" customHeight="1" x14ac:dyDescent="0.25">
      <c r="A207" s="1"/>
      <c r="B207" s="1"/>
      <c r="C207" s="9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5.75" customHeight="1" x14ac:dyDescent="0.25">
      <c r="A208" s="1"/>
      <c r="B208" s="1"/>
      <c r="C208" s="9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5.75" customHeight="1" x14ac:dyDescent="0.25">
      <c r="A209" s="1"/>
      <c r="B209" s="1"/>
      <c r="C209" s="9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5.75" customHeight="1" x14ac:dyDescent="0.25">
      <c r="A210" s="1"/>
      <c r="B210" s="1"/>
      <c r="C210" s="9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5.75" customHeight="1" x14ac:dyDescent="0.25">
      <c r="A211" s="1"/>
      <c r="B211" s="1"/>
      <c r="C211" s="9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5.75" customHeight="1" x14ac:dyDescent="0.25">
      <c r="A212" s="1"/>
      <c r="B212" s="1"/>
      <c r="C212" s="9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5.75" customHeight="1" x14ac:dyDescent="0.25">
      <c r="A213" s="1"/>
      <c r="B213" s="1"/>
      <c r="C213" s="9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5.75" customHeight="1" x14ac:dyDescent="0.25">
      <c r="A214" s="1"/>
      <c r="B214" s="1"/>
      <c r="C214" s="9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5.75" customHeight="1" x14ac:dyDescent="0.25">
      <c r="A215" s="1"/>
      <c r="B215" s="1"/>
      <c r="C215" s="9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5.75" customHeight="1" x14ac:dyDescent="0.25">
      <c r="A216" s="1"/>
      <c r="B216" s="1"/>
      <c r="C216" s="9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5.75" customHeight="1" x14ac:dyDescent="0.25">
      <c r="A217" s="1"/>
      <c r="B217" s="1"/>
      <c r="C217" s="9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5.75" customHeight="1" x14ac:dyDescent="0.25">
      <c r="A218" s="1"/>
      <c r="B218" s="1"/>
      <c r="C218" s="9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5.75" customHeight="1" x14ac:dyDescent="0.25">
      <c r="A219" s="1"/>
      <c r="B219" s="1"/>
      <c r="C219" s="9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5.75" customHeight="1" x14ac:dyDescent="0.25"/>
    <row r="221" spans="1:25" ht="15.75" customHeight="1" x14ac:dyDescent="0.25"/>
    <row r="222" spans="1:25" ht="15.75" customHeight="1" x14ac:dyDescent="0.25"/>
    <row r="223" spans="1:25" ht="15.75" customHeight="1" x14ac:dyDescent="0.25"/>
    <row r="224" spans="1:25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mergeCells count="8">
    <mergeCell ref="C19:E19"/>
    <mergeCell ref="L19:M19"/>
    <mergeCell ref="D2:F2"/>
    <mergeCell ref="C6:M6"/>
    <mergeCell ref="C7:D7"/>
    <mergeCell ref="L7:M7"/>
    <mergeCell ref="C18:E18"/>
    <mergeCell ref="L18:M18"/>
  </mergeCells>
  <conditionalFormatting sqref="M8:M17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">
    <cfRule type="cellIs" dxfId="2" priority="1" operator="equal">
      <formula>"VALOR ACIMA DO DISPONÍVEL"</formula>
    </cfRule>
  </conditionalFormatting>
  <pageMargins left="0.511811024" right="0.511811024" top="0.78740157499999996" bottom="0.78740157499999996" header="0" footer="0"/>
  <pageSetup orientation="landscape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00841-BCD3-4458-87EC-6A6D0B10FAD8}">
  <dimension ref="A1:Y998"/>
  <sheetViews>
    <sheetView showGridLines="0" workbookViewId="0">
      <selection activeCell="E8" sqref="E8:E17"/>
    </sheetView>
  </sheetViews>
  <sheetFormatPr defaultColWidth="14.42578125" defaultRowHeight="15" customHeight="1" x14ac:dyDescent="0.25"/>
  <cols>
    <col min="1" max="1" width="9.140625" customWidth="1"/>
    <col min="2" max="2" width="18.7109375" customWidth="1"/>
    <col min="3" max="3" width="4.42578125" style="10" bestFit="1" customWidth="1"/>
    <col min="4" max="4" width="15" customWidth="1"/>
    <col min="5" max="5" width="17.85546875" customWidth="1"/>
    <col min="6" max="6" width="15" customWidth="1"/>
    <col min="7" max="7" width="7.7109375" customWidth="1"/>
    <col min="8" max="8" width="7" customWidth="1"/>
    <col min="9" max="9" width="15" customWidth="1"/>
    <col min="10" max="10" width="7.140625" customWidth="1"/>
    <col min="11" max="11" width="15" customWidth="1"/>
    <col min="12" max="12" width="8.85546875" customWidth="1"/>
    <col min="13" max="13" width="9" customWidth="1"/>
    <col min="14" max="25" width="8.7109375" customWidth="1"/>
  </cols>
  <sheetData>
    <row r="1" spans="1:25" x14ac:dyDescent="0.25">
      <c r="A1" s="1"/>
      <c r="B1" s="1"/>
      <c r="C1" s="9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5.75" x14ac:dyDescent="0.25">
      <c r="A2" s="1"/>
      <c r="B2" s="1"/>
      <c r="C2" s="12"/>
      <c r="D2" s="52" t="s">
        <v>0</v>
      </c>
      <c r="E2" s="53"/>
      <c r="F2" s="54"/>
      <c r="G2" s="13"/>
      <c r="H2" s="13"/>
      <c r="I2" s="42">
        <f>SUM(L8:L17)</f>
        <v>5.7952967096125282E-2</v>
      </c>
      <c r="J2" s="40" t="s">
        <v>27</v>
      </c>
      <c r="K2" s="38" t="s">
        <v>28</v>
      </c>
      <c r="L2" s="13"/>
      <c r="M2" s="13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5.75" thickBot="1" x14ac:dyDescent="0.3">
      <c r="A3" s="1"/>
      <c r="B3" s="1"/>
      <c r="C3" s="12"/>
      <c r="D3" s="14" t="s">
        <v>1</v>
      </c>
      <c r="E3" s="15" t="s">
        <v>2</v>
      </c>
      <c r="F3" s="16" t="s">
        <v>3</v>
      </c>
      <c r="G3" s="13"/>
      <c r="H3" s="13"/>
      <c r="I3" s="17"/>
      <c r="J3" s="13"/>
      <c r="K3" s="39"/>
      <c r="L3" s="13"/>
      <c r="M3" s="13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30" customHeight="1" thickTop="1" thickBot="1" x14ac:dyDescent="0.3">
      <c r="A4" s="1"/>
      <c r="B4" s="1"/>
      <c r="C4" s="12"/>
      <c r="D4" s="18">
        <f>Outubro!F4</f>
        <v>124981.96333933418</v>
      </c>
      <c r="E4" s="19">
        <f>IF(SUM(I8:I17)&lt;=D4,SUM(I8:I17),"VALOR ACIMA DO DISPONÍVEL")</f>
        <v>83516</v>
      </c>
      <c r="F4" s="20">
        <f>(E4*I2)+E4+(D4-E4)</f>
        <v>129821.96333933418</v>
      </c>
      <c r="G4" s="13"/>
      <c r="H4" s="13"/>
      <c r="I4" s="37">
        <f>F4/100000-1</f>
        <v>0.29821963339334179</v>
      </c>
      <c r="J4" s="40" t="s">
        <v>27</v>
      </c>
      <c r="K4" s="38" t="s">
        <v>26</v>
      </c>
      <c r="L4" s="13"/>
      <c r="M4" s="13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5.75" thickTop="1" x14ac:dyDescent="0.25">
      <c r="A5" s="1"/>
      <c r="B5" s="1"/>
      <c r="C5" s="12"/>
      <c r="D5" s="13"/>
      <c r="E5" s="13"/>
      <c r="F5" s="13"/>
      <c r="G5" s="13"/>
      <c r="H5" s="13"/>
      <c r="I5" s="13"/>
      <c r="J5" s="13"/>
      <c r="K5" s="13"/>
      <c r="L5" s="13"/>
      <c r="M5" s="13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5.75" x14ac:dyDescent="0.25">
      <c r="A6" s="1"/>
      <c r="B6" s="1"/>
      <c r="C6" s="57" t="s">
        <v>25</v>
      </c>
      <c r="D6" s="58"/>
      <c r="E6" s="58"/>
      <c r="F6" s="58"/>
      <c r="G6" s="58"/>
      <c r="H6" s="58"/>
      <c r="I6" s="58"/>
      <c r="J6" s="58"/>
      <c r="K6" s="58"/>
      <c r="L6" s="58"/>
      <c r="M6" s="59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x14ac:dyDescent="0.25">
      <c r="A7" s="1"/>
      <c r="B7" s="1"/>
      <c r="C7" s="60" t="s">
        <v>4</v>
      </c>
      <c r="D7" s="61"/>
      <c r="E7" s="21" t="s">
        <v>5</v>
      </c>
      <c r="F7" s="14" t="s">
        <v>6</v>
      </c>
      <c r="G7" s="14" t="s">
        <v>7</v>
      </c>
      <c r="H7" s="22" t="s">
        <v>8</v>
      </c>
      <c r="I7" s="15" t="s">
        <v>9</v>
      </c>
      <c r="J7" s="22" t="s">
        <v>10</v>
      </c>
      <c r="K7" s="14" t="s">
        <v>11</v>
      </c>
      <c r="L7" s="55" t="s">
        <v>12</v>
      </c>
      <c r="M7" s="56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x14ac:dyDescent="0.25">
      <c r="A8" s="1"/>
      <c r="B8" s="1"/>
      <c r="C8" s="23">
        <v>1</v>
      </c>
      <c r="D8" s="24" t="s">
        <v>14</v>
      </c>
      <c r="E8" s="25">
        <v>0.1</v>
      </c>
      <c r="F8" s="26">
        <v>16.71</v>
      </c>
      <c r="G8" s="27">
        <f t="shared" ref="G8:G17" si="0">((E8*$D$4)/100)/F8</f>
        <v>7.4794711753042593</v>
      </c>
      <c r="H8" s="28">
        <v>6</v>
      </c>
      <c r="I8" s="29">
        <f>H8*F8*100</f>
        <v>10026</v>
      </c>
      <c r="J8" s="30">
        <f t="shared" ref="J8:J17" si="1">I8/$E$4</f>
        <v>0.12004885291441161</v>
      </c>
      <c r="K8" s="31">
        <v>15.86</v>
      </c>
      <c r="L8" s="32">
        <f t="shared" ref="L8:L17" si="2">IFERROR((K8/F8-1)*J8,0)</f>
        <v>-6.1066143014512284E-3</v>
      </c>
      <c r="M8" s="33">
        <f t="shared" ref="M8:M17" si="3">IFERROR(L8/J8,0)</f>
        <v>-5.0867743865948611E-2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x14ac:dyDescent="0.25">
      <c r="A9" s="1"/>
      <c r="B9" s="1"/>
      <c r="C9" s="34">
        <v>2</v>
      </c>
      <c r="D9" s="35" t="s">
        <v>13</v>
      </c>
      <c r="E9" s="25">
        <v>0.1</v>
      </c>
      <c r="F9" s="26">
        <v>35.25</v>
      </c>
      <c r="G9" s="27">
        <f t="shared" si="0"/>
        <v>3.5455876124633812</v>
      </c>
      <c r="H9" s="28">
        <v>3</v>
      </c>
      <c r="I9" s="29">
        <f t="shared" ref="I9:I17" si="4">H9*F9*100</f>
        <v>10575</v>
      </c>
      <c r="J9" s="30">
        <f t="shared" si="1"/>
        <v>0.12662244360362088</v>
      </c>
      <c r="K9" s="31">
        <v>42.95</v>
      </c>
      <c r="L9" s="36">
        <f t="shared" si="2"/>
        <v>2.7659370659514359E-2</v>
      </c>
      <c r="M9" s="33">
        <f t="shared" si="3"/>
        <v>0.21843971631205683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x14ac:dyDescent="0.25">
      <c r="A10" s="1"/>
      <c r="B10" s="1"/>
      <c r="C10" s="34">
        <v>3</v>
      </c>
      <c r="D10" s="35" t="s">
        <v>17</v>
      </c>
      <c r="E10" s="25">
        <v>0.1</v>
      </c>
      <c r="F10" s="26">
        <v>9.89</v>
      </c>
      <c r="G10" s="27">
        <f t="shared" si="0"/>
        <v>12.637205595483739</v>
      </c>
      <c r="H10" s="28">
        <v>10</v>
      </c>
      <c r="I10" s="29">
        <f t="shared" si="4"/>
        <v>9890</v>
      </c>
      <c r="J10" s="30">
        <f t="shared" si="1"/>
        <v>0.11842042243402462</v>
      </c>
      <c r="K10" s="31">
        <v>10.19</v>
      </c>
      <c r="L10" s="36">
        <f t="shared" si="2"/>
        <v>3.5921260596771618E-3</v>
      </c>
      <c r="M10" s="33">
        <f t="shared" si="3"/>
        <v>3.0333670374115052E-2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x14ac:dyDescent="0.25">
      <c r="A11" s="1"/>
      <c r="B11" s="1"/>
      <c r="C11" s="34">
        <v>4</v>
      </c>
      <c r="D11" s="35" t="s">
        <v>16</v>
      </c>
      <c r="E11" s="25">
        <v>0.1</v>
      </c>
      <c r="F11" s="26">
        <v>43.47</v>
      </c>
      <c r="G11" s="27">
        <f t="shared" si="0"/>
        <v>2.8751314317767238</v>
      </c>
      <c r="H11" s="28">
        <v>2</v>
      </c>
      <c r="I11" s="29">
        <f t="shared" si="4"/>
        <v>8694</v>
      </c>
      <c r="J11" s="30">
        <f t="shared" si="1"/>
        <v>0.10409981320944489</v>
      </c>
      <c r="K11" s="31">
        <v>48.33</v>
      </c>
      <c r="L11" s="36">
        <f t="shared" si="2"/>
        <v>1.1638488433354086E-2</v>
      </c>
      <c r="M11" s="33">
        <f t="shared" si="3"/>
        <v>0.11180124223602483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x14ac:dyDescent="0.25">
      <c r="A12" s="1"/>
      <c r="B12" s="1"/>
      <c r="C12" s="34">
        <v>5</v>
      </c>
      <c r="D12" s="35" t="s">
        <v>19</v>
      </c>
      <c r="E12" s="25">
        <v>0.1</v>
      </c>
      <c r="F12" s="26">
        <v>29</v>
      </c>
      <c r="G12" s="27">
        <f t="shared" si="0"/>
        <v>4.3097228737701441</v>
      </c>
      <c r="H12" s="28">
        <v>3</v>
      </c>
      <c r="I12" s="29">
        <f t="shared" si="4"/>
        <v>8700</v>
      </c>
      <c r="J12" s="30">
        <f t="shared" si="1"/>
        <v>0.10417165573063844</v>
      </c>
      <c r="K12" s="31">
        <v>34.659999999999997</v>
      </c>
      <c r="L12" s="36">
        <f t="shared" si="2"/>
        <v>2.0331433497772861E-2</v>
      </c>
      <c r="M12" s="33">
        <f t="shared" si="3"/>
        <v>0.19517241379310324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x14ac:dyDescent="0.25">
      <c r="A13" s="1"/>
      <c r="B13" s="1"/>
      <c r="C13" s="34">
        <v>6</v>
      </c>
      <c r="D13" s="35" t="s">
        <v>15</v>
      </c>
      <c r="E13" s="25">
        <v>0.1</v>
      </c>
      <c r="F13" s="26">
        <v>18.899999999999999</v>
      </c>
      <c r="G13" s="27">
        <f t="shared" si="0"/>
        <v>6.6128022930864656</v>
      </c>
      <c r="H13" s="28">
        <v>5</v>
      </c>
      <c r="I13" s="29">
        <f t="shared" si="4"/>
        <v>9450</v>
      </c>
      <c r="J13" s="30">
        <f t="shared" si="1"/>
        <v>0.11315197087983141</v>
      </c>
      <c r="K13" s="31">
        <v>19.850000000000001</v>
      </c>
      <c r="L13" s="36">
        <f t="shared" si="2"/>
        <v>5.6875329278222352E-3</v>
      </c>
      <c r="M13" s="33">
        <f t="shared" si="3"/>
        <v>5.0264550264550456E-2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x14ac:dyDescent="0.25">
      <c r="A14" s="1"/>
      <c r="B14" s="1"/>
      <c r="C14" s="34">
        <v>7</v>
      </c>
      <c r="D14" s="35" t="s">
        <v>20</v>
      </c>
      <c r="E14" s="25">
        <v>0.1</v>
      </c>
      <c r="F14" s="26">
        <v>10.76</v>
      </c>
      <c r="G14" s="27">
        <f t="shared" si="0"/>
        <v>11.615424102168605</v>
      </c>
      <c r="H14" s="28">
        <v>7</v>
      </c>
      <c r="I14" s="29">
        <f t="shared" si="4"/>
        <v>7531.9999999999991</v>
      </c>
      <c r="J14" s="30">
        <f t="shared" si="1"/>
        <v>9.0186311604961919E-2</v>
      </c>
      <c r="K14" s="31">
        <v>11.85</v>
      </c>
      <c r="L14" s="36">
        <f t="shared" si="2"/>
        <v>9.13597394511231E-3</v>
      </c>
      <c r="M14" s="33">
        <f t="shared" si="3"/>
        <v>0.10130111524163565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x14ac:dyDescent="0.25">
      <c r="A15" s="1"/>
      <c r="B15" s="1"/>
      <c r="C15" s="34">
        <v>8</v>
      </c>
      <c r="D15" s="35" t="s">
        <v>21</v>
      </c>
      <c r="E15" s="25">
        <v>0.1</v>
      </c>
      <c r="F15" s="26">
        <v>12.89</v>
      </c>
      <c r="G15" s="27">
        <f t="shared" si="0"/>
        <v>9.6960406004138235</v>
      </c>
      <c r="H15" s="28">
        <v>5</v>
      </c>
      <c r="I15" s="29">
        <f t="shared" si="4"/>
        <v>6445</v>
      </c>
      <c r="J15" s="30">
        <f t="shared" si="1"/>
        <v>7.7170841515398242E-2</v>
      </c>
      <c r="K15" s="31">
        <v>12.46</v>
      </c>
      <c r="L15" s="36">
        <f t="shared" si="2"/>
        <v>-2.5743570094353147E-3</v>
      </c>
      <c r="M15" s="33">
        <f t="shared" si="3"/>
        <v>-3.3359193173002288E-2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x14ac:dyDescent="0.25">
      <c r="A16" s="1"/>
      <c r="B16" s="1"/>
      <c r="C16" s="34">
        <v>9</v>
      </c>
      <c r="D16" s="35" t="s">
        <v>23</v>
      </c>
      <c r="E16" s="25">
        <v>0.1</v>
      </c>
      <c r="F16" s="26">
        <v>22.7</v>
      </c>
      <c r="G16" s="27">
        <f t="shared" si="0"/>
        <v>5.505813362966264</v>
      </c>
      <c r="H16" s="28">
        <v>3</v>
      </c>
      <c r="I16" s="29">
        <f t="shared" si="4"/>
        <v>6809.9999999999991</v>
      </c>
      <c r="J16" s="30">
        <f t="shared" si="1"/>
        <v>8.1541261554672145E-2</v>
      </c>
      <c r="K16" s="31">
        <v>21.25</v>
      </c>
      <c r="L16" s="36">
        <f t="shared" si="2"/>
        <v>-5.2085827865319166E-3</v>
      </c>
      <c r="M16" s="33">
        <f t="shared" si="3"/>
        <v>-6.3876651982378796E-2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x14ac:dyDescent="0.25">
      <c r="A17" s="1"/>
      <c r="B17" s="1"/>
      <c r="C17" s="34">
        <v>10</v>
      </c>
      <c r="D17" s="35" t="s">
        <v>18</v>
      </c>
      <c r="E17" s="25">
        <v>0.1</v>
      </c>
      <c r="F17" s="26">
        <v>53.94</v>
      </c>
      <c r="G17" s="27">
        <f t="shared" si="0"/>
        <v>2.3170553084785723</v>
      </c>
      <c r="H17" s="28">
        <v>1</v>
      </c>
      <c r="I17" s="29">
        <f t="shared" si="4"/>
        <v>5394</v>
      </c>
      <c r="J17" s="30">
        <f t="shared" si="1"/>
        <v>6.4586426552995832E-2</v>
      </c>
      <c r="K17" s="31">
        <v>48.76</v>
      </c>
      <c r="L17" s="36">
        <f t="shared" si="2"/>
        <v>-6.2024043297092789E-3</v>
      </c>
      <c r="M17" s="33">
        <f t="shared" si="3"/>
        <v>-9.6032628846866919E-2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x14ac:dyDescent="0.25">
      <c r="A18" s="1"/>
      <c r="B18" s="1"/>
      <c r="C18" s="62" t="s">
        <v>22</v>
      </c>
      <c r="D18" s="62"/>
      <c r="E18" s="62"/>
      <c r="F18" s="4">
        <f>D4</f>
        <v>124981.96333933418</v>
      </c>
      <c r="G18" s="3"/>
      <c r="H18" s="3"/>
      <c r="I18" s="3"/>
      <c r="J18" s="4"/>
      <c r="K18" s="2">
        <f>F4</f>
        <v>129821.96333933418</v>
      </c>
      <c r="L18" s="50">
        <f t="shared" ref="L18:L19" si="5">(K18/F18-1)</f>
        <v>3.8725587842296072E-2</v>
      </c>
      <c r="M18" s="51"/>
      <c r="N18" s="41" t="s">
        <v>29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5.75" customHeight="1" x14ac:dyDescent="0.25">
      <c r="A19" s="1"/>
      <c r="B19" s="1"/>
      <c r="C19" s="62" t="s">
        <v>24</v>
      </c>
      <c r="D19" s="62"/>
      <c r="E19" s="62"/>
      <c r="F19" s="11">
        <v>100967.2</v>
      </c>
      <c r="G19" s="6"/>
      <c r="H19" s="6"/>
      <c r="I19" s="6"/>
      <c r="J19" s="7"/>
      <c r="K19" s="5">
        <v>102673.28</v>
      </c>
      <c r="L19" s="50">
        <f t="shared" si="5"/>
        <v>1.6897368650413247E-2</v>
      </c>
      <c r="M19" s="5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5.75" customHeight="1" x14ac:dyDescent="0.25">
      <c r="A20" s="1"/>
      <c r="B20" s="1"/>
      <c r="C20" s="9"/>
      <c r="D20" s="1"/>
      <c r="E20" s="8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5.75" customHeight="1" x14ac:dyDescent="0.25">
      <c r="A21" s="1"/>
      <c r="B21" s="1"/>
      <c r="C21" s="9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5.75" customHeight="1" x14ac:dyDescent="0.25">
      <c r="A22" s="1"/>
      <c r="B22" s="1"/>
      <c r="C22" s="9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5.75" customHeight="1" x14ac:dyDescent="0.25">
      <c r="A23" s="1"/>
      <c r="B23" s="1"/>
      <c r="C23" s="9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5.75" customHeight="1" x14ac:dyDescent="0.25">
      <c r="A24" s="1"/>
      <c r="B24" s="1"/>
      <c r="C24" s="9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5.75" customHeight="1" x14ac:dyDescent="0.25">
      <c r="A25" s="1"/>
      <c r="B25" s="1"/>
      <c r="C25" s="9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5.75" customHeight="1" x14ac:dyDescent="0.25">
      <c r="A26" s="1"/>
      <c r="B26" s="1"/>
      <c r="C26" s="9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5.75" customHeight="1" x14ac:dyDescent="0.25">
      <c r="A27" s="1"/>
      <c r="B27" s="1"/>
      <c r="C27" s="9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5.75" customHeight="1" x14ac:dyDescent="0.25">
      <c r="A28" s="1"/>
      <c r="B28" s="1"/>
      <c r="C28" s="9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5.75" customHeight="1" x14ac:dyDescent="0.25">
      <c r="A29" s="1"/>
      <c r="B29" s="1"/>
      <c r="C29" s="9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5.75" customHeight="1" x14ac:dyDescent="0.25">
      <c r="A30" s="1"/>
      <c r="B30" s="1"/>
      <c r="C30" s="9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5.75" customHeight="1" x14ac:dyDescent="0.25">
      <c r="A31" s="1"/>
      <c r="B31" s="1"/>
      <c r="C31" s="9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5.75" customHeight="1" x14ac:dyDescent="0.25">
      <c r="A32" s="1"/>
      <c r="B32" s="1"/>
      <c r="C32" s="9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5.75" customHeight="1" x14ac:dyDescent="0.25">
      <c r="A33" s="1"/>
      <c r="B33" s="1"/>
      <c r="C33" s="9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5.75" customHeight="1" x14ac:dyDescent="0.25">
      <c r="A34" s="1"/>
      <c r="B34" s="1"/>
      <c r="C34" s="9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5.75" customHeight="1" x14ac:dyDescent="0.25">
      <c r="A35" s="1"/>
      <c r="B35" s="1"/>
      <c r="C35" s="9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5.75" customHeight="1" x14ac:dyDescent="0.25">
      <c r="A36" s="1"/>
      <c r="B36" s="1"/>
      <c r="C36" s="9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5.75" customHeight="1" x14ac:dyDescent="0.25">
      <c r="A37" s="1"/>
      <c r="B37" s="1"/>
      <c r="C37" s="9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5.75" customHeight="1" x14ac:dyDescent="0.25">
      <c r="A38" s="1"/>
      <c r="B38" s="1"/>
      <c r="C38" s="9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5.75" customHeight="1" x14ac:dyDescent="0.25">
      <c r="A39" s="1"/>
      <c r="B39" s="1"/>
      <c r="C39" s="9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5.75" customHeight="1" x14ac:dyDescent="0.25">
      <c r="A40" s="1"/>
      <c r="B40" s="1"/>
      <c r="C40" s="9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5.75" customHeight="1" x14ac:dyDescent="0.25">
      <c r="A41" s="1"/>
      <c r="B41" s="1"/>
      <c r="C41" s="9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5.75" customHeight="1" x14ac:dyDescent="0.25">
      <c r="A42" s="1"/>
      <c r="B42" s="1"/>
      <c r="C42" s="9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5.75" customHeight="1" x14ac:dyDescent="0.25">
      <c r="A43" s="1"/>
      <c r="B43" s="1"/>
      <c r="C43" s="9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5.75" customHeight="1" x14ac:dyDescent="0.25">
      <c r="A44" s="1"/>
      <c r="B44" s="1"/>
      <c r="C44" s="9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5.75" customHeight="1" x14ac:dyDescent="0.25">
      <c r="A45" s="1"/>
      <c r="B45" s="1"/>
      <c r="C45" s="9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5.75" customHeight="1" x14ac:dyDescent="0.25">
      <c r="A46" s="1"/>
      <c r="B46" s="1"/>
      <c r="C46" s="9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5.75" customHeight="1" x14ac:dyDescent="0.25">
      <c r="A47" s="1"/>
      <c r="B47" s="1"/>
      <c r="C47" s="9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5.75" customHeight="1" x14ac:dyDescent="0.25">
      <c r="A48" s="1"/>
      <c r="B48" s="1"/>
      <c r="C48" s="9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5.75" customHeight="1" x14ac:dyDescent="0.25">
      <c r="A49" s="1"/>
      <c r="B49" s="1"/>
      <c r="C49" s="9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5.75" customHeight="1" x14ac:dyDescent="0.25">
      <c r="A50" s="1"/>
      <c r="B50" s="1"/>
      <c r="C50" s="9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5.75" customHeight="1" x14ac:dyDescent="0.25">
      <c r="A51" s="1"/>
      <c r="B51" s="1"/>
      <c r="C51" s="9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5.75" customHeight="1" x14ac:dyDescent="0.25">
      <c r="A52" s="1"/>
      <c r="B52" s="1"/>
      <c r="C52" s="9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5.75" customHeight="1" x14ac:dyDescent="0.25">
      <c r="A53" s="1"/>
      <c r="B53" s="1"/>
      <c r="C53" s="9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5.75" customHeight="1" x14ac:dyDescent="0.25">
      <c r="A54" s="1"/>
      <c r="B54" s="1"/>
      <c r="C54" s="9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5.75" customHeight="1" x14ac:dyDescent="0.25">
      <c r="A55" s="1"/>
      <c r="B55" s="1"/>
      <c r="C55" s="9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5.75" customHeight="1" x14ac:dyDescent="0.25">
      <c r="A56" s="1"/>
      <c r="B56" s="1"/>
      <c r="C56" s="9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5.75" customHeight="1" x14ac:dyDescent="0.25">
      <c r="A57" s="1"/>
      <c r="B57" s="1"/>
      <c r="C57" s="9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5.75" customHeight="1" x14ac:dyDescent="0.25">
      <c r="A58" s="1"/>
      <c r="B58" s="1"/>
      <c r="C58" s="9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5.75" customHeight="1" x14ac:dyDescent="0.25">
      <c r="A59" s="1"/>
      <c r="B59" s="1"/>
      <c r="C59" s="9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5.75" customHeight="1" x14ac:dyDescent="0.25">
      <c r="A60" s="1"/>
      <c r="B60" s="1"/>
      <c r="C60" s="9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5.75" customHeight="1" x14ac:dyDescent="0.25">
      <c r="A61" s="1"/>
      <c r="B61" s="1"/>
      <c r="C61" s="9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5.75" customHeight="1" x14ac:dyDescent="0.25">
      <c r="A62" s="1"/>
      <c r="B62" s="1"/>
      <c r="C62" s="9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5.75" customHeight="1" x14ac:dyDescent="0.25">
      <c r="A63" s="1"/>
      <c r="B63" s="1"/>
      <c r="C63" s="9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5.75" customHeight="1" x14ac:dyDescent="0.25">
      <c r="A64" s="1"/>
      <c r="B64" s="1"/>
      <c r="C64" s="9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5.75" customHeight="1" x14ac:dyDescent="0.25">
      <c r="A65" s="1"/>
      <c r="B65" s="1"/>
      <c r="C65" s="9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5.75" customHeight="1" x14ac:dyDescent="0.25">
      <c r="A66" s="1"/>
      <c r="B66" s="1"/>
      <c r="C66" s="9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5.75" customHeight="1" x14ac:dyDescent="0.25">
      <c r="A67" s="1"/>
      <c r="B67" s="1"/>
      <c r="C67" s="9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5.75" customHeight="1" x14ac:dyDescent="0.25">
      <c r="A68" s="1"/>
      <c r="B68" s="1"/>
      <c r="C68" s="9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5.75" customHeight="1" x14ac:dyDescent="0.25">
      <c r="A69" s="1"/>
      <c r="B69" s="1"/>
      <c r="C69" s="9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5.75" customHeight="1" x14ac:dyDescent="0.25">
      <c r="A70" s="1"/>
      <c r="B70" s="1"/>
      <c r="C70" s="9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5.75" customHeight="1" x14ac:dyDescent="0.25">
      <c r="A71" s="1"/>
      <c r="B71" s="1"/>
      <c r="C71" s="9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5.75" customHeight="1" x14ac:dyDescent="0.25">
      <c r="A72" s="1"/>
      <c r="B72" s="1"/>
      <c r="C72" s="9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5.75" customHeight="1" x14ac:dyDescent="0.25">
      <c r="A73" s="1"/>
      <c r="B73" s="1"/>
      <c r="C73" s="9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5.75" customHeight="1" x14ac:dyDescent="0.25">
      <c r="A74" s="1"/>
      <c r="B74" s="1"/>
      <c r="C74" s="9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5.75" customHeight="1" x14ac:dyDescent="0.25">
      <c r="A75" s="1"/>
      <c r="B75" s="1"/>
      <c r="C75" s="9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5.75" customHeight="1" x14ac:dyDescent="0.25">
      <c r="A76" s="1"/>
      <c r="B76" s="1"/>
      <c r="C76" s="9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5.75" customHeight="1" x14ac:dyDescent="0.25">
      <c r="A77" s="1"/>
      <c r="B77" s="1"/>
      <c r="C77" s="9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5.75" customHeight="1" x14ac:dyDescent="0.25">
      <c r="A78" s="1"/>
      <c r="B78" s="1"/>
      <c r="C78" s="9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5.75" customHeight="1" x14ac:dyDescent="0.25">
      <c r="A79" s="1"/>
      <c r="B79" s="1"/>
      <c r="C79" s="9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5.75" customHeight="1" x14ac:dyDescent="0.25">
      <c r="A80" s="1"/>
      <c r="B80" s="1"/>
      <c r="C80" s="9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5.75" customHeight="1" x14ac:dyDescent="0.25">
      <c r="A81" s="1"/>
      <c r="B81" s="1"/>
      <c r="C81" s="9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5.75" customHeight="1" x14ac:dyDescent="0.25">
      <c r="A82" s="1"/>
      <c r="B82" s="1"/>
      <c r="C82" s="9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5.75" customHeight="1" x14ac:dyDescent="0.25">
      <c r="A83" s="1"/>
      <c r="B83" s="1"/>
      <c r="C83" s="9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5.75" customHeight="1" x14ac:dyDescent="0.25">
      <c r="A84" s="1"/>
      <c r="B84" s="1"/>
      <c r="C84" s="9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5.75" customHeight="1" x14ac:dyDescent="0.25">
      <c r="A85" s="1"/>
      <c r="B85" s="1"/>
      <c r="C85" s="9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5.75" customHeight="1" x14ac:dyDescent="0.25">
      <c r="A86" s="1"/>
      <c r="B86" s="1"/>
      <c r="C86" s="9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5.75" customHeight="1" x14ac:dyDescent="0.25">
      <c r="A87" s="1"/>
      <c r="B87" s="1"/>
      <c r="C87" s="9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5.75" customHeight="1" x14ac:dyDescent="0.25">
      <c r="A88" s="1"/>
      <c r="B88" s="1"/>
      <c r="C88" s="9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5.75" customHeight="1" x14ac:dyDescent="0.25">
      <c r="A89" s="1"/>
      <c r="B89" s="1"/>
      <c r="C89" s="9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5.75" customHeight="1" x14ac:dyDescent="0.25">
      <c r="A90" s="1"/>
      <c r="B90" s="1"/>
      <c r="C90" s="9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5.75" customHeight="1" x14ac:dyDescent="0.25">
      <c r="A91" s="1"/>
      <c r="B91" s="1"/>
      <c r="C91" s="9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5.75" customHeight="1" x14ac:dyDescent="0.25">
      <c r="A92" s="1"/>
      <c r="B92" s="1"/>
      <c r="C92" s="9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5.75" customHeight="1" x14ac:dyDescent="0.25">
      <c r="A93" s="1"/>
      <c r="B93" s="1"/>
      <c r="C93" s="9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5.75" customHeight="1" x14ac:dyDescent="0.25">
      <c r="A94" s="1"/>
      <c r="B94" s="1"/>
      <c r="C94" s="9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5.75" customHeight="1" x14ac:dyDescent="0.25">
      <c r="A95" s="1"/>
      <c r="B95" s="1"/>
      <c r="C95" s="9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5.75" customHeight="1" x14ac:dyDescent="0.25">
      <c r="A96" s="1"/>
      <c r="B96" s="1"/>
      <c r="C96" s="9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5.75" customHeight="1" x14ac:dyDescent="0.25">
      <c r="A97" s="1"/>
      <c r="B97" s="1"/>
      <c r="C97" s="9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5.75" customHeight="1" x14ac:dyDescent="0.25">
      <c r="A98" s="1"/>
      <c r="B98" s="1"/>
      <c r="C98" s="9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5.75" customHeight="1" x14ac:dyDescent="0.25">
      <c r="A99" s="1"/>
      <c r="B99" s="1"/>
      <c r="C99" s="9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5.75" customHeight="1" x14ac:dyDescent="0.25">
      <c r="A100" s="1"/>
      <c r="B100" s="1"/>
      <c r="C100" s="9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5.75" customHeight="1" x14ac:dyDescent="0.25">
      <c r="A101" s="1"/>
      <c r="B101" s="1"/>
      <c r="C101" s="9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5.75" customHeight="1" x14ac:dyDescent="0.25">
      <c r="A102" s="1"/>
      <c r="B102" s="1"/>
      <c r="C102" s="9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5.75" customHeight="1" x14ac:dyDescent="0.25">
      <c r="A103" s="1"/>
      <c r="B103" s="1"/>
      <c r="C103" s="9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5.75" customHeight="1" x14ac:dyDescent="0.25">
      <c r="A104" s="1"/>
      <c r="B104" s="1"/>
      <c r="C104" s="9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5.75" customHeight="1" x14ac:dyDescent="0.25">
      <c r="A105" s="1"/>
      <c r="B105" s="1"/>
      <c r="C105" s="9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5.75" customHeight="1" x14ac:dyDescent="0.25">
      <c r="A106" s="1"/>
      <c r="B106" s="1"/>
      <c r="C106" s="9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5.75" customHeight="1" x14ac:dyDescent="0.25">
      <c r="A107" s="1"/>
      <c r="B107" s="1"/>
      <c r="C107" s="9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5.75" customHeight="1" x14ac:dyDescent="0.25">
      <c r="A108" s="1"/>
      <c r="B108" s="1"/>
      <c r="C108" s="9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5.75" customHeight="1" x14ac:dyDescent="0.25">
      <c r="A109" s="1"/>
      <c r="B109" s="1"/>
      <c r="C109" s="9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5.75" customHeight="1" x14ac:dyDescent="0.25">
      <c r="A110" s="1"/>
      <c r="B110" s="1"/>
      <c r="C110" s="9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5.75" customHeight="1" x14ac:dyDescent="0.25">
      <c r="A111" s="1"/>
      <c r="B111" s="1"/>
      <c r="C111" s="9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5.75" customHeight="1" x14ac:dyDescent="0.25">
      <c r="A112" s="1"/>
      <c r="B112" s="1"/>
      <c r="C112" s="9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5.75" customHeight="1" x14ac:dyDescent="0.25">
      <c r="A113" s="1"/>
      <c r="B113" s="1"/>
      <c r="C113" s="9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5.75" customHeight="1" x14ac:dyDescent="0.25">
      <c r="A114" s="1"/>
      <c r="B114" s="1"/>
      <c r="C114" s="9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5.75" customHeight="1" x14ac:dyDescent="0.25">
      <c r="A115" s="1"/>
      <c r="B115" s="1"/>
      <c r="C115" s="9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5.75" customHeight="1" x14ac:dyDescent="0.25">
      <c r="A116" s="1"/>
      <c r="B116" s="1"/>
      <c r="C116" s="9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5.75" customHeight="1" x14ac:dyDescent="0.25">
      <c r="A117" s="1"/>
      <c r="B117" s="1"/>
      <c r="C117" s="9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5.75" customHeight="1" x14ac:dyDescent="0.25">
      <c r="A118" s="1"/>
      <c r="B118" s="1"/>
      <c r="C118" s="9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5.75" customHeight="1" x14ac:dyDescent="0.25">
      <c r="A119" s="1"/>
      <c r="B119" s="1"/>
      <c r="C119" s="9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5.75" customHeight="1" x14ac:dyDescent="0.25">
      <c r="A120" s="1"/>
      <c r="B120" s="1"/>
      <c r="C120" s="9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5.75" customHeight="1" x14ac:dyDescent="0.25">
      <c r="A121" s="1"/>
      <c r="B121" s="1"/>
      <c r="C121" s="9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5.75" customHeight="1" x14ac:dyDescent="0.25">
      <c r="A122" s="1"/>
      <c r="B122" s="1"/>
      <c r="C122" s="9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5.75" customHeight="1" x14ac:dyDescent="0.25">
      <c r="A123" s="1"/>
      <c r="B123" s="1"/>
      <c r="C123" s="9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5.75" customHeight="1" x14ac:dyDescent="0.25">
      <c r="A124" s="1"/>
      <c r="B124" s="1"/>
      <c r="C124" s="9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5.75" customHeight="1" x14ac:dyDescent="0.25">
      <c r="A125" s="1"/>
      <c r="B125" s="1"/>
      <c r="C125" s="9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5.75" customHeight="1" x14ac:dyDescent="0.25">
      <c r="A126" s="1"/>
      <c r="B126" s="1"/>
      <c r="C126" s="9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5.75" customHeight="1" x14ac:dyDescent="0.25">
      <c r="A127" s="1"/>
      <c r="B127" s="1"/>
      <c r="C127" s="9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5.75" customHeight="1" x14ac:dyDescent="0.25">
      <c r="A128" s="1"/>
      <c r="B128" s="1"/>
      <c r="C128" s="9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5.75" customHeight="1" x14ac:dyDescent="0.25">
      <c r="A129" s="1"/>
      <c r="B129" s="1"/>
      <c r="C129" s="9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5.75" customHeight="1" x14ac:dyDescent="0.25">
      <c r="A130" s="1"/>
      <c r="B130" s="1"/>
      <c r="C130" s="9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5.75" customHeight="1" x14ac:dyDescent="0.25">
      <c r="A131" s="1"/>
      <c r="B131" s="1"/>
      <c r="C131" s="9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5.75" customHeight="1" x14ac:dyDescent="0.25">
      <c r="A132" s="1"/>
      <c r="B132" s="1"/>
      <c r="C132" s="9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5.75" customHeight="1" x14ac:dyDescent="0.25">
      <c r="A133" s="1"/>
      <c r="B133" s="1"/>
      <c r="C133" s="9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5.75" customHeight="1" x14ac:dyDescent="0.25">
      <c r="A134" s="1"/>
      <c r="B134" s="1"/>
      <c r="C134" s="9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5.75" customHeight="1" x14ac:dyDescent="0.25">
      <c r="A135" s="1"/>
      <c r="B135" s="1"/>
      <c r="C135" s="9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5.75" customHeight="1" x14ac:dyDescent="0.25">
      <c r="A136" s="1"/>
      <c r="B136" s="1"/>
      <c r="C136" s="9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5.75" customHeight="1" x14ac:dyDescent="0.25">
      <c r="A137" s="1"/>
      <c r="B137" s="1"/>
      <c r="C137" s="9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5.75" customHeight="1" x14ac:dyDescent="0.25">
      <c r="A138" s="1"/>
      <c r="B138" s="1"/>
      <c r="C138" s="9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5.75" customHeight="1" x14ac:dyDescent="0.25">
      <c r="A139" s="1"/>
      <c r="B139" s="1"/>
      <c r="C139" s="9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5.75" customHeight="1" x14ac:dyDescent="0.25">
      <c r="A140" s="1"/>
      <c r="B140" s="1"/>
      <c r="C140" s="9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5.75" customHeight="1" x14ac:dyDescent="0.25">
      <c r="A141" s="1"/>
      <c r="B141" s="1"/>
      <c r="C141" s="9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5.75" customHeight="1" x14ac:dyDescent="0.25">
      <c r="A142" s="1"/>
      <c r="B142" s="1"/>
      <c r="C142" s="9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5.75" customHeight="1" x14ac:dyDescent="0.25">
      <c r="A143" s="1"/>
      <c r="B143" s="1"/>
      <c r="C143" s="9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5.75" customHeight="1" x14ac:dyDescent="0.25">
      <c r="A144" s="1"/>
      <c r="B144" s="1"/>
      <c r="C144" s="9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5.75" customHeight="1" x14ac:dyDescent="0.25">
      <c r="A145" s="1"/>
      <c r="B145" s="1"/>
      <c r="C145" s="9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5.75" customHeight="1" x14ac:dyDescent="0.25">
      <c r="A146" s="1"/>
      <c r="B146" s="1"/>
      <c r="C146" s="9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5.75" customHeight="1" x14ac:dyDescent="0.25">
      <c r="A147" s="1"/>
      <c r="B147" s="1"/>
      <c r="C147" s="9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5.75" customHeight="1" x14ac:dyDescent="0.25">
      <c r="A148" s="1"/>
      <c r="B148" s="1"/>
      <c r="C148" s="9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5.75" customHeight="1" x14ac:dyDescent="0.25">
      <c r="A149" s="1"/>
      <c r="B149" s="1"/>
      <c r="C149" s="9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5.75" customHeight="1" x14ac:dyDescent="0.25">
      <c r="A150" s="1"/>
      <c r="B150" s="1"/>
      <c r="C150" s="9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5.75" customHeight="1" x14ac:dyDescent="0.25">
      <c r="A151" s="1"/>
      <c r="B151" s="1"/>
      <c r="C151" s="9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5.75" customHeight="1" x14ac:dyDescent="0.25">
      <c r="A152" s="1"/>
      <c r="B152" s="1"/>
      <c r="C152" s="9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5.75" customHeight="1" x14ac:dyDescent="0.25">
      <c r="A153" s="1"/>
      <c r="B153" s="1"/>
      <c r="C153" s="9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5.75" customHeight="1" x14ac:dyDescent="0.25">
      <c r="A154" s="1"/>
      <c r="B154" s="1"/>
      <c r="C154" s="9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5.75" customHeight="1" x14ac:dyDescent="0.25">
      <c r="A155" s="1"/>
      <c r="B155" s="1"/>
      <c r="C155" s="9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5.75" customHeight="1" x14ac:dyDescent="0.25">
      <c r="A156" s="1"/>
      <c r="B156" s="1"/>
      <c r="C156" s="9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5.75" customHeight="1" x14ac:dyDescent="0.25">
      <c r="A157" s="1"/>
      <c r="B157" s="1"/>
      <c r="C157" s="9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5.75" customHeight="1" x14ac:dyDescent="0.25">
      <c r="A158" s="1"/>
      <c r="B158" s="1"/>
      <c r="C158" s="9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5.75" customHeight="1" x14ac:dyDescent="0.25">
      <c r="A159" s="1"/>
      <c r="B159" s="1"/>
      <c r="C159" s="9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5.75" customHeight="1" x14ac:dyDescent="0.25">
      <c r="A160" s="1"/>
      <c r="B160" s="1"/>
      <c r="C160" s="9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5.75" customHeight="1" x14ac:dyDescent="0.25">
      <c r="A161" s="1"/>
      <c r="B161" s="1"/>
      <c r="C161" s="9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5.75" customHeight="1" x14ac:dyDescent="0.25">
      <c r="A162" s="1"/>
      <c r="B162" s="1"/>
      <c r="C162" s="9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5.75" customHeight="1" x14ac:dyDescent="0.25">
      <c r="A163" s="1"/>
      <c r="B163" s="1"/>
      <c r="C163" s="9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5.75" customHeight="1" x14ac:dyDescent="0.25">
      <c r="A164" s="1"/>
      <c r="B164" s="1"/>
      <c r="C164" s="9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5.75" customHeight="1" x14ac:dyDescent="0.25">
      <c r="A165" s="1"/>
      <c r="B165" s="1"/>
      <c r="C165" s="9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5.75" customHeight="1" x14ac:dyDescent="0.25">
      <c r="A166" s="1"/>
      <c r="B166" s="1"/>
      <c r="C166" s="9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5.75" customHeight="1" x14ac:dyDescent="0.25">
      <c r="A167" s="1"/>
      <c r="B167" s="1"/>
      <c r="C167" s="9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5.75" customHeight="1" x14ac:dyDescent="0.25">
      <c r="A168" s="1"/>
      <c r="B168" s="1"/>
      <c r="C168" s="9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5.75" customHeight="1" x14ac:dyDescent="0.25">
      <c r="A169" s="1"/>
      <c r="B169" s="1"/>
      <c r="C169" s="9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5.75" customHeight="1" x14ac:dyDescent="0.25">
      <c r="A170" s="1"/>
      <c r="B170" s="1"/>
      <c r="C170" s="9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5.75" customHeight="1" x14ac:dyDescent="0.25">
      <c r="A171" s="1"/>
      <c r="B171" s="1"/>
      <c r="C171" s="9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5.75" customHeight="1" x14ac:dyDescent="0.25">
      <c r="A172" s="1"/>
      <c r="B172" s="1"/>
      <c r="C172" s="9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5.75" customHeight="1" x14ac:dyDescent="0.25">
      <c r="A173" s="1"/>
      <c r="B173" s="1"/>
      <c r="C173" s="9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5.75" customHeight="1" x14ac:dyDescent="0.25">
      <c r="A174" s="1"/>
      <c r="B174" s="1"/>
      <c r="C174" s="9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5.75" customHeight="1" x14ac:dyDescent="0.25">
      <c r="A175" s="1"/>
      <c r="B175" s="1"/>
      <c r="C175" s="9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5.75" customHeight="1" x14ac:dyDescent="0.25">
      <c r="A176" s="1"/>
      <c r="B176" s="1"/>
      <c r="C176" s="9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5.75" customHeight="1" x14ac:dyDescent="0.25">
      <c r="A177" s="1"/>
      <c r="B177" s="1"/>
      <c r="C177" s="9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5.75" customHeight="1" x14ac:dyDescent="0.25">
      <c r="A178" s="1"/>
      <c r="B178" s="1"/>
      <c r="C178" s="9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5.75" customHeight="1" x14ac:dyDescent="0.25">
      <c r="A179" s="1"/>
      <c r="B179" s="1"/>
      <c r="C179" s="9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5.75" customHeight="1" x14ac:dyDescent="0.25">
      <c r="A180" s="1"/>
      <c r="B180" s="1"/>
      <c r="C180" s="9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5.75" customHeight="1" x14ac:dyDescent="0.25">
      <c r="A181" s="1"/>
      <c r="B181" s="1"/>
      <c r="C181" s="9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5.75" customHeight="1" x14ac:dyDescent="0.25">
      <c r="A182" s="1"/>
      <c r="B182" s="1"/>
      <c r="C182" s="9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5.75" customHeight="1" x14ac:dyDescent="0.25">
      <c r="A183" s="1"/>
      <c r="B183" s="1"/>
      <c r="C183" s="9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5.75" customHeight="1" x14ac:dyDescent="0.25">
      <c r="A184" s="1"/>
      <c r="B184" s="1"/>
      <c r="C184" s="9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5.75" customHeight="1" x14ac:dyDescent="0.25">
      <c r="A185" s="1"/>
      <c r="B185" s="1"/>
      <c r="C185" s="9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5.75" customHeight="1" x14ac:dyDescent="0.25">
      <c r="A186" s="1"/>
      <c r="B186" s="1"/>
      <c r="C186" s="9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5.75" customHeight="1" x14ac:dyDescent="0.25">
      <c r="A187" s="1"/>
      <c r="B187" s="1"/>
      <c r="C187" s="9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5.75" customHeight="1" x14ac:dyDescent="0.25">
      <c r="A188" s="1"/>
      <c r="B188" s="1"/>
      <c r="C188" s="9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5.75" customHeight="1" x14ac:dyDescent="0.25">
      <c r="A189" s="1"/>
      <c r="B189" s="1"/>
      <c r="C189" s="9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5.75" customHeight="1" x14ac:dyDescent="0.25">
      <c r="A190" s="1"/>
      <c r="B190" s="1"/>
      <c r="C190" s="9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5.75" customHeight="1" x14ac:dyDescent="0.25">
      <c r="A191" s="1"/>
      <c r="B191" s="1"/>
      <c r="C191" s="9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5.75" customHeight="1" x14ac:dyDescent="0.25">
      <c r="A192" s="1"/>
      <c r="B192" s="1"/>
      <c r="C192" s="9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5.75" customHeight="1" x14ac:dyDescent="0.25">
      <c r="A193" s="1"/>
      <c r="B193" s="1"/>
      <c r="C193" s="9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5.75" customHeight="1" x14ac:dyDescent="0.25">
      <c r="A194" s="1"/>
      <c r="B194" s="1"/>
      <c r="C194" s="9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5.75" customHeight="1" x14ac:dyDescent="0.25">
      <c r="A195" s="1"/>
      <c r="B195" s="1"/>
      <c r="C195" s="9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5.75" customHeight="1" x14ac:dyDescent="0.25">
      <c r="A196" s="1"/>
      <c r="B196" s="1"/>
      <c r="C196" s="9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5.75" customHeight="1" x14ac:dyDescent="0.25">
      <c r="A197" s="1"/>
      <c r="B197" s="1"/>
      <c r="C197" s="9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5.75" customHeight="1" x14ac:dyDescent="0.25">
      <c r="A198" s="1"/>
      <c r="B198" s="1"/>
      <c r="C198" s="9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5.75" customHeight="1" x14ac:dyDescent="0.25">
      <c r="A199" s="1"/>
      <c r="B199" s="1"/>
      <c r="C199" s="9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5.75" customHeight="1" x14ac:dyDescent="0.25">
      <c r="A200" s="1"/>
      <c r="B200" s="1"/>
      <c r="C200" s="9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5.75" customHeight="1" x14ac:dyDescent="0.25">
      <c r="A201" s="1"/>
      <c r="B201" s="1"/>
      <c r="C201" s="9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5.75" customHeight="1" x14ac:dyDescent="0.25">
      <c r="A202" s="1"/>
      <c r="B202" s="1"/>
      <c r="C202" s="9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5.75" customHeight="1" x14ac:dyDescent="0.25">
      <c r="A203" s="1"/>
      <c r="B203" s="1"/>
      <c r="C203" s="9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5.75" customHeight="1" x14ac:dyDescent="0.25">
      <c r="A204" s="1"/>
      <c r="B204" s="1"/>
      <c r="C204" s="9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5.75" customHeight="1" x14ac:dyDescent="0.25">
      <c r="A205" s="1"/>
      <c r="B205" s="1"/>
      <c r="C205" s="9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5.75" customHeight="1" x14ac:dyDescent="0.25">
      <c r="A206" s="1"/>
      <c r="B206" s="1"/>
      <c r="C206" s="9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5.75" customHeight="1" x14ac:dyDescent="0.25">
      <c r="A207" s="1"/>
      <c r="B207" s="1"/>
      <c r="C207" s="9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5.75" customHeight="1" x14ac:dyDescent="0.25">
      <c r="A208" s="1"/>
      <c r="B208" s="1"/>
      <c r="C208" s="9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5.75" customHeight="1" x14ac:dyDescent="0.25">
      <c r="A209" s="1"/>
      <c r="B209" s="1"/>
      <c r="C209" s="9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5.75" customHeight="1" x14ac:dyDescent="0.25">
      <c r="A210" s="1"/>
      <c r="B210" s="1"/>
      <c r="C210" s="9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5.75" customHeight="1" x14ac:dyDescent="0.25">
      <c r="A211" s="1"/>
      <c r="B211" s="1"/>
      <c r="C211" s="9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5.75" customHeight="1" x14ac:dyDescent="0.25">
      <c r="A212" s="1"/>
      <c r="B212" s="1"/>
      <c r="C212" s="9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5.75" customHeight="1" x14ac:dyDescent="0.25">
      <c r="A213" s="1"/>
      <c r="B213" s="1"/>
      <c r="C213" s="9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5.75" customHeight="1" x14ac:dyDescent="0.25">
      <c r="A214" s="1"/>
      <c r="B214" s="1"/>
      <c r="C214" s="9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5.75" customHeight="1" x14ac:dyDescent="0.25">
      <c r="A215" s="1"/>
      <c r="B215" s="1"/>
      <c r="C215" s="9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5.75" customHeight="1" x14ac:dyDescent="0.25">
      <c r="A216" s="1"/>
      <c r="B216" s="1"/>
      <c r="C216" s="9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5.75" customHeight="1" x14ac:dyDescent="0.25">
      <c r="A217" s="1"/>
      <c r="B217" s="1"/>
      <c r="C217" s="9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5.75" customHeight="1" x14ac:dyDescent="0.25">
      <c r="A218" s="1"/>
      <c r="B218" s="1"/>
      <c r="C218" s="9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5.75" customHeight="1" x14ac:dyDescent="0.25">
      <c r="A219" s="1"/>
      <c r="B219" s="1"/>
      <c r="C219" s="9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5.75" customHeight="1" x14ac:dyDescent="0.25"/>
    <row r="221" spans="1:25" ht="15.75" customHeight="1" x14ac:dyDescent="0.25"/>
    <row r="222" spans="1:25" ht="15.75" customHeight="1" x14ac:dyDescent="0.25"/>
    <row r="223" spans="1:25" ht="15.75" customHeight="1" x14ac:dyDescent="0.25"/>
    <row r="224" spans="1:25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mergeCells count="8">
    <mergeCell ref="C19:E19"/>
    <mergeCell ref="L19:M19"/>
    <mergeCell ref="D2:F2"/>
    <mergeCell ref="C6:M6"/>
    <mergeCell ref="C7:D7"/>
    <mergeCell ref="L7:M7"/>
    <mergeCell ref="C18:E18"/>
    <mergeCell ref="L18:M18"/>
  </mergeCells>
  <conditionalFormatting sqref="M8:M17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">
    <cfRule type="cellIs" dxfId="1" priority="1" operator="equal">
      <formula>"VALOR ACIMA DO DISPONÍVEL"</formula>
    </cfRule>
  </conditionalFormatting>
  <pageMargins left="0.511811024" right="0.511811024" top="0.78740157499999996" bottom="0.78740157499999996" header="0" footer="0"/>
  <pageSetup orientation="landscape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760AE-38DA-4E1D-BF73-81A7798604D1}">
  <dimension ref="A1:Y998"/>
  <sheetViews>
    <sheetView showGridLines="0" workbookViewId="0">
      <selection activeCell="H18" sqref="H18"/>
    </sheetView>
  </sheetViews>
  <sheetFormatPr defaultColWidth="14.42578125" defaultRowHeight="15" customHeight="1" x14ac:dyDescent="0.25"/>
  <cols>
    <col min="1" max="1" width="9.140625" customWidth="1"/>
    <col min="2" max="2" width="18.7109375" customWidth="1"/>
    <col min="3" max="3" width="4.42578125" style="10" bestFit="1" customWidth="1"/>
    <col min="4" max="4" width="15" customWidth="1"/>
    <col min="5" max="5" width="17.85546875" customWidth="1"/>
    <col min="6" max="6" width="15" customWidth="1"/>
    <col min="7" max="7" width="7.7109375" customWidth="1"/>
    <col min="8" max="8" width="7" customWidth="1"/>
    <col min="9" max="9" width="15" customWidth="1"/>
    <col min="10" max="10" width="7.140625" customWidth="1"/>
    <col min="11" max="11" width="15" customWidth="1"/>
    <col min="12" max="12" width="8.85546875" customWidth="1"/>
    <col min="13" max="13" width="9" customWidth="1"/>
    <col min="14" max="25" width="8.7109375" customWidth="1"/>
  </cols>
  <sheetData>
    <row r="1" spans="1:25" x14ac:dyDescent="0.25">
      <c r="A1" s="1"/>
      <c r="B1" s="1"/>
      <c r="C1" s="9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5.75" x14ac:dyDescent="0.25">
      <c r="A2" s="1"/>
      <c r="B2" s="1"/>
      <c r="C2" s="12"/>
      <c r="D2" s="52" t="s">
        <v>0</v>
      </c>
      <c r="E2" s="53"/>
      <c r="F2" s="54"/>
      <c r="G2" s="13"/>
      <c r="H2" s="13"/>
      <c r="I2" s="42">
        <f>SUM(L8:L17)</f>
        <v>4.1519937752179853E-2</v>
      </c>
      <c r="J2" s="40" t="s">
        <v>27</v>
      </c>
      <c r="K2" s="38" t="s">
        <v>28</v>
      </c>
      <c r="L2" s="13"/>
      <c r="M2" s="13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5.75" thickBot="1" x14ac:dyDescent="0.3">
      <c r="A3" s="1"/>
      <c r="B3" s="1"/>
      <c r="C3" s="12"/>
      <c r="D3" s="14" t="s">
        <v>1</v>
      </c>
      <c r="E3" s="15" t="s">
        <v>2</v>
      </c>
      <c r="F3" s="16" t="s">
        <v>3</v>
      </c>
      <c r="G3" s="13"/>
      <c r="H3" s="13"/>
      <c r="I3" s="17"/>
      <c r="J3" s="13"/>
      <c r="K3" s="39"/>
      <c r="L3" s="13"/>
      <c r="M3" s="13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30" customHeight="1" thickTop="1" thickBot="1" x14ac:dyDescent="0.3">
      <c r="A4" s="1"/>
      <c r="B4" s="1"/>
      <c r="C4" s="12"/>
      <c r="D4" s="18">
        <f>Novembro!F4</f>
        <v>129821.96333933418</v>
      </c>
      <c r="E4" s="19">
        <f>IF(SUM(I8:I17)&lt;=D4,SUM(I8:I17),"VALOR ACIMA DO DISPONÍVEL")</f>
        <v>124663</v>
      </c>
      <c r="F4" s="20">
        <f>(E4*I2)+E4+(D4-E4)</f>
        <v>134997.96333933418</v>
      </c>
      <c r="G4" s="13"/>
      <c r="H4" s="13"/>
      <c r="I4" s="37">
        <f>F4/100000-1</f>
        <v>0.34997963339334182</v>
      </c>
      <c r="J4" s="40" t="s">
        <v>27</v>
      </c>
      <c r="K4" s="38" t="s">
        <v>26</v>
      </c>
      <c r="L4" s="13"/>
      <c r="M4" s="13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5.75" thickTop="1" x14ac:dyDescent="0.25">
      <c r="A5" s="1"/>
      <c r="B5" s="1"/>
      <c r="C5" s="12"/>
      <c r="D5" s="13"/>
      <c r="E5" s="13"/>
      <c r="F5" s="13"/>
      <c r="G5" s="13"/>
      <c r="H5" s="13"/>
      <c r="I5" s="13"/>
      <c r="J5" s="13"/>
      <c r="K5" s="13"/>
      <c r="L5" s="13"/>
      <c r="M5" s="13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5.75" x14ac:dyDescent="0.25">
      <c r="A6" s="1"/>
      <c r="B6" s="1"/>
      <c r="C6" s="57" t="s">
        <v>25</v>
      </c>
      <c r="D6" s="58"/>
      <c r="E6" s="58"/>
      <c r="F6" s="58"/>
      <c r="G6" s="58"/>
      <c r="H6" s="58"/>
      <c r="I6" s="58"/>
      <c r="J6" s="58"/>
      <c r="K6" s="58"/>
      <c r="L6" s="58"/>
      <c r="M6" s="59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x14ac:dyDescent="0.25">
      <c r="A7" s="1"/>
      <c r="B7" s="1"/>
      <c r="C7" s="60" t="s">
        <v>4</v>
      </c>
      <c r="D7" s="61"/>
      <c r="E7" s="21" t="s">
        <v>5</v>
      </c>
      <c r="F7" s="14" t="s">
        <v>6</v>
      </c>
      <c r="G7" s="14" t="s">
        <v>7</v>
      </c>
      <c r="H7" s="22" t="s">
        <v>8</v>
      </c>
      <c r="I7" s="15" t="s">
        <v>9</v>
      </c>
      <c r="J7" s="22" t="s">
        <v>10</v>
      </c>
      <c r="K7" s="14" t="s">
        <v>11</v>
      </c>
      <c r="L7" s="55" t="s">
        <v>12</v>
      </c>
      <c r="M7" s="56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x14ac:dyDescent="0.25">
      <c r="A8" s="1"/>
      <c r="B8" s="1"/>
      <c r="C8" s="23">
        <v>1</v>
      </c>
      <c r="D8" s="24" t="s">
        <v>14</v>
      </c>
      <c r="E8" s="25">
        <v>0.1</v>
      </c>
      <c r="F8" s="26">
        <v>16.71</v>
      </c>
      <c r="G8" s="27">
        <f t="shared" ref="G8:G17" si="0">((E8*$D$4)/100)/F8</f>
        <v>7.7691180933174255</v>
      </c>
      <c r="H8" s="28">
        <v>6</v>
      </c>
      <c r="I8" s="29">
        <f>H8*F8*100</f>
        <v>10026</v>
      </c>
      <c r="J8" s="30">
        <f t="shared" ref="J8:J17" si="1">I8/$E$4</f>
        <v>8.0424825329087221E-2</v>
      </c>
      <c r="K8" s="31">
        <v>15.86</v>
      </c>
      <c r="L8" s="32">
        <f t="shared" ref="L8:L17" si="2">IFERROR((K8/F8-1)*J8,0)</f>
        <v>-4.0910294153036651E-3</v>
      </c>
      <c r="M8" s="33">
        <f t="shared" ref="M8:M17" si="3">IFERROR(L8/J8,0)</f>
        <v>-5.0867743865948611E-2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x14ac:dyDescent="0.25">
      <c r="A9" s="1"/>
      <c r="B9" s="1"/>
      <c r="C9" s="34">
        <v>2</v>
      </c>
      <c r="D9" s="35" t="s">
        <v>13</v>
      </c>
      <c r="E9" s="25">
        <v>0.1</v>
      </c>
      <c r="F9" s="26">
        <v>35.25</v>
      </c>
      <c r="G9" s="27">
        <f t="shared" si="0"/>
        <v>3.6828925770023884</v>
      </c>
      <c r="H9" s="28">
        <v>3</v>
      </c>
      <c r="I9" s="29">
        <f t="shared" ref="I9:I17" si="4">H9*F9*100</f>
        <v>10575</v>
      </c>
      <c r="J9" s="30">
        <f t="shared" si="1"/>
        <v>8.4828698170267045E-2</v>
      </c>
      <c r="K9" s="31">
        <v>42.95</v>
      </c>
      <c r="L9" s="36">
        <f t="shared" si="2"/>
        <v>1.8529956763434229E-2</v>
      </c>
      <c r="M9" s="33">
        <f t="shared" si="3"/>
        <v>0.21843971631205686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x14ac:dyDescent="0.25">
      <c r="A10" s="1"/>
      <c r="B10" s="1"/>
      <c r="C10" s="34">
        <v>3</v>
      </c>
      <c r="D10" s="35" t="s">
        <v>17</v>
      </c>
      <c r="E10" s="25">
        <v>0.1</v>
      </c>
      <c r="F10" s="26">
        <v>9.89</v>
      </c>
      <c r="G10" s="27">
        <f t="shared" si="0"/>
        <v>13.126588810852798</v>
      </c>
      <c r="H10" s="28">
        <v>13</v>
      </c>
      <c r="I10" s="29">
        <f t="shared" si="4"/>
        <v>12857</v>
      </c>
      <c r="J10" s="30">
        <f t="shared" si="1"/>
        <v>0.10313404939717478</v>
      </c>
      <c r="K10" s="31">
        <v>10.19</v>
      </c>
      <c r="L10" s="36">
        <f t="shared" si="2"/>
        <v>3.1284342587615992E-3</v>
      </c>
      <c r="M10" s="33">
        <f t="shared" si="3"/>
        <v>3.0333670374115052E-2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x14ac:dyDescent="0.25">
      <c r="A11" s="1"/>
      <c r="B11" s="1"/>
      <c r="C11" s="34">
        <v>4</v>
      </c>
      <c r="D11" s="35" t="s">
        <v>16</v>
      </c>
      <c r="E11" s="25">
        <v>0.1</v>
      </c>
      <c r="F11" s="26">
        <v>43.47</v>
      </c>
      <c r="G11" s="27">
        <f t="shared" si="0"/>
        <v>2.9864725865961397</v>
      </c>
      <c r="H11" s="28">
        <v>3</v>
      </c>
      <c r="I11" s="29">
        <f t="shared" si="4"/>
        <v>13041</v>
      </c>
      <c r="J11" s="30">
        <f t="shared" si="1"/>
        <v>0.10461002863720591</v>
      </c>
      <c r="K11" s="31">
        <v>48.33</v>
      </c>
      <c r="L11" s="36">
        <f t="shared" si="2"/>
        <v>1.1695531151985752E-2</v>
      </c>
      <c r="M11" s="33">
        <f t="shared" si="3"/>
        <v>0.11180124223602483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x14ac:dyDescent="0.25">
      <c r="A12" s="1"/>
      <c r="B12" s="1"/>
      <c r="C12" s="34">
        <v>5</v>
      </c>
      <c r="D12" s="35" t="s">
        <v>19</v>
      </c>
      <c r="E12" s="25">
        <v>0.1</v>
      </c>
      <c r="F12" s="26">
        <v>29</v>
      </c>
      <c r="G12" s="27">
        <f t="shared" si="0"/>
        <v>4.4766194254942828</v>
      </c>
      <c r="H12" s="28">
        <v>4</v>
      </c>
      <c r="I12" s="29">
        <f t="shared" si="4"/>
        <v>11600</v>
      </c>
      <c r="J12" s="30">
        <f t="shared" si="1"/>
        <v>9.3050865132396937E-2</v>
      </c>
      <c r="K12" s="31">
        <v>34.659999999999997</v>
      </c>
      <c r="L12" s="36">
        <f t="shared" si="2"/>
        <v>1.8160961953426417E-2</v>
      </c>
      <c r="M12" s="33">
        <f t="shared" si="3"/>
        <v>0.19517241379310324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x14ac:dyDescent="0.25">
      <c r="A13" s="1"/>
      <c r="B13" s="1"/>
      <c r="C13" s="34">
        <v>6</v>
      </c>
      <c r="D13" s="35" t="s">
        <v>15</v>
      </c>
      <c r="E13" s="25">
        <v>0.1</v>
      </c>
      <c r="F13" s="26">
        <v>18.899999999999999</v>
      </c>
      <c r="G13" s="27">
        <f t="shared" si="0"/>
        <v>6.868886949171122</v>
      </c>
      <c r="H13" s="28">
        <v>7</v>
      </c>
      <c r="I13" s="29">
        <f t="shared" si="4"/>
        <v>13229.999999999998</v>
      </c>
      <c r="J13" s="30">
        <f t="shared" si="1"/>
        <v>0.1061261160087596</v>
      </c>
      <c r="K13" s="31">
        <v>19.850000000000001</v>
      </c>
      <c r="L13" s="36">
        <f t="shared" si="2"/>
        <v>5.3343814925038095E-3</v>
      </c>
      <c r="M13" s="33">
        <f t="shared" si="3"/>
        <v>5.0264550264550456E-2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x14ac:dyDescent="0.25">
      <c r="A14" s="1"/>
      <c r="B14" s="1"/>
      <c r="C14" s="34">
        <v>7</v>
      </c>
      <c r="D14" s="35" t="s">
        <v>20</v>
      </c>
      <c r="E14" s="25">
        <v>0.1</v>
      </c>
      <c r="F14" s="26">
        <v>10.76</v>
      </c>
      <c r="G14" s="27">
        <f t="shared" si="0"/>
        <v>12.065238228562658</v>
      </c>
      <c r="H14" s="28">
        <v>12</v>
      </c>
      <c r="I14" s="29">
        <f t="shared" si="4"/>
        <v>12912</v>
      </c>
      <c r="J14" s="30">
        <f t="shared" si="1"/>
        <v>0.10357523884392322</v>
      </c>
      <c r="K14" s="31">
        <v>11.85</v>
      </c>
      <c r="L14" s="36">
        <f t="shared" si="2"/>
        <v>1.0492287206308204E-2</v>
      </c>
      <c r="M14" s="33">
        <f t="shared" si="3"/>
        <v>0.10130111524163565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x14ac:dyDescent="0.25">
      <c r="A15" s="1"/>
      <c r="B15" s="1"/>
      <c r="C15" s="34">
        <v>8</v>
      </c>
      <c r="D15" s="35" t="s">
        <v>21</v>
      </c>
      <c r="E15" s="25">
        <v>0.1</v>
      </c>
      <c r="F15" s="26">
        <v>12.89</v>
      </c>
      <c r="G15" s="27">
        <f t="shared" si="0"/>
        <v>10.071525472407616</v>
      </c>
      <c r="H15" s="28">
        <v>10</v>
      </c>
      <c r="I15" s="29">
        <f t="shared" si="4"/>
        <v>12890</v>
      </c>
      <c r="J15" s="30">
        <f t="shared" si="1"/>
        <v>0.10339876306522384</v>
      </c>
      <c r="K15" s="31">
        <v>12.46</v>
      </c>
      <c r="L15" s="36">
        <f t="shared" si="2"/>
        <v>-3.4492993109422965E-3</v>
      </c>
      <c r="M15" s="33">
        <f t="shared" si="3"/>
        <v>-3.3359193173002288E-2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x14ac:dyDescent="0.25">
      <c r="A16" s="1"/>
      <c r="B16" s="1"/>
      <c r="C16" s="34">
        <v>9</v>
      </c>
      <c r="D16" s="35" t="s">
        <v>23</v>
      </c>
      <c r="E16" s="25">
        <v>0.1</v>
      </c>
      <c r="F16" s="26">
        <v>22.7</v>
      </c>
      <c r="G16" s="27">
        <f t="shared" si="0"/>
        <v>5.7190292219971006</v>
      </c>
      <c r="H16" s="28">
        <v>5</v>
      </c>
      <c r="I16" s="29">
        <f t="shared" si="4"/>
        <v>11350</v>
      </c>
      <c r="J16" s="30">
        <f t="shared" si="1"/>
        <v>9.1045458556267694E-2</v>
      </c>
      <c r="K16" s="31">
        <v>21.25</v>
      </c>
      <c r="L16" s="36">
        <f t="shared" si="2"/>
        <v>-5.8156790707748034E-3</v>
      </c>
      <c r="M16" s="33">
        <f t="shared" si="3"/>
        <v>-6.3876651982378796E-2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x14ac:dyDescent="0.25">
      <c r="A17" s="1"/>
      <c r="B17" s="1"/>
      <c r="C17" s="34">
        <v>10</v>
      </c>
      <c r="D17" s="35" t="s">
        <v>18</v>
      </c>
      <c r="E17" s="25">
        <v>0.1</v>
      </c>
      <c r="F17" s="26">
        <v>53.94</v>
      </c>
      <c r="G17" s="27">
        <f t="shared" si="0"/>
        <v>2.4067846373625175</v>
      </c>
      <c r="H17" s="28">
        <v>3</v>
      </c>
      <c r="I17" s="29">
        <f t="shared" si="4"/>
        <v>16182</v>
      </c>
      <c r="J17" s="30">
        <f t="shared" si="1"/>
        <v>0.12980595685969373</v>
      </c>
      <c r="K17" s="31">
        <v>48.76</v>
      </c>
      <c r="L17" s="36">
        <f t="shared" si="2"/>
        <v>-1.2465607277219386E-2</v>
      </c>
      <c r="M17" s="33">
        <f t="shared" si="3"/>
        <v>-9.6032628846866919E-2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x14ac:dyDescent="0.25">
      <c r="A18" s="1"/>
      <c r="B18" s="1"/>
      <c r="C18" s="62" t="s">
        <v>22</v>
      </c>
      <c r="D18" s="62"/>
      <c r="E18" s="62"/>
      <c r="F18" s="4">
        <f>D4</f>
        <v>129821.96333933418</v>
      </c>
      <c r="G18" s="3"/>
      <c r="H18" s="3"/>
      <c r="I18" s="3"/>
      <c r="J18" s="4"/>
      <c r="K18" s="2">
        <f>F4</f>
        <v>134997.96333933418</v>
      </c>
      <c r="L18" s="50">
        <f t="shared" ref="L18:L19" si="5">(K18/F18-1)</f>
        <v>3.9869987071992963E-2</v>
      </c>
      <c r="M18" s="5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5.75" customHeight="1" x14ac:dyDescent="0.25">
      <c r="A19" s="1"/>
      <c r="B19" s="1"/>
      <c r="C19" s="62" t="s">
        <v>24</v>
      </c>
      <c r="D19" s="62"/>
      <c r="E19" s="62"/>
      <c r="F19" s="11">
        <v>100967.2</v>
      </c>
      <c r="G19" s="6"/>
      <c r="H19" s="6"/>
      <c r="I19" s="6"/>
      <c r="J19" s="7"/>
      <c r="K19" s="5">
        <v>102673.28</v>
      </c>
      <c r="L19" s="50">
        <f t="shared" si="5"/>
        <v>1.6897368650413247E-2</v>
      </c>
      <c r="M19" s="5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5.75" customHeight="1" x14ac:dyDescent="0.25">
      <c r="A20" s="1"/>
      <c r="B20" s="1"/>
      <c r="C20" s="9"/>
      <c r="D20" s="1"/>
      <c r="E20" s="8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5.75" customHeight="1" x14ac:dyDescent="0.25">
      <c r="A21" s="1"/>
      <c r="B21" s="1"/>
      <c r="C21" s="9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5.75" customHeight="1" x14ac:dyDescent="0.25">
      <c r="A22" s="1"/>
      <c r="B22" s="1"/>
      <c r="C22" s="9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5.75" customHeight="1" x14ac:dyDescent="0.25">
      <c r="A23" s="1"/>
      <c r="B23" s="1"/>
      <c r="C23" s="9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5.75" customHeight="1" x14ac:dyDescent="0.25">
      <c r="A24" s="1"/>
      <c r="B24" s="1"/>
      <c r="C24" s="9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5.75" customHeight="1" x14ac:dyDescent="0.25">
      <c r="A25" s="1"/>
      <c r="B25" s="1"/>
      <c r="C25" s="9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5.75" customHeight="1" x14ac:dyDescent="0.25">
      <c r="A26" s="1"/>
      <c r="B26" s="1"/>
      <c r="C26" s="9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5.75" customHeight="1" x14ac:dyDescent="0.25">
      <c r="A27" s="1"/>
      <c r="B27" s="1"/>
      <c r="C27" s="9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5.75" customHeight="1" x14ac:dyDescent="0.25">
      <c r="A28" s="1"/>
      <c r="B28" s="1"/>
      <c r="C28" s="9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5.75" customHeight="1" x14ac:dyDescent="0.25">
      <c r="A29" s="1"/>
      <c r="B29" s="1"/>
      <c r="C29" s="9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5.75" customHeight="1" x14ac:dyDescent="0.25">
      <c r="A30" s="1"/>
      <c r="B30" s="1"/>
      <c r="C30" s="9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5.75" customHeight="1" x14ac:dyDescent="0.25">
      <c r="A31" s="1"/>
      <c r="B31" s="1"/>
      <c r="C31" s="9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5.75" customHeight="1" x14ac:dyDescent="0.25">
      <c r="A32" s="1"/>
      <c r="B32" s="1"/>
      <c r="C32" s="9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5.75" customHeight="1" x14ac:dyDescent="0.25">
      <c r="A33" s="1"/>
      <c r="B33" s="1"/>
      <c r="C33" s="9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5.75" customHeight="1" x14ac:dyDescent="0.25">
      <c r="A34" s="1"/>
      <c r="B34" s="1"/>
      <c r="C34" s="9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5.75" customHeight="1" x14ac:dyDescent="0.25">
      <c r="A35" s="1"/>
      <c r="B35" s="1"/>
      <c r="C35" s="9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5.75" customHeight="1" x14ac:dyDescent="0.25">
      <c r="A36" s="1"/>
      <c r="B36" s="1"/>
      <c r="C36" s="9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5.75" customHeight="1" x14ac:dyDescent="0.25">
      <c r="A37" s="1"/>
      <c r="B37" s="1"/>
      <c r="C37" s="9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5.75" customHeight="1" x14ac:dyDescent="0.25">
      <c r="A38" s="1"/>
      <c r="B38" s="1"/>
      <c r="C38" s="9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5.75" customHeight="1" x14ac:dyDescent="0.25">
      <c r="A39" s="1"/>
      <c r="B39" s="1"/>
      <c r="C39" s="9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5.75" customHeight="1" x14ac:dyDescent="0.25">
      <c r="A40" s="1"/>
      <c r="B40" s="1"/>
      <c r="C40" s="9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5.75" customHeight="1" x14ac:dyDescent="0.25">
      <c r="A41" s="1"/>
      <c r="B41" s="1"/>
      <c r="C41" s="9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5.75" customHeight="1" x14ac:dyDescent="0.25">
      <c r="A42" s="1"/>
      <c r="B42" s="1"/>
      <c r="C42" s="9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5.75" customHeight="1" x14ac:dyDescent="0.25">
      <c r="A43" s="1"/>
      <c r="B43" s="1"/>
      <c r="C43" s="9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5.75" customHeight="1" x14ac:dyDescent="0.25">
      <c r="A44" s="1"/>
      <c r="B44" s="1"/>
      <c r="C44" s="9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5.75" customHeight="1" x14ac:dyDescent="0.25">
      <c r="A45" s="1"/>
      <c r="B45" s="1"/>
      <c r="C45" s="9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5.75" customHeight="1" x14ac:dyDescent="0.25">
      <c r="A46" s="1"/>
      <c r="B46" s="1"/>
      <c r="C46" s="9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5.75" customHeight="1" x14ac:dyDescent="0.25">
      <c r="A47" s="1"/>
      <c r="B47" s="1"/>
      <c r="C47" s="9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5.75" customHeight="1" x14ac:dyDescent="0.25">
      <c r="A48" s="1"/>
      <c r="B48" s="1"/>
      <c r="C48" s="9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5.75" customHeight="1" x14ac:dyDescent="0.25">
      <c r="A49" s="1"/>
      <c r="B49" s="1"/>
      <c r="C49" s="9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5.75" customHeight="1" x14ac:dyDescent="0.25">
      <c r="A50" s="1"/>
      <c r="B50" s="1"/>
      <c r="C50" s="9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5.75" customHeight="1" x14ac:dyDescent="0.25">
      <c r="A51" s="1"/>
      <c r="B51" s="1"/>
      <c r="C51" s="9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5.75" customHeight="1" x14ac:dyDescent="0.25">
      <c r="A52" s="1"/>
      <c r="B52" s="1"/>
      <c r="C52" s="9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5.75" customHeight="1" x14ac:dyDescent="0.25">
      <c r="A53" s="1"/>
      <c r="B53" s="1"/>
      <c r="C53" s="9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5.75" customHeight="1" x14ac:dyDescent="0.25">
      <c r="A54" s="1"/>
      <c r="B54" s="1"/>
      <c r="C54" s="9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5.75" customHeight="1" x14ac:dyDescent="0.25">
      <c r="A55" s="1"/>
      <c r="B55" s="1"/>
      <c r="C55" s="9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5.75" customHeight="1" x14ac:dyDescent="0.25">
      <c r="A56" s="1"/>
      <c r="B56" s="1"/>
      <c r="C56" s="9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5.75" customHeight="1" x14ac:dyDescent="0.25">
      <c r="A57" s="1"/>
      <c r="B57" s="1"/>
      <c r="C57" s="9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5.75" customHeight="1" x14ac:dyDescent="0.25">
      <c r="A58" s="1"/>
      <c r="B58" s="1"/>
      <c r="C58" s="9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5.75" customHeight="1" x14ac:dyDescent="0.25">
      <c r="A59" s="1"/>
      <c r="B59" s="1"/>
      <c r="C59" s="9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5.75" customHeight="1" x14ac:dyDescent="0.25">
      <c r="A60" s="1"/>
      <c r="B60" s="1"/>
      <c r="C60" s="9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5.75" customHeight="1" x14ac:dyDescent="0.25">
      <c r="A61" s="1"/>
      <c r="B61" s="1"/>
      <c r="C61" s="9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5.75" customHeight="1" x14ac:dyDescent="0.25">
      <c r="A62" s="1"/>
      <c r="B62" s="1"/>
      <c r="C62" s="9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5.75" customHeight="1" x14ac:dyDescent="0.25">
      <c r="A63" s="1"/>
      <c r="B63" s="1"/>
      <c r="C63" s="9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5.75" customHeight="1" x14ac:dyDescent="0.25">
      <c r="A64" s="1"/>
      <c r="B64" s="1"/>
      <c r="C64" s="9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5.75" customHeight="1" x14ac:dyDescent="0.25">
      <c r="A65" s="1"/>
      <c r="B65" s="1"/>
      <c r="C65" s="9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5.75" customHeight="1" x14ac:dyDescent="0.25">
      <c r="A66" s="1"/>
      <c r="B66" s="1"/>
      <c r="C66" s="9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5.75" customHeight="1" x14ac:dyDescent="0.25">
      <c r="A67" s="1"/>
      <c r="B67" s="1"/>
      <c r="C67" s="9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5.75" customHeight="1" x14ac:dyDescent="0.25">
      <c r="A68" s="1"/>
      <c r="B68" s="1"/>
      <c r="C68" s="9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5.75" customHeight="1" x14ac:dyDescent="0.25">
      <c r="A69" s="1"/>
      <c r="B69" s="1"/>
      <c r="C69" s="9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5.75" customHeight="1" x14ac:dyDescent="0.25">
      <c r="A70" s="1"/>
      <c r="B70" s="1"/>
      <c r="C70" s="9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5.75" customHeight="1" x14ac:dyDescent="0.25">
      <c r="A71" s="1"/>
      <c r="B71" s="1"/>
      <c r="C71" s="9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5.75" customHeight="1" x14ac:dyDescent="0.25">
      <c r="A72" s="1"/>
      <c r="B72" s="1"/>
      <c r="C72" s="9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5.75" customHeight="1" x14ac:dyDescent="0.25">
      <c r="A73" s="1"/>
      <c r="B73" s="1"/>
      <c r="C73" s="9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5.75" customHeight="1" x14ac:dyDescent="0.25">
      <c r="A74" s="1"/>
      <c r="B74" s="1"/>
      <c r="C74" s="9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5.75" customHeight="1" x14ac:dyDescent="0.25">
      <c r="A75" s="1"/>
      <c r="B75" s="1"/>
      <c r="C75" s="9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5.75" customHeight="1" x14ac:dyDescent="0.25">
      <c r="A76" s="1"/>
      <c r="B76" s="1"/>
      <c r="C76" s="9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5.75" customHeight="1" x14ac:dyDescent="0.25">
      <c r="A77" s="1"/>
      <c r="B77" s="1"/>
      <c r="C77" s="9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5.75" customHeight="1" x14ac:dyDescent="0.25">
      <c r="A78" s="1"/>
      <c r="B78" s="1"/>
      <c r="C78" s="9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5.75" customHeight="1" x14ac:dyDescent="0.25">
      <c r="A79" s="1"/>
      <c r="B79" s="1"/>
      <c r="C79" s="9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5.75" customHeight="1" x14ac:dyDescent="0.25">
      <c r="A80" s="1"/>
      <c r="B80" s="1"/>
      <c r="C80" s="9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5.75" customHeight="1" x14ac:dyDescent="0.25">
      <c r="A81" s="1"/>
      <c r="B81" s="1"/>
      <c r="C81" s="9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5.75" customHeight="1" x14ac:dyDescent="0.25">
      <c r="A82" s="1"/>
      <c r="B82" s="1"/>
      <c r="C82" s="9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5.75" customHeight="1" x14ac:dyDescent="0.25">
      <c r="A83" s="1"/>
      <c r="B83" s="1"/>
      <c r="C83" s="9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5.75" customHeight="1" x14ac:dyDescent="0.25">
      <c r="A84" s="1"/>
      <c r="B84" s="1"/>
      <c r="C84" s="9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5.75" customHeight="1" x14ac:dyDescent="0.25">
      <c r="A85" s="1"/>
      <c r="B85" s="1"/>
      <c r="C85" s="9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5.75" customHeight="1" x14ac:dyDescent="0.25">
      <c r="A86" s="1"/>
      <c r="B86" s="1"/>
      <c r="C86" s="9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5.75" customHeight="1" x14ac:dyDescent="0.25">
      <c r="A87" s="1"/>
      <c r="B87" s="1"/>
      <c r="C87" s="9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5.75" customHeight="1" x14ac:dyDescent="0.25">
      <c r="A88" s="1"/>
      <c r="B88" s="1"/>
      <c r="C88" s="9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5.75" customHeight="1" x14ac:dyDescent="0.25">
      <c r="A89" s="1"/>
      <c r="B89" s="1"/>
      <c r="C89" s="9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5.75" customHeight="1" x14ac:dyDescent="0.25">
      <c r="A90" s="1"/>
      <c r="B90" s="1"/>
      <c r="C90" s="9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5.75" customHeight="1" x14ac:dyDescent="0.25">
      <c r="A91" s="1"/>
      <c r="B91" s="1"/>
      <c r="C91" s="9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5.75" customHeight="1" x14ac:dyDescent="0.25">
      <c r="A92" s="1"/>
      <c r="B92" s="1"/>
      <c r="C92" s="9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5.75" customHeight="1" x14ac:dyDescent="0.25">
      <c r="A93" s="1"/>
      <c r="B93" s="1"/>
      <c r="C93" s="9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5.75" customHeight="1" x14ac:dyDescent="0.25">
      <c r="A94" s="1"/>
      <c r="B94" s="1"/>
      <c r="C94" s="9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5.75" customHeight="1" x14ac:dyDescent="0.25">
      <c r="A95" s="1"/>
      <c r="B95" s="1"/>
      <c r="C95" s="9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5.75" customHeight="1" x14ac:dyDescent="0.25">
      <c r="A96" s="1"/>
      <c r="B96" s="1"/>
      <c r="C96" s="9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5.75" customHeight="1" x14ac:dyDescent="0.25">
      <c r="A97" s="1"/>
      <c r="B97" s="1"/>
      <c r="C97" s="9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5.75" customHeight="1" x14ac:dyDescent="0.25">
      <c r="A98" s="1"/>
      <c r="B98" s="1"/>
      <c r="C98" s="9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5.75" customHeight="1" x14ac:dyDescent="0.25">
      <c r="A99" s="1"/>
      <c r="B99" s="1"/>
      <c r="C99" s="9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5.75" customHeight="1" x14ac:dyDescent="0.25">
      <c r="A100" s="1"/>
      <c r="B100" s="1"/>
      <c r="C100" s="9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5.75" customHeight="1" x14ac:dyDescent="0.25">
      <c r="A101" s="1"/>
      <c r="B101" s="1"/>
      <c r="C101" s="9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5.75" customHeight="1" x14ac:dyDescent="0.25">
      <c r="A102" s="1"/>
      <c r="B102" s="1"/>
      <c r="C102" s="9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5.75" customHeight="1" x14ac:dyDescent="0.25">
      <c r="A103" s="1"/>
      <c r="B103" s="1"/>
      <c r="C103" s="9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5.75" customHeight="1" x14ac:dyDescent="0.25">
      <c r="A104" s="1"/>
      <c r="B104" s="1"/>
      <c r="C104" s="9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5.75" customHeight="1" x14ac:dyDescent="0.25">
      <c r="A105" s="1"/>
      <c r="B105" s="1"/>
      <c r="C105" s="9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5.75" customHeight="1" x14ac:dyDescent="0.25">
      <c r="A106" s="1"/>
      <c r="B106" s="1"/>
      <c r="C106" s="9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5.75" customHeight="1" x14ac:dyDescent="0.25">
      <c r="A107" s="1"/>
      <c r="B107" s="1"/>
      <c r="C107" s="9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5.75" customHeight="1" x14ac:dyDescent="0.25">
      <c r="A108" s="1"/>
      <c r="B108" s="1"/>
      <c r="C108" s="9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5.75" customHeight="1" x14ac:dyDescent="0.25">
      <c r="A109" s="1"/>
      <c r="B109" s="1"/>
      <c r="C109" s="9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5.75" customHeight="1" x14ac:dyDescent="0.25">
      <c r="A110" s="1"/>
      <c r="B110" s="1"/>
      <c r="C110" s="9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5.75" customHeight="1" x14ac:dyDescent="0.25">
      <c r="A111" s="1"/>
      <c r="B111" s="1"/>
      <c r="C111" s="9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5.75" customHeight="1" x14ac:dyDescent="0.25">
      <c r="A112" s="1"/>
      <c r="B112" s="1"/>
      <c r="C112" s="9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5.75" customHeight="1" x14ac:dyDescent="0.25">
      <c r="A113" s="1"/>
      <c r="B113" s="1"/>
      <c r="C113" s="9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5.75" customHeight="1" x14ac:dyDescent="0.25">
      <c r="A114" s="1"/>
      <c r="B114" s="1"/>
      <c r="C114" s="9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5.75" customHeight="1" x14ac:dyDescent="0.25">
      <c r="A115" s="1"/>
      <c r="B115" s="1"/>
      <c r="C115" s="9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5.75" customHeight="1" x14ac:dyDescent="0.25">
      <c r="A116" s="1"/>
      <c r="B116" s="1"/>
      <c r="C116" s="9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5.75" customHeight="1" x14ac:dyDescent="0.25">
      <c r="A117" s="1"/>
      <c r="B117" s="1"/>
      <c r="C117" s="9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5.75" customHeight="1" x14ac:dyDescent="0.25">
      <c r="A118" s="1"/>
      <c r="B118" s="1"/>
      <c r="C118" s="9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5.75" customHeight="1" x14ac:dyDescent="0.25">
      <c r="A119" s="1"/>
      <c r="B119" s="1"/>
      <c r="C119" s="9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5.75" customHeight="1" x14ac:dyDescent="0.25">
      <c r="A120" s="1"/>
      <c r="B120" s="1"/>
      <c r="C120" s="9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5.75" customHeight="1" x14ac:dyDescent="0.25">
      <c r="A121" s="1"/>
      <c r="B121" s="1"/>
      <c r="C121" s="9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5.75" customHeight="1" x14ac:dyDescent="0.25">
      <c r="A122" s="1"/>
      <c r="B122" s="1"/>
      <c r="C122" s="9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5.75" customHeight="1" x14ac:dyDescent="0.25">
      <c r="A123" s="1"/>
      <c r="B123" s="1"/>
      <c r="C123" s="9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5.75" customHeight="1" x14ac:dyDescent="0.25">
      <c r="A124" s="1"/>
      <c r="B124" s="1"/>
      <c r="C124" s="9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5.75" customHeight="1" x14ac:dyDescent="0.25">
      <c r="A125" s="1"/>
      <c r="B125" s="1"/>
      <c r="C125" s="9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5.75" customHeight="1" x14ac:dyDescent="0.25">
      <c r="A126" s="1"/>
      <c r="B126" s="1"/>
      <c r="C126" s="9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5.75" customHeight="1" x14ac:dyDescent="0.25">
      <c r="A127" s="1"/>
      <c r="B127" s="1"/>
      <c r="C127" s="9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5.75" customHeight="1" x14ac:dyDescent="0.25">
      <c r="A128" s="1"/>
      <c r="B128" s="1"/>
      <c r="C128" s="9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5.75" customHeight="1" x14ac:dyDescent="0.25">
      <c r="A129" s="1"/>
      <c r="B129" s="1"/>
      <c r="C129" s="9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5.75" customHeight="1" x14ac:dyDescent="0.25">
      <c r="A130" s="1"/>
      <c r="B130" s="1"/>
      <c r="C130" s="9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5.75" customHeight="1" x14ac:dyDescent="0.25">
      <c r="A131" s="1"/>
      <c r="B131" s="1"/>
      <c r="C131" s="9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5.75" customHeight="1" x14ac:dyDescent="0.25">
      <c r="A132" s="1"/>
      <c r="B132" s="1"/>
      <c r="C132" s="9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5.75" customHeight="1" x14ac:dyDescent="0.25">
      <c r="A133" s="1"/>
      <c r="B133" s="1"/>
      <c r="C133" s="9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5.75" customHeight="1" x14ac:dyDescent="0.25">
      <c r="A134" s="1"/>
      <c r="B134" s="1"/>
      <c r="C134" s="9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5.75" customHeight="1" x14ac:dyDescent="0.25">
      <c r="A135" s="1"/>
      <c r="B135" s="1"/>
      <c r="C135" s="9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5.75" customHeight="1" x14ac:dyDescent="0.25">
      <c r="A136" s="1"/>
      <c r="B136" s="1"/>
      <c r="C136" s="9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5.75" customHeight="1" x14ac:dyDescent="0.25">
      <c r="A137" s="1"/>
      <c r="B137" s="1"/>
      <c r="C137" s="9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5.75" customHeight="1" x14ac:dyDescent="0.25">
      <c r="A138" s="1"/>
      <c r="B138" s="1"/>
      <c r="C138" s="9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5.75" customHeight="1" x14ac:dyDescent="0.25">
      <c r="A139" s="1"/>
      <c r="B139" s="1"/>
      <c r="C139" s="9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5.75" customHeight="1" x14ac:dyDescent="0.25">
      <c r="A140" s="1"/>
      <c r="B140" s="1"/>
      <c r="C140" s="9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5.75" customHeight="1" x14ac:dyDescent="0.25">
      <c r="A141" s="1"/>
      <c r="B141" s="1"/>
      <c r="C141" s="9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5.75" customHeight="1" x14ac:dyDescent="0.25">
      <c r="A142" s="1"/>
      <c r="B142" s="1"/>
      <c r="C142" s="9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5.75" customHeight="1" x14ac:dyDescent="0.25">
      <c r="A143" s="1"/>
      <c r="B143" s="1"/>
      <c r="C143" s="9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5.75" customHeight="1" x14ac:dyDescent="0.25">
      <c r="A144" s="1"/>
      <c r="B144" s="1"/>
      <c r="C144" s="9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5.75" customHeight="1" x14ac:dyDescent="0.25">
      <c r="A145" s="1"/>
      <c r="B145" s="1"/>
      <c r="C145" s="9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5.75" customHeight="1" x14ac:dyDescent="0.25">
      <c r="A146" s="1"/>
      <c r="B146" s="1"/>
      <c r="C146" s="9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5.75" customHeight="1" x14ac:dyDescent="0.25">
      <c r="A147" s="1"/>
      <c r="B147" s="1"/>
      <c r="C147" s="9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5.75" customHeight="1" x14ac:dyDescent="0.25">
      <c r="A148" s="1"/>
      <c r="B148" s="1"/>
      <c r="C148" s="9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5.75" customHeight="1" x14ac:dyDescent="0.25">
      <c r="A149" s="1"/>
      <c r="B149" s="1"/>
      <c r="C149" s="9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5.75" customHeight="1" x14ac:dyDescent="0.25">
      <c r="A150" s="1"/>
      <c r="B150" s="1"/>
      <c r="C150" s="9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5.75" customHeight="1" x14ac:dyDescent="0.25">
      <c r="A151" s="1"/>
      <c r="B151" s="1"/>
      <c r="C151" s="9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5.75" customHeight="1" x14ac:dyDescent="0.25">
      <c r="A152" s="1"/>
      <c r="B152" s="1"/>
      <c r="C152" s="9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5.75" customHeight="1" x14ac:dyDescent="0.25">
      <c r="A153" s="1"/>
      <c r="B153" s="1"/>
      <c r="C153" s="9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5.75" customHeight="1" x14ac:dyDescent="0.25">
      <c r="A154" s="1"/>
      <c r="B154" s="1"/>
      <c r="C154" s="9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5.75" customHeight="1" x14ac:dyDescent="0.25">
      <c r="A155" s="1"/>
      <c r="B155" s="1"/>
      <c r="C155" s="9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5.75" customHeight="1" x14ac:dyDescent="0.25">
      <c r="A156" s="1"/>
      <c r="B156" s="1"/>
      <c r="C156" s="9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5.75" customHeight="1" x14ac:dyDescent="0.25">
      <c r="A157" s="1"/>
      <c r="B157" s="1"/>
      <c r="C157" s="9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5.75" customHeight="1" x14ac:dyDescent="0.25">
      <c r="A158" s="1"/>
      <c r="B158" s="1"/>
      <c r="C158" s="9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5.75" customHeight="1" x14ac:dyDescent="0.25">
      <c r="A159" s="1"/>
      <c r="B159" s="1"/>
      <c r="C159" s="9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5.75" customHeight="1" x14ac:dyDescent="0.25">
      <c r="A160" s="1"/>
      <c r="B160" s="1"/>
      <c r="C160" s="9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5.75" customHeight="1" x14ac:dyDescent="0.25">
      <c r="A161" s="1"/>
      <c r="B161" s="1"/>
      <c r="C161" s="9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5.75" customHeight="1" x14ac:dyDescent="0.25">
      <c r="A162" s="1"/>
      <c r="B162" s="1"/>
      <c r="C162" s="9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5.75" customHeight="1" x14ac:dyDescent="0.25">
      <c r="A163" s="1"/>
      <c r="B163" s="1"/>
      <c r="C163" s="9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5.75" customHeight="1" x14ac:dyDescent="0.25">
      <c r="A164" s="1"/>
      <c r="B164" s="1"/>
      <c r="C164" s="9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5.75" customHeight="1" x14ac:dyDescent="0.25">
      <c r="A165" s="1"/>
      <c r="B165" s="1"/>
      <c r="C165" s="9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5.75" customHeight="1" x14ac:dyDescent="0.25">
      <c r="A166" s="1"/>
      <c r="B166" s="1"/>
      <c r="C166" s="9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5.75" customHeight="1" x14ac:dyDescent="0.25">
      <c r="A167" s="1"/>
      <c r="B167" s="1"/>
      <c r="C167" s="9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5.75" customHeight="1" x14ac:dyDescent="0.25">
      <c r="A168" s="1"/>
      <c r="B168" s="1"/>
      <c r="C168" s="9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5.75" customHeight="1" x14ac:dyDescent="0.25">
      <c r="A169" s="1"/>
      <c r="B169" s="1"/>
      <c r="C169" s="9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5.75" customHeight="1" x14ac:dyDescent="0.25">
      <c r="A170" s="1"/>
      <c r="B170" s="1"/>
      <c r="C170" s="9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5.75" customHeight="1" x14ac:dyDescent="0.25">
      <c r="A171" s="1"/>
      <c r="B171" s="1"/>
      <c r="C171" s="9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5.75" customHeight="1" x14ac:dyDescent="0.25">
      <c r="A172" s="1"/>
      <c r="B172" s="1"/>
      <c r="C172" s="9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5.75" customHeight="1" x14ac:dyDescent="0.25">
      <c r="A173" s="1"/>
      <c r="B173" s="1"/>
      <c r="C173" s="9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5.75" customHeight="1" x14ac:dyDescent="0.25">
      <c r="A174" s="1"/>
      <c r="B174" s="1"/>
      <c r="C174" s="9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5.75" customHeight="1" x14ac:dyDescent="0.25">
      <c r="A175" s="1"/>
      <c r="B175" s="1"/>
      <c r="C175" s="9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5.75" customHeight="1" x14ac:dyDescent="0.25">
      <c r="A176" s="1"/>
      <c r="B176" s="1"/>
      <c r="C176" s="9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5.75" customHeight="1" x14ac:dyDescent="0.25">
      <c r="A177" s="1"/>
      <c r="B177" s="1"/>
      <c r="C177" s="9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5.75" customHeight="1" x14ac:dyDescent="0.25">
      <c r="A178" s="1"/>
      <c r="B178" s="1"/>
      <c r="C178" s="9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5.75" customHeight="1" x14ac:dyDescent="0.25">
      <c r="A179" s="1"/>
      <c r="B179" s="1"/>
      <c r="C179" s="9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5.75" customHeight="1" x14ac:dyDescent="0.25">
      <c r="A180" s="1"/>
      <c r="B180" s="1"/>
      <c r="C180" s="9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5.75" customHeight="1" x14ac:dyDescent="0.25">
      <c r="A181" s="1"/>
      <c r="B181" s="1"/>
      <c r="C181" s="9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5.75" customHeight="1" x14ac:dyDescent="0.25">
      <c r="A182" s="1"/>
      <c r="B182" s="1"/>
      <c r="C182" s="9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5.75" customHeight="1" x14ac:dyDescent="0.25">
      <c r="A183" s="1"/>
      <c r="B183" s="1"/>
      <c r="C183" s="9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5.75" customHeight="1" x14ac:dyDescent="0.25">
      <c r="A184" s="1"/>
      <c r="B184" s="1"/>
      <c r="C184" s="9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5.75" customHeight="1" x14ac:dyDescent="0.25">
      <c r="A185" s="1"/>
      <c r="B185" s="1"/>
      <c r="C185" s="9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5.75" customHeight="1" x14ac:dyDescent="0.25">
      <c r="A186" s="1"/>
      <c r="B186" s="1"/>
      <c r="C186" s="9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5.75" customHeight="1" x14ac:dyDescent="0.25">
      <c r="A187" s="1"/>
      <c r="B187" s="1"/>
      <c r="C187" s="9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5.75" customHeight="1" x14ac:dyDescent="0.25">
      <c r="A188" s="1"/>
      <c r="B188" s="1"/>
      <c r="C188" s="9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5.75" customHeight="1" x14ac:dyDescent="0.25">
      <c r="A189" s="1"/>
      <c r="B189" s="1"/>
      <c r="C189" s="9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5.75" customHeight="1" x14ac:dyDescent="0.25">
      <c r="A190" s="1"/>
      <c r="B190" s="1"/>
      <c r="C190" s="9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5.75" customHeight="1" x14ac:dyDescent="0.25">
      <c r="A191" s="1"/>
      <c r="B191" s="1"/>
      <c r="C191" s="9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5.75" customHeight="1" x14ac:dyDescent="0.25">
      <c r="A192" s="1"/>
      <c r="B192" s="1"/>
      <c r="C192" s="9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5.75" customHeight="1" x14ac:dyDescent="0.25">
      <c r="A193" s="1"/>
      <c r="B193" s="1"/>
      <c r="C193" s="9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5.75" customHeight="1" x14ac:dyDescent="0.25">
      <c r="A194" s="1"/>
      <c r="B194" s="1"/>
      <c r="C194" s="9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5.75" customHeight="1" x14ac:dyDescent="0.25">
      <c r="A195" s="1"/>
      <c r="B195" s="1"/>
      <c r="C195" s="9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5.75" customHeight="1" x14ac:dyDescent="0.25">
      <c r="A196" s="1"/>
      <c r="B196" s="1"/>
      <c r="C196" s="9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5.75" customHeight="1" x14ac:dyDescent="0.25">
      <c r="A197" s="1"/>
      <c r="B197" s="1"/>
      <c r="C197" s="9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5.75" customHeight="1" x14ac:dyDescent="0.25">
      <c r="A198" s="1"/>
      <c r="B198" s="1"/>
      <c r="C198" s="9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5.75" customHeight="1" x14ac:dyDescent="0.25">
      <c r="A199" s="1"/>
      <c r="B199" s="1"/>
      <c r="C199" s="9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5.75" customHeight="1" x14ac:dyDescent="0.25">
      <c r="A200" s="1"/>
      <c r="B200" s="1"/>
      <c r="C200" s="9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5.75" customHeight="1" x14ac:dyDescent="0.25">
      <c r="A201" s="1"/>
      <c r="B201" s="1"/>
      <c r="C201" s="9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5.75" customHeight="1" x14ac:dyDescent="0.25">
      <c r="A202" s="1"/>
      <c r="B202" s="1"/>
      <c r="C202" s="9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5.75" customHeight="1" x14ac:dyDescent="0.25">
      <c r="A203" s="1"/>
      <c r="B203" s="1"/>
      <c r="C203" s="9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5.75" customHeight="1" x14ac:dyDescent="0.25">
      <c r="A204" s="1"/>
      <c r="B204" s="1"/>
      <c r="C204" s="9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5.75" customHeight="1" x14ac:dyDescent="0.25">
      <c r="A205" s="1"/>
      <c r="B205" s="1"/>
      <c r="C205" s="9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5.75" customHeight="1" x14ac:dyDescent="0.25">
      <c r="A206" s="1"/>
      <c r="B206" s="1"/>
      <c r="C206" s="9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5.75" customHeight="1" x14ac:dyDescent="0.25">
      <c r="A207" s="1"/>
      <c r="B207" s="1"/>
      <c r="C207" s="9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5.75" customHeight="1" x14ac:dyDescent="0.25">
      <c r="A208" s="1"/>
      <c r="B208" s="1"/>
      <c r="C208" s="9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5.75" customHeight="1" x14ac:dyDescent="0.25">
      <c r="A209" s="1"/>
      <c r="B209" s="1"/>
      <c r="C209" s="9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5.75" customHeight="1" x14ac:dyDescent="0.25">
      <c r="A210" s="1"/>
      <c r="B210" s="1"/>
      <c r="C210" s="9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5.75" customHeight="1" x14ac:dyDescent="0.25">
      <c r="A211" s="1"/>
      <c r="B211" s="1"/>
      <c r="C211" s="9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5.75" customHeight="1" x14ac:dyDescent="0.25">
      <c r="A212" s="1"/>
      <c r="B212" s="1"/>
      <c r="C212" s="9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5.75" customHeight="1" x14ac:dyDescent="0.25">
      <c r="A213" s="1"/>
      <c r="B213" s="1"/>
      <c r="C213" s="9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5.75" customHeight="1" x14ac:dyDescent="0.25">
      <c r="A214" s="1"/>
      <c r="B214" s="1"/>
      <c r="C214" s="9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5.75" customHeight="1" x14ac:dyDescent="0.25">
      <c r="A215" s="1"/>
      <c r="B215" s="1"/>
      <c r="C215" s="9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5.75" customHeight="1" x14ac:dyDescent="0.25">
      <c r="A216" s="1"/>
      <c r="B216" s="1"/>
      <c r="C216" s="9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5.75" customHeight="1" x14ac:dyDescent="0.25">
      <c r="A217" s="1"/>
      <c r="B217" s="1"/>
      <c r="C217" s="9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5.75" customHeight="1" x14ac:dyDescent="0.25">
      <c r="A218" s="1"/>
      <c r="B218" s="1"/>
      <c r="C218" s="9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5.75" customHeight="1" x14ac:dyDescent="0.25">
      <c r="A219" s="1"/>
      <c r="B219" s="1"/>
      <c r="C219" s="9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5.75" customHeight="1" x14ac:dyDescent="0.25"/>
    <row r="221" spans="1:25" ht="15.75" customHeight="1" x14ac:dyDescent="0.25"/>
    <row r="222" spans="1:25" ht="15.75" customHeight="1" x14ac:dyDescent="0.25"/>
    <row r="223" spans="1:25" ht="15.75" customHeight="1" x14ac:dyDescent="0.25"/>
    <row r="224" spans="1:25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mergeCells count="8">
    <mergeCell ref="C19:E19"/>
    <mergeCell ref="L19:M19"/>
    <mergeCell ref="D2:F2"/>
    <mergeCell ref="C6:M6"/>
    <mergeCell ref="C7:D7"/>
    <mergeCell ref="L7:M7"/>
    <mergeCell ref="C18:E18"/>
    <mergeCell ref="L18:M18"/>
  </mergeCells>
  <conditionalFormatting sqref="M8:M17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">
    <cfRule type="cellIs" dxfId="0" priority="1" operator="equal">
      <formula>"VALOR ACIMA DO DISPONÍVEL"</formula>
    </cfRule>
  </conditionalFormatting>
  <pageMargins left="0.511811024" right="0.511811024" top="0.78740157499999996" bottom="0.78740157499999996" header="0" footer="0"/>
  <pageSetup orientation="landscape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Maio</vt:lpstr>
      <vt:lpstr>Junho</vt:lpstr>
      <vt:lpstr>Julho</vt:lpstr>
      <vt:lpstr>Agosto</vt:lpstr>
      <vt:lpstr>Setembro</vt:lpstr>
      <vt:lpstr>Outubro</vt:lpstr>
      <vt:lpstr>Novembro</vt:lpstr>
      <vt:lpstr>Dezembro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FAMILIA MACEDO</dc:creator>
  <cp:lastModifiedBy>FAMILIA MACEDO</cp:lastModifiedBy>
  <dcterms:created xsi:type="dcterms:W3CDTF">2020-05-02T21:33:56Z</dcterms:created>
  <dcterms:modified xsi:type="dcterms:W3CDTF">2020-07-06T00:49:15Z</dcterms:modified>
</cp:coreProperties>
</file>