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  <Override PartName="/xl/threadedComments/threadedComment6.xml" ContentType="application/vnd.ms-excel.threadedcomments+xml"/>
  <Override PartName="/xl/threadedComments/threadedComment7.xml" ContentType="application/vnd.ms-excel.threadedcomments+xml"/>
  <Override PartName="/xl/threadedComments/threadedComment8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vitor\Downloads\"/>
    </mc:Choice>
  </mc:AlternateContent>
  <xr:revisionPtr revIDLastSave="0" documentId="13_ncr:1_{1AB0C5D3-9CDF-4E28-8A76-1E22E2C1277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Maio" sheetId="1" r:id="rId1"/>
    <sheet name="Junho" sheetId="6" r:id="rId2"/>
    <sheet name="Julho" sheetId="7" r:id="rId3"/>
    <sheet name="Agosto" sheetId="8" r:id="rId4"/>
    <sheet name="Setembro" sheetId="9" r:id="rId5"/>
    <sheet name="Outubro" sheetId="10" r:id="rId6"/>
    <sheet name="Novembro" sheetId="11" r:id="rId7"/>
    <sheet name="Dezembro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mz2ufWD5u1qg0+bsrRMa7BfO5YQ=="/>
    </ext>
  </extLst>
</workbook>
</file>

<file path=xl/calcChain.xml><?xml version="1.0" encoding="utf-8"?>
<calcChain xmlns="http://schemas.openxmlformats.org/spreadsheetml/2006/main">
  <c r="L19" i="12" l="1"/>
  <c r="I17" i="12"/>
  <c r="I16" i="12"/>
  <c r="I15" i="12"/>
  <c r="I14" i="12"/>
  <c r="I13" i="12"/>
  <c r="I12" i="12"/>
  <c r="I11" i="12"/>
  <c r="I10" i="12"/>
  <c r="I9" i="12"/>
  <c r="I8" i="12"/>
  <c r="L19" i="11"/>
  <c r="I17" i="11"/>
  <c r="I16" i="11"/>
  <c r="I15" i="11"/>
  <c r="I14" i="11"/>
  <c r="I13" i="11"/>
  <c r="I12" i="11"/>
  <c r="I11" i="11"/>
  <c r="I10" i="11"/>
  <c r="I9" i="11"/>
  <c r="I8" i="11"/>
  <c r="L19" i="10"/>
  <c r="I17" i="10"/>
  <c r="I16" i="10"/>
  <c r="I15" i="10"/>
  <c r="I14" i="10"/>
  <c r="I13" i="10"/>
  <c r="I12" i="10"/>
  <c r="I11" i="10"/>
  <c r="I10" i="10"/>
  <c r="I9" i="10"/>
  <c r="I8" i="10"/>
  <c r="L19" i="9"/>
  <c r="I17" i="9"/>
  <c r="I16" i="9"/>
  <c r="I15" i="9"/>
  <c r="I14" i="9"/>
  <c r="I13" i="9"/>
  <c r="I12" i="9"/>
  <c r="I11" i="9"/>
  <c r="I10" i="9"/>
  <c r="I9" i="9"/>
  <c r="I8" i="9"/>
  <c r="L19" i="8"/>
  <c r="I17" i="8"/>
  <c r="I16" i="8"/>
  <c r="I15" i="8"/>
  <c r="I14" i="8"/>
  <c r="I13" i="8"/>
  <c r="I12" i="8"/>
  <c r="I11" i="8"/>
  <c r="I10" i="8"/>
  <c r="I9" i="8"/>
  <c r="I8" i="8"/>
  <c r="L19" i="7"/>
  <c r="L19" i="6"/>
  <c r="I17" i="6"/>
  <c r="I16" i="6"/>
  <c r="I15" i="6"/>
  <c r="I14" i="6"/>
  <c r="I13" i="6"/>
  <c r="I12" i="6"/>
  <c r="I11" i="6"/>
  <c r="I10" i="6"/>
  <c r="I9" i="6"/>
  <c r="I8" i="6"/>
  <c r="I8" i="1"/>
  <c r="L19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G8" i="1"/>
  <c r="E4" i="1" l="1"/>
  <c r="J9" i="1" s="1"/>
  <c r="L9" i="1" l="1"/>
  <c r="M9" i="1" s="1"/>
  <c r="J14" i="1"/>
  <c r="J13" i="1"/>
  <c r="J15" i="1"/>
  <c r="J10" i="1"/>
  <c r="J17" i="1"/>
  <c r="J16" i="1"/>
  <c r="J12" i="1"/>
  <c r="J8" i="1"/>
  <c r="J11" i="1"/>
  <c r="L11" i="1" l="1"/>
  <c r="M11" i="1" s="1"/>
  <c r="L13" i="1"/>
  <c r="M13" i="1" s="1"/>
  <c r="L16" i="1"/>
  <c r="M16" i="1" s="1"/>
  <c r="L14" i="1"/>
  <c r="M14" i="1" s="1"/>
  <c r="L8" i="1"/>
  <c r="L10" i="1"/>
  <c r="M10" i="1" s="1"/>
  <c r="L12" i="1"/>
  <c r="M12" i="1" s="1"/>
  <c r="L17" i="1"/>
  <c r="M17" i="1" s="1"/>
  <c r="L15" i="1"/>
  <c r="M15" i="1" s="1"/>
  <c r="I2" i="1" l="1"/>
  <c r="F4" i="1" s="1"/>
  <c r="M8" i="1"/>
  <c r="I4" i="1" l="1"/>
  <c r="D4" i="6"/>
  <c r="K18" i="1"/>
  <c r="L18" i="1" s="1"/>
  <c r="G17" i="6" l="1"/>
  <c r="G15" i="6"/>
  <c r="G10" i="6"/>
  <c r="F18" i="6"/>
  <c r="G13" i="6"/>
  <c r="G11" i="6"/>
  <c r="G9" i="6"/>
  <c r="G12" i="6"/>
  <c r="G8" i="6"/>
  <c r="E4" i="6"/>
  <c r="G16" i="6"/>
  <c r="G14" i="6"/>
  <c r="J9" i="6" l="1"/>
  <c r="L9" i="6" s="1"/>
  <c r="M9" i="6" s="1"/>
  <c r="J8" i="6"/>
  <c r="L8" i="6" s="1"/>
  <c r="J17" i="6"/>
  <c r="L17" i="6" s="1"/>
  <c r="M17" i="6" s="1"/>
  <c r="J11" i="6"/>
  <c r="L11" i="6" s="1"/>
  <c r="M11" i="6" s="1"/>
  <c r="J13" i="6"/>
  <c r="L13" i="6" s="1"/>
  <c r="M13" i="6" s="1"/>
  <c r="J12" i="6"/>
  <c r="L12" i="6" s="1"/>
  <c r="M12" i="6" s="1"/>
  <c r="J10" i="6"/>
  <c r="L10" i="6" s="1"/>
  <c r="M10" i="6" s="1"/>
  <c r="J14" i="6"/>
  <c r="L14" i="6" s="1"/>
  <c r="M14" i="6" s="1"/>
  <c r="J16" i="6"/>
  <c r="L16" i="6" s="1"/>
  <c r="M16" i="6" s="1"/>
  <c r="J15" i="6"/>
  <c r="L15" i="6" s="1"/>
  <c r="M15" i="6" s="1"/>
  <c r="M8" i="6" l="1"/>
  <c r="I2" i="6"/>
  <c r="F4" i="6" s="1"/>
  <c r="I4" i="6" l="1"/>
  <c r="D4" i="7"/>
  <c r="K18" i="6"/>
  <c r="L18" i="6" s="1"/>
  <c r="G9" i="7" l="1"/>
  <c r="H9" i="7" s="1"/>
  <c r="I9" i="7" s="1"/>
  <c r="G17" i="7"/>
  <c r="H17" i="7" s="1"/>
  <c r="I17" i="7" s="1"/>
  <c r="G10" i="7"/>
  <c r="H10" i="7" s="1"/>
  <c r="I10" i="7" s="1"/>
  <c r="G8" i="7"/>
  <c r="H8" i="7" s="1"/>
  <c r="I8" i="7" s="1"/>
  <c r="G11" i="7"/>
  <c r="H11" i="7" s="1"/>
  <c r="I11" i="7" s="1"/>
  <c r="G14" i="7"/>
  <c r="H14" i="7" s="1"/>
  <c r="I14" i="7" s="1"/>
  <c r="G15" i="7"/>
  <c r="H15" i="7" s="1"/>
  <c r="I15" i="7" s="1"/>
  <c r="G12" i="7"/>
  <c r="H12" i="7" s="1"/>
  <c r="I12" i="7" s="1"/>
  <c r="G13" i="7"/>
  <c r="H13" i="7" s="1"/>
  <c r="I13" i="7" s="1"/>
  <c r="G16" i="7"/>
  <c r="H16" i="7" s="1"/>
  <c r="I16" i="7" s="1"/>
  <c r="F18" i="7"/>
  <c r="E4" i="7" l="1"/>
  <c r="J9" i="7" s="1"/>
  <c r="L9" i="7" s="1"/>
  <c r="M9" i="7" s="1"/>
  <c r="J14" i="7" l="1"/>
  <c r="L14" i="7" s="1"/>
  <c r="M14" i="7" s="1"/>
  <c r="J17" i="7"/>
  <c r="L17" i="7" s="1"/>
  <c r="M17" i="7" s="1"/>
  <c r="J12" i="7"/>
  <c r="L12" i="7" s="1"/>
  <c r="M12" i="7" s="1"/>
  <c r="J16" i="7"/>
  <c r="L16" i="7" s="1"/>
  <c r="M16" i="7" s="1"/>
  <c r="J8" i="7"/>
  <c r="L8" i="7" s="1"/>
  <c r="J11" i="7"/>
  <c r="L11" i="7" s="1"/>
  <c r="M11" i="7" s="1"/>
  <c r="J13" i="7"/>
  <c r="L13" i="7" s="1"/>
  <c r="M13" i="7" s="1"/>
  <c r="J10" i="7"/>
  <c r="L10" i="7" s="1"/>
  <c r="M10" i="7" s="1"/>
  <c r="J15" i="7"/>
  <c r="L15" i="7" s="1"/>
  <c r="M15" i="7" s="1"/>
  <c r="L2" i="7" l="1"/>
  <c r="F4" i="7" s="1"/>
  <c r="L4" i="7" s="1"/>
  <c r="M8" i="7"/>
  <c r="K18" i="7" l="1"/>
  <c r="L18" i="7" s="1"/>
  <c r="D4" i="8"/>
  <c r="F18" i="8" s="1"/>
  <c r="G12" i="8" l="1"/>
  <c r="G17" i="8"/>
  <c r="G11" i="8"/>
  <c r="G13" i="8"/>
  <c r="E4" i="8"/>
  <c r="J15" i="8" s="1"/>
  <c r="L15" i="8" s="1"/>
  <c r="M15" i="8" s="1"/>
  <c r="G16" i="8"/>
  <c r="G15" i="8"/>
  <c r="G10" i="8"/>
  <c r="G14" i="8"/>
  <c r="G8" i="8"/>
  <c r="G9" i="8"/>
  <c r="J11" i="8" l="1"/>
  <c r="L11" i="8" s="1"/>
  <c r="M11" i="8" s="1"/>
  <c r="J17" i="8"/>
  <c r="L17" i="8" s="1"/>
  <c r="M17" i="8" s="1"/>
  <c r="J14" i="8"/>
  <c r="L14" i="8" s="1"/>
  <c r="M14" i="8" s="1"/>
  <c r="J16" i="8"/>
  <c r="L16" i="8" s="1"/>
  <c r="M16" i="8" s="1"/>
  <c r="J8" i="8"/>
  <c r="L8" i="8" s="1"/>
  <c r="J13" i="8"/>
  <c r="L13" i="8" s="1"/>
  <c r="M13" i="8" s="1"/>
  <c r="J12" i="8"/>
  <c r="L12" i="8" s="1"/>
  <c r="M12" i="8" s="1"/>
  <c r="J10" i="8"/>
  <c r="L10" i="8" s="1"/>
  <c r="M10" i="8" s="1"/>
  <c r="J9" i="8"/>
  <c r="L9" i="8" s="1"/>
  <c r="M9" i="8" s="1"/>
  <c r="I2" i="8" l="1"/>
  <c r="F4" i="8" s="1"/>
  <c r="D4" i="9" s="1"/>
  <c r="M8" i="8"/>
  <c r="I4" i="8" l="1"/>
  <c r="K18" i="8"/>
  <c r="L18" i="8" s="1"/>
  <c r="F18" i="9"/>
  <c r="G11" i="9"/>
  <c r="G16" i="9"/>
  <c r="E4" i="9"/>
  <c r="G15" i="9"/>
  <c r="G14" i="9"/>
  <c r="G17" i="9"/>
  <c r="G13" i="9"/>
  <c r="G10" i="9"/>
  <c r="G12" i="9"/>
  <c r="G8" i="9"/>
  <c r="G9" i="9"/>
  <c r="J11" i="9" l="1"/>
  <c r="L11" i="9" s="1"/>
  <c r="M11" i="9" s="1"/>
  <c r="J13" i="9"/>
  <c r="L13" i="9" s="1"/>
  <c r="M13" i="9" s="1"/>
  <c r="J15" i="9"/>
  <c r="L15" i="9" s="1"/>
  <c r="M15" i="9" s="1"/>
  <c r="J14" i="9"/>
  <c r="L14" i="9" s="1"/>
  <c r="M14" i="9" s="1"/>
  <c r="J9" i="9"/>
  <c r="L9" i="9" s="1"/>
  <c r="M9" i="9" s="1"/>
  <c r="J16" i="9"/>
  <c r="L16" i="9" s="1"/>
  <c r="M16" i="9" s="1"/>
  <c r="J17" i="9"/>
  <c r="L17" i="9" s="1"/>
  <c r="M17" i="9" s="1"/>
  <c r="J8" i="9"/>
  <c r="L8" i="9" s="1"/>
  <c r="J10" i="9"/>
  <c r="L10" i="9" s="1"/>
  <c r="M10" i="9" s="1"/>
  <c r="J12" i="9"/>
  <c r="L12" i="9" s="1"/>
  <c r="M12" i="9" s="1"/>
  <c r="I2" i="9" l="1"/>
  <c r="F4" i="9" s="1"/>
  <c r="M8" i="9"/>
  <c r="I4" i="9" l="1"/>
  <c r="D4" i="10"/>
  <c r="K18" i="9"/>
  <c r="L18" i="9" s="1"/>
  <c r="F18" i="10" l="1"/>
  <c r="G13" i="10"/>
  <c r="G10" i="10"/>
  <c r="G11" i="10"/>
  <c r="G9" i="10"/>
  <c r="G12" i="10"/>
  <c r="E4" i="10"/>
  <c r="G8" i="10"/>
  <c r="G17" i="10"/>
  <c r="G16" i="10"/>
  <c r="G15" i="10"/>
  <c r="G14" i="10"/>
  <c r="J16" i="10" l="1"/>
  <c r="L16" i="10" s="1"/>
  <c r="M16" i="10" s="1"/>
  <c r="J8" i="10"/>
  <c r="L8" i="10" s="1"/>
  <c r="J13" i="10"/>
  <c r="L13" i="10" s="1"/>
  <c r="M13" i="10" s="1"/>
  <c r="J12" i="10"/>
  <c r="L12" i="10" s="1"/>
  <c r="M12" i="10" s="1"/>
  <c r="J17" i="10"/>
  <c r="L17" i="10" s="1"/>
  <c r="M17" i="10" s="1"/>
  <c r="J10" i="10"/>
  <c r="L10" i="10" s="1"/>
  <c r="M10" i="10" s="1"/>
  <c r="J15" i="10"/>
  <c r="L15" i="10" s="1"/>
  <c r="M15" i="10" s="1"/>
  <c r="J9" i="10"/>
  <c r="L9" i="10" s="1"/>
  <c r="M9" i="10" s="1"/>
  <c r="J11" i="10"/>
  <c r="L11" i="10" s="1"/>
  <c r="M11" i="10" s="1"/>
  <c r="J14" i="10"/>
  <c r="L14" i="10" s="1"/>
  <c r="M14" i="10" s="1"/>
  <c r="I2" i="10" l="1"/>
  <c r="F4" i="10" s="1"/>
  <c r="M8" i="10"/>
  <c r="I4" i="10" l="1"/>
  <c r="D4" i="11"/>
  <c r="K18" i="10"/>
  <c r="L18" i="10" s="1"/>
  <c r="F18" i="11" l="1"/>
  <c r="G8" i="11"/>
  <c r="G9" i="11"/>
  <c r="G14" i="11"/>
  <c r="G13" i="11"/>
  <c r="G16" i="11"/>
  <c r="E4" i="11"/>
  <c r="G11" i="11"/>
  <c r="G17" i="11"/>
  <c r="G15" i="11"/>
  <c r="G12" i="11"/>
  <c r="G10" i="11"/>
  <c r="J14" i="11" l="1"/>
  <c r="L14" i="11" s="1"/>
  <c r="M14" i="11" s="1"/>
  <c r="J16" i="11"/>
  <c r="L16" i="11" s="1"/>
  <c r="M16" i="11" s="1"/>
  <c r="J9" i="11"/>
  <c r="L9" i="11" s="1"/>
  <c r="M9" i="11" s="1"/>
  <c r="J15" i="11"/>
  <c r="L15" i="11" s="1"/>
  <c r="M15" i="11" s="1"/>
  <c r="J12" i="11"/>
  <c r="L12" i="11" s="1"/>
  <c r="M12" i="11" s="1"/>
  <c r="J8" i="11"/>
  <c r="L8" i="11" s="1"/>
  <c r="J17" i="11"/>
  <c r="L17" i="11" s="1"/>
  <c r="M17" i="11" s="1"/>
  <c r="J13" i="11"/>
  <c r="L13" i="11" s="1"/>
  <c r="M13" i="11" s="1"/>
  <c r="J10" i="11"/>
  <c r="L10" i="11" s="1"/>
  <c r="M10" i="11" s="1"/>
  <c r="J11" i="11"/>
  <c r="L11" i="11" s="1"/>
  <c r="M11" i="11" s="1"/>
  <c r="I2" i="11" l="1"/>
  <c r="F4" i="11" s="1"/>
  <c r="M8" i="11"/>
  <c r="D4" i="12" l="1"/>
  <c r="I4" i="11"/>
  <c r="K18" i="11"/>
  <c r="L18" i="11" s="1"/>
  <c r="F18" i="12" l="1"/>
  <c r="G15" i="12"/>
  <c r="G10" i="12"/>
  <c r="G8" i="12"/>
  <c r="G9" i="12"/>
  <c r="G17" i="12"/>
  <c r="G12" i="12"/>
  <c r="G16" i="12"/>
  <c r="G11" i="12"/>
  <c r="E4" i="12"/>
  <c r="G14" i="12"/>
  <c r="G13" i="12"/>
  <c r="J13" i="12" l="1"/>
  <c r="L13" i="12" s="1"/>
  <c r="M13" i="12" s="1"/>
  <c r="J9" i="12"/>
  <c r="L9" i="12" s="1"/>
  <c r="M9" i="12" s="1"/>
  <c r="J11" i="12"/>
  <c r="L11" i="12" s="1"/>
  <c r="M11" i="12" s="1"/>
  <c r="J16" i="12"/>
  <c r="L16" i="12" s="1"/>
  <c r="M16" i="12" s="1"/>
  <c r="J12" i="12"/>
  <c r="L12" i="12" s="1"/>
  <c r="M12" i="12" s="1"/>
  <c r="J10" i="12"/>
  <c r="L10" i="12" s="1"/>
  <c r="M10" i="12" s="1"/>
  <c r="J17" i="12"/>
  <c r="L17" i="12" s="1"/>
  <c r="M17" i="12" s="1"/>
  <c r="J14" i="12"/>
  <c r="L14" i="12" s="1"/>
  <c r="M14" i="12" s="1"/>
  <c r="J8" i="12"/>
  <c r="L8" i="12" s="1"/>
  <c r="J15" i="12"/>
  <c r="L15" i="12" s="1"/>
  <c r="M15" i="12" s="1"/>
  <c r="M8" i="12" l="1"/>
  <c r="I2" i="12"/>
  <c r="F4" i="12" s="1"/>
  <c r="I4" i="12" l="1"/>
  <c r="K18" i="12"/>
  <c r="L1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tc={B55C2367-528D-4841-BB23-C4066130E4D0}</author>
    <author>tc={16BBAD93-6F81-4B63-B7F8-B3EDE63739A7}</author>
    <author>tc={587B0042-734E-4D5A-89CA-26F70A0C34ED}</author>
    <author>tc={509F176C-E747-444B-B622-6D5BC47982A7}</author>
    <author>tc={71A6F7B1-09F9-4675-BF05-E30B4492E21B}</author>
    <author>tc={181D55B0-6909-4319-AA6A-982016F7CD70}</author>
    <author>tc={C9AA2DF0-78A2-4909-8ABE-26446F791401}</author>
    <author>tc={88DD79DF-B6BB-43F6-A8FA-CFB206597B3F}</author>
    <author>tc={749CF765-772F-4A49-86DF-6CD58BEC07AE}</author>
    <author>tc={07356645-3094-4733-BF9D-DA662AAC262A}</author>
  </authors>
  <commentList>
    <comment ref="C7" authorId="0" shapeId="0" xr:uid="{B55C2367-528D-4841-BB23-C4066130E4D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BBAD93-6F81-4B63-B7F8-B3EDE63739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587B0042-734E-4D5A-89CA-26F70A0C34ED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509F176C-E747-444B-B622-6D5BC47982A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1A6F7B1-09F9-4675-BF05-E30B4492E21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81D55B0-6909-4319-AA6A-982016F7CD7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C9AA2DF0-78A2-4909-8ABE-26446F7914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8DD79DF-B6BB-43F6-A8FA-CFB206597B3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749CF765-772F-4A49-86DF-6CD58BEC07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07356645-3094-4733-BF9D-DA662AAC262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MPJCEdhFbrYv8jk3Ie+X/qNpf9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tc={688FEA80-25FE-4B75-801E-3CA19B3D65FC}</author>
    <author>tc={CEEFC563-CA86-4D43-8A28-44C59565EF4E}</author>
    <author>tc={67270B89-2037-4C96-98AE-5AC1319F80E0}</author>
    <author>tc={A67FB370-0C52-49A8-A768-D7E315EF6814}</author>
    <author>tc={3539FD91-F263-4EEF-A963-3C45A456AB66}</author>
    <author>tc={911F194A-5361-48A6-BB68-1ADA0719DA33}</author>
    <author>tc={8A368ABE-FCEC-42C2-ABA5-0C33242F0033}</author>
    <author>tc={40CE3917-303A-4788-A324-9259519F025E}</author>
    <author>tc={61D265A0-D3CE-448D-8970-3F6F8B2C2890}</author>
    <author>tc={9B3A2961-CCBE-4C8B-9D39-B4D400A339C0}</author>
  </authors>
  <commentList>
    <comment ref="C7" authorId="0" shapeId="0" xr:uid="{688FEA80-25FE-4B75-801E-3CA19B3D65F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EEFC563-CA86-4D43-8A28-44C59565EF4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67270B89-2037-4C96-98AE-5AC1319F80E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67FB370-0C52-49A8-A768-D7E315EF681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3539FD91-F263-4EEF-A963-3C45A456AB6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911F194A-5361-48A6-BB68-1ADA0719DA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8A368ABE-FCEC-42C2-ABA5-0C33242F00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40CE3917-303A-4788-A324-9259519F02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61D265A0-D3CE-448D-8970-3F6F8B2C289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9B3A2961-CCBE-4C8B-9D39-B4D400A33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tc={D3C70F70-EF06-4993-8D58-DA19E78162EF}</author>
    <author>tc={482EA452-15E1-4C06-9E5B-1E2B1E779CD8}</author>
    <author>tc={9A534764-84B7-4D11-ACAE-E5B0C927D501}</author>
    <author>tc={1042266D-BD10-4E7A-A27E-E54248919544}</author>
    <author>tc={6AB3508A-F023-47E0-8758-9E254731109F}</author>
    <author>tc={E467A9D0-3AC5-48AA-AB4B-0596D221D80B}</author>
    <author>tc={F12B247E-BCA5-477C-B996-9CCAB97EBC73}</author>
    <author>tc={8BD41DE3-2870-4F87-8E2D-1ADC8683C45E}</author>
    <author>tc={2B760078-2817-46A2-84E7-B32BDF66B513}</author>
    <author>tc={A19E2F08-15C5-4CCF-9AE6-B026D0393041}</author>
  </authors>
  <commentList>
    <comment ref="C7" authorId="0" shapeId="0" xr:uid="{D3C70F70-EF06-4993-8D58-DA19E78162E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82EA452-15E1-4C06-9E5B-1E2B1E779CD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9A534764-84B7-4D11-ACAE-E5B0C927D5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1042266D-BD10-4E7A-A27E-E5424891954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AB3508A-F023-47E0-8758-9E254731109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E467A9D0-3AC5-48AA-AB4B-0596D221D80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F12B247E-BCA5-477C-B996-9CCAB97EBC7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8BD41DE3-2870-4F87-8E2D-1ADC8683C45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2B760078-2817-46A2-84E7-B32BDF66B51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A19E2F08-15C5-4CCF-9AE6-B026D039304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tc={607E85AC-9A32-429A-8573-60CAA2E2CBE1}</author>
    <author>tc={B581FA51-5EBA-4EF3-8253-BC5F13F97ACB}</author>
    <author>tc={1D50B807-28CB-43F3-B1A8-D846F0D413B9}</author>
    <author>tc={97E5CDF9-55D6-498D-81F0-2259C41ABB07}</author>
    <author>tc={654B4EFE-0B9A-43F7-914D-757CF1F3E8C9}</author>
    <author>tc={AD8998AF-BD4D-4740-8218-D5E48EA496FB}</author>
    <author>tc={A206ADB7-07A0-447C-B4E8-C4759AA390F9}</author>
    <author>tc={745D8065-1CCB-4A4A-8DA3-9C0464129F3C}</author>
    <author>tc={0D9DA082-B953-4C29-8054-D9D1AB2A5627}</author>
    <author>tc={7A93F0BE-01CD-45D5-AD9B-AFF63BCD89AF}</author>
  </authors>
  <commentList>
    <comment ref="C7" authorId="0" shapeId="0" xr:uid="{607E85AC-9A32-429A-8573-60CAA2E2CBE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B581FA51-5EBA-4EF3-8253-BC5F13F97A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D50B807-28CB-43F3-B1A8-D846F0D413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97E5CDF9-55D6-498D-81F0-2259C41ABB0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654B4EFE-0B9A-43F7-914D-757CF1F3E8C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D8998AF-BD4D-4740-8218-D5E48EA496F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A206ADB7-07A0-447C-B4E8-C4759AA390F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45D8065-1CCB-4A4A-8DA3-9C0464129F3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0D9DA082-B953-4C29-8054-D9D1AB2A562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7A93F0BE-01CD-45D5-AD9B-AFF63BCD89A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tc={1E98A9A8-8A31-4E85-A1E4-8D2B0D046D33}</author>
    <author>tc={635F5587-80CB-4175-82EB-8696C6EB688A}</author>
    <author>tc={2F5A09F0-B440-4069-A8B9-8C72BF0DD6C4}</author>
    <author>tc={38FC7AD3-3124-4A5E-BDE8-58C6037BC265}</author>
    <author>tc={731A9A4C-0552-4189-9240-15D17773F725}</author>
    <author>tc={A5087398-BF86-4E43-8F71-48466C1D45B9}</author>
    <author>tc={D90697C3-E758-437E-B73C-4FF449A2E749}</author>
    <author>tc={7BFADBC6-9362-469E-8D5C-202A68C2FE77}</author>
    <author>tc={8DE47843-3F50-4C53-84E8-E181295C736A}</author>
    <author>tc={D4C375FA-6293-45BD-833F-7360BA536125}</author>
  </authors>
  <commentList>
    <comment ref="C7" authorId="0" shapeId="0" xr:uid="{1E98A9A8-8A31-4E85-A1E4-8D2B0D046D3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635F5587-80CB-4175-82EB-8696C6EB688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2F5A09F0-B440-4069-A8B9-8C72BF0DD6C4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38FC7AD3-3124-4A5E-BDE8-58C6037BC26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31A9A4C-0552-4189-9240-15D17773F7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A5087398-BF86-4E43-8F71-48466C1D45B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90697C3-E758-437E-B73C-4FF449A2E74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7BFADBC6-9362-469E-8D5C-202A68C2FE7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8DE47843-3F50-4C53-84E8-E181295C736A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D4C375FA-6293-45BD-833F-7360BA53612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tc={67964B61-810C-4DF8-91B9-EDB3014B5FE5}</author>
    <author>tc={C0C54AC5-B3BD-4CAE-A8E0-0DAA5C3199C0}</author>
    <author>tc={1BBFF5F6-B6EA-4BE6-A0FB-3C74693184DC}</author>
    <author>tc={AA5F370C-5DB6-4664-BFF2-2631DD80AF21}</author>
    <author>tc={421E120E-2047-4EB4-9508-9F38F8186301}</author>
    <author>tc={4AAA708A-8571-4DFC-A79E-3756C2F92E2B}</author>
    <author>tc={BC8B0F31-23E3-4FDA-A976-62F7687EBFAE}</author>
    <author>tc={16BEA4CA-31A5-4087-8E14-71966A7E5387}</author>
    <author>tc={C14A0E4E-BBB4-4492-9C97-EE12FDD28DA8}</author>
    <author>tc={FEF8E825-B3A9-4C57-9CA5-C61A739C92A8}</author>
  </authors>
  <commentList>
    <comment ref="C7" authorId="0" shapeId="0" xr:uid="{67964B61-810C-4DF8-91B9-EDB3014B5FE5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C0C54AC5-B3BD-4CAE-A8E0-0DAA5C3199C0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1BBFF5F6-B6EA-4BE6-A0FB-3C74693184DC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AA5F370C-5DB6-4664-BFF2-2631DD80AF2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421E120E-2047-4EB4-9508-9F38F818630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4AAA708A-8571-4DFC-A79E-3756C2F92E2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BC8B0F31-23E3-4FDA-A976-62F7687EBFA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16BEA4CA-31A5-4087-8E14-71966A7E538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C14A0E4E-BBB4-4492-9C97-EE12FDD28D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EF8E825-B3A9-4C57-9CA5-C61A739C92A8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tc={A0C285BA-F422-4DD9-9B84-EB210939840E}</author>
    <author>tc={40E5B91B-B676-455F-9368-D0A1AC144889}</author>
    <author>tc={B2A3DBD5-0D5C-42F5-9263-DB1694B43BC1}</author>
    <author>tc={4166CF13-92FA-4D1D-B5BD-0739D160D423}</author>
    <author>tc={7893E8D5-DE99-4C03-AE57-0DD7A8B8D782}</author>
    <author>tc={66B7981D-AD7C-43E2-BC9C-A617DEC2C203}</author>
    <author>tc={00A22400-096C-466C-A7E7-B4FBAD053C23}</author>
    <author>tc={A422C7BC-6ED1-4B5C-813A-9C0FDF863B37}</author>
    <author>tc={4052D1C2-B057-4DFE-AC2F-480A005CDCAB}</author>
    <author>tc={F8C20322-B2AB-4522-BF40-B2ACA39B5C31}</author>
  </authors>
  <commentList>
    <comment ref="C7" authorId="0" shapeId="0" xr:uid="{A0C285BA-F422-4DD9-9B84-EB210939840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40E5B91B-B676-455F-9368-D0A1AC144889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B2A3DBD5-0D5C-42F5-9263-DB1694B43BC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4166CF13-92FA-4D1D-B5BD-0739D160D4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7893E8D5-DE99-4C03-AE57-0DD7A8B8D78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66B7981D-AD7C-43E2-BC9C-A617DEC2C20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00A22400-096C-466C-A7E7-B4FBAD053C23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A422C7BC-6ED1-4B5C-813A-9C0FDF863B3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4052D1C2-B057-4DFE-AC2F-480A005CDCA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F8C20322-B2AB-4522-BF40-B2ACA39B5C3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tc={E83EB81F-37DE-4374-934A-DB95FAA4247E}</author>
    <author>tc={16EC303E-53C4-4F53-99A3-0F155DE169CF}</author>
    <author>tc={A782504A-B6F7-498C-B6FA-F9529EE00516}</author>
    <author>tc={B7F0E5A7-B09A-480D-8E54-2447CB993BB1}</author>
    <author>tc={5EA5737E-F53A-4530-BB43-1AAB510DEECE}</author>
    <author>tc={1D77E804-465B-4171-9176-39CB82D428CB}</author>
    <author>tc={DEC0A3F1-5812-4030-ABD7-59988F89926F}</author>
    <author>tc={D6DAED45-4578-4201-93C8-19F06DA3B647}</author>
    <author>tc={ED257713-68C3-4210-BCF1-B68356BB7592}</author>
    <author>tc={BB1F67A7-0656-4DEE-A61F-B9F0AD903AB7}</author>
  </authors>
  <commentList>
    <comment ref="C7" authorId="0" shapeId="0" xr:uid="{E83EB81F-37DE-4374-934A-DB95FAA4247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1" shapeId="0" xr:uid="{16EC303E-53C4-4F53-99A3-0F155DE169C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2" shapeId="0" xr:uid="{A782504A-B6F7-498C-B6FA-F9529EE00516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3" shapeId="0" xr:uid="{B7F0E5A7-B09A-480D-8E54-2447CB993BB1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4" shapeId="0" xr:uid="{5EA5737E-F53A-4530-BB43-1AAB510DEECE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5" shapeId="0" xr:uid="{1D77E804-465B-4171-9176-39CB82D428CB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6" shapeId="0" xr:uid="{DEC0A3F1-5812-4030-ABD7-59988F89926F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7" shapeId="0" xr:uid="{D6DAED45-4578-4201-93C8-19F06DA3B64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8" shapeId="0" xr:uid="{ED257713-68C3-4210-BCF1-B68356BB7592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9" shapeId="0" xr:uid="{BB1F67A7-0656-4DEE-A61F-B9F0AD903AB7}">
      <text>
        <r>
          <rPr>
            <sz val="11"/>
            <color rgb="FF000000"/>
            <rFont val="Calibri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</comments>
</file>

<file path=xl/sharedStrings.xml><?xml version="1.0" encoding="utf-8"?>
<sst xmlns="http://schemas.openxmlformats.org/spreadsheetml/2006/main" count="240" uniqueCount="43">
  <si>
    <t>CAPITAL</t>
  </si>
  <si>
    <t>INICIAL</t>
  </si>
  <si>
    <t>INVESTIDO</t>
  </si>
  <si>
    <t>ATUAL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</si>
  <si>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</si>
  <si>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</si>
  <si>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</si>
  <si>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</si>
  <si>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</si>
  <si>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</si>
  <si>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</si>
  <si>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</si>
  <si>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</si>
  <si>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ELET3</t>
  </si>
  <si>
    <t>CSNA3</t>
  </si>
  <si>
    <t>ENBR3</t>
  </si>
  <si>
    <t>EGIE3</t>
  </si>
  <si>
    <t>TAEE3</t>
  </si>
  <si>
    <t>BBAS3</t>
  </si>
  <si>
    <t>yduq3</t>
  </si>
  <si>
    <t>ECOR3</t>
  </si>
  <si>
    <t>ITSA4</t>
  </si>
  <si>
    <t>CARTEIRA</t>
  </si>
  <si>
    <t>SANB4</t>
  </si>
  <si>
    <t>IBOVESPA</t>
  </si>
  <si>
    <t>Maio de 2020</t>
  </si>
  <si>
    <t>Rentabilidade Acumulada</t>
  </si>
  <si>
    <t>-&gt;</t>
  </si>
  <si>
    <t>Rentabilidade Mensal dos Ativos (sem caixa)</t>
  </si>
  <si>
    <t xml:space="preserve">      -&gt; Rentabilidade mensal da carteira</t>
  </si>
  <si>
    <t>MDIA3</t>
  </si>
  <si>
    <t>BBDC3</t>
  </si>
  <si>
    <t>VALE3</t>
  </si>
  <si>
    <t>STBP3</t>
  </si>
  <si>
    <t>FLRY3</t>
  </si>
  <si>
    <t>ABEV3</t>
  </si>
  <si>
    <t>COGN3</t>
  </si>
  <si>
    <t>VVAR3</t>
  </si>
  <si>
    <t>PCAR3</t>
  </si>
  <si>
    <t>LCAM3</t>
  </si>
  <si>
    <t>Junho de 2020</t>
  </si>
  <si>
    <t>Julho de 2020</t>
  </si>
  <si>
    <t>BRFS3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</si>
</sst>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_-* #,##0_-;\-* #,##0_-;_-* &quot;-&quot;??_-;_-@"/>
  </numFmts>
  <fonts count="1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5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00"/>
      <name val="Calibri"/>
      <family val="2"/>
    </font>
    <font>
      <u val="singleAccounting"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D9E2F3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2" borderId="1" xfId="0" applyFont="1" applyFill="1" applyBorder="1"/>
    <xf numFmtId="164" fontId="1" fillId="3" borderId="5" xfId="0" applyNumberFormat="1" applyFont="1" applyFill="1" applyBorder="1" applyAlignment="1">
      <alignment vertical="center"/>
    </xf>
    <xf numFmtId="164" fontId="1" fillId="3" borderId="11" xfId="0" applyNumberFormat="1" applyFont="1" applyFill="1" applyBorder="1" applyAlignment="1">
      <alignment vertical="center"/>
    </xf>
    <xf numFmtId="164" fontId="1" fillId="3" borderId="10" xfId="0" applyNumberFormat="1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1" fillId="3" borderId="10" xfId="0" applyNumberFormat="1" applyFont="1" applyFill="1" applyBorder="1" applyAlignment="1">
      <alignment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0" fontId="0" fillId="5" borderId="0" xfId="0" applyFont="1" applyFill="1" applyAlignment="1"/>
    <xf numFmtId="164" fontId="0" fillId="4" borderId="6" xfId="0" applyNumberFormat="1" applyFont="1" applyFill="1" applyBorder="1" applyAlignment="1">
      <alignment horizontal="center" vertical="center"/>
    </xf>
    <xf numFmtId="164" fontId="0" fillId="5" borderId="7" xfId="0" applyNumberFormat="1" applyFont="1" applyFill="1" applyBorder="1" applyAlignment="1">
      <alignment horizontal="center" vertical="center" wrapText="1"/>
    </xf>
    <xf numFmtId="164" fontId="0" fillId="5" borderId="8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66" fontId="0" fillId="4" borderId="13" xfId="0" applyNumberFormat="1" applyFont="1" applyFill="1" applyBorder="1" applyAlignment="1">
      <alignment horizontal="center" vertical="center"/>
    </xf>
    <xf numFmtId="165" fontId="0" fillId="4" borderId="13" xfId="0" applyNumberFormat="1" applyFont="1" applyFill="1" applyBorder="1" applyAlignment="1">
      <alignment horizontal="center" vertical="center"/>
    </xf>
    <xf numFmtId="9" fontId="0" fillId="4" borderId="1" xfId="0" applyNumberFormat="1" applyFont="1" applyFill="1" applyBorder="1" applyAlignment="1">
      <alignment horizontal="center" vertical="center"/>
    </xf>
    <xf numFmtId="164" fontId="0" fillId="4" borderId="14" xfId="0" applyNumberFormat="1" applyFont="1" applyFill="1" applyBorder="1" applyAlignment="1">
      <alignment horizontal="center" vertical="center"/>
    </xf>
    <xf numFmtId="165" fontId="0" fillId="5" borderId="14" xfId="0" applyNumberFormat="1" applyFont="1" applyFill="1" applyBorder="1" applyAlignment="1">
      <alignment horizontal="center" vertical="center"/>
    </xf>
    <xf numFmtId="165" fontId="0" fillId="5" borderId="15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9" fontId="0" fillId="5" borderId="15" xfId="0" applyNumberFormat="1" applyFont="1" applyFill="1" applyBorder="1" applyAlignment="1">
      <alignment horizontal="center" vertical="center"/>
    </xf>
    <xf numFmtId="164" fontId="0" fillId="4" borderId="13" xfId="0" applyNumberFormat="1" applyFont="1" applyFill="1" applyBorder="1" applyAlignment="1">
      <alignment horizontal="center" vertical="center"/>
    </xf>
    <xf numFmtId="10" fontId="0" fillId="4" borderId="9" xfId="0" applyNumberFormat="1" applyFont="1" applyFill="1" applyBorder="1" applyAlignment="1">
      <alignment horizontal="center" vertical="center"/>
    </xf>
    <xf numFmtId="10" fontId="0" fillId="4" borderId="12" xfId="0" applyNumberFormat="1" applyFont="1" applyFill="1" applyBorder="1" applyAlignment="1">
      <alignment horizontal="center" vertical="center"/>
    </xf>
    <xf numFmtId="166" fontId="0" fillId="4" borderId="12" xfId="0" applyNumberFormat="1" applyFont="1" applyFill="1" applyBorder="1" applyAlignment="1">
      <alignment horizontal="center" vertical="center"/>
    </xf>
    <xf numFmtId="165" fontId="0" fillId="4" borderId="12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3" fillId="6" borderId="23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/>
    <xf numFmtId="10" fontId="8" fillId="0" borderId="9" xfId="0" applyNumberFormat="1" applyFont="1" applyFill="1" applyBorder="1" applyAlignment="1">
      <alignment horizontal="center" vertical="center"/>
    </xf>
    <xf numFmtId="9" fontId="0" fillId="5" borderId="9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vertical="center"/>
    </xf>
    <xf numFmtId="164" fontId="0" fillId="4" borderId="17" xfId="0" applyNumberFormat="1" applyFont="1" applyFill="1" applyBorder="1" applyAlignment="1">
      <alignment horizontal="center" vertical="center"/>
    </xf>
    <xf numFmtId="165" fontId="5" fillId="4" borderId="12" xfId="0" applyNumberFormat="1" applyFont="1" applyFill="1" applyBorder="1" applyAlignment="1">
      <alignment horizontal="center" vertical="center"/>
    </xf>
    <xf numFmtId="164" fontId="0" fillId="4" borderId="18" xfId="0" applyNumberFormat="1" applyFont="1" applyFill="1" applyBorder="1" applyAlignment="1">
      <alignment horizontal="center" vertical="center"/>
    </xf>
    <xf numFmtId="164" fontId="0" fillId="4" borderId="24" xfId="0" applyNumberFormat="1" applyFont="1" applyFill="1" applyBorder="1" applyAlignment="1">
      <alignment horizontal="center" vertical="center"/>
    </xf>
    <xf numFmtId="10" fontId="0" fillId="4" borderId="15" xfId="0" applyNumberFormat="1" applyFont="1" applyFill="1" applyBorder="1" applyAlignment="1">
      <alignment horizontal="center" vertical="center"/>
    </xf>
    <xf numFmtId="10" fontId="0" fillId="4" borderId="25" xfId="0" applyNumberFormat="1" applyFont="1" applyFill="1" applyBorder="1" applyAlignment="1">
      <alignment horizontal="center" vertical="center"/>
    </xf>
    <xf numFmtId="10" fontId="0" fillId="4" borderId="26" xfId="0" applyNumberFormat="1" applyFont="1" applyFill="1" applyBorder="1" applyAlignment="1">
      <alignment horizontal="center" vertical="center"/>
    </xf>
    <xf numFmtId="164" fontId="0" fillId="4" borderId="27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65" fontId="10" fillId="5" borderId="15" xfId="0" applyNumberFormat="1" applyFont="1" applyFill="1" applyBorder="1" applyAlignment="1">
      <alignment horizontal="center" vertical="center"/>
    </xf>
    <xf numFmtId="0" fontId="7" fillId="2" borderId="1" xfId="0" applyFont="1" applyFill="1" applyBorder="1"/>
    <xf numFmtId="9" fontId="5" fillId="2" borderId="1" xfId="0" applyNumberFormat="1" applyFont="1" applyFill="1" applyBorder="1"/>
    <xf numFmtId="10" fontId="1" fillId="3" borderId="2" xfId="0" applyNumberFormat="1" applyFont="1" applyFill="1" applyBorder="1" applyAlignment="1">
      <alignment horizontal="center" vertical="center"/>
    </xf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5" borderId="4" xfId="0" applyFont="1" applyFill="1" applyBorder="1"/>
    <xf numFmtId="0" fontId="7" fillId="4" borderId="17" xfId="0" applyFont="1" applyFill="1" applyBorder="1" applyAlignment="1">
      <alignment horizontal="center" vertical="center"/>
    </xf>
    <xf numFmtId="0" fontId="2" fillId="5" borderId="17" xfId="0" applyFont="1" applyFill="1" applyBorder="1"/>
    <xf numFmtId="0" fontId="6" fillId="4" borderId="18" xfId="0" applyNumberFormat="1" applyFont="1" applyFill="1" applyBorder="1" applyAlignment="1">
      <alignment horizontal="center" vertical="center"/>
    </xf>
    <xf numFmtId="0" fontId="4" fillId="4" borderId="19" xfId="0" applyNumberFormat="1" applyFont="1" applyFill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AF0D64E0-7DFC-437F-B6DE-A430506BE5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FEB4A8F1-C878-4E08-B646-3346E39FF3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BE647A19-391C-45E8-8194-4F99F6D333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13F889FD-3B29-40F8-9D02-2D2F86BDF64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BAA7CF8-913D-4081-9439-6AA84C2BAAD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901EFD3E-BBB6-482E-901E-C49181D87F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>
          <a:extLst>
            <a:ext uri="{FF2B5EF4-FFF2-40B4-BE49-F238E27FC236}">
              <a16:creationId xmlns:a16="http://schemas.microsoft.com/office/drawing/2014/main" id="{48C4032A-004B-4A15-8F58-BD1695A73A1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" y="76200"/>
          <a:ext cx="1457325" cy="129540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éssia Santana" id="{D2815B33-11D7-49E5-97A6-8F244408F7FE}" userId="Késsia Santana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B55C2367-528D-4841-BB23-C4066130E4D0}">
    <text>Inserir código dos ativos que se deseja comprar</text>
  </threadedComment>
  <threadedComment ref="E7" dT="2020-04-27T19:44:42.32" personId="{D2815B33-11D7-49E5-97A6-8F244408F7FE}" id="{16BBAD93-6F81-4B63-B7F8-B3EDE63739A7}">
    <text>Composição desejada pelo membro (percentual da carteira)</text>
  </threadedComment>
  <threadedComment ref="F7" dT="2020-04-27T19:45:28.33" personId="{D2815B33-11D7-49E5-97A6-8F244408F7FE}" id="{587B0042-734E-4D5A-89CA-26F70A0C34ED}">
    <text>Preço baseados no fechamento do último pregão do mês.</text>
  </threadedComment>
  <threadedComment ref="G7" dT="2020-04-27T19:48:28.11" personId="{D2815B33-11D7-49E5-97A6-8F244408F7FE}" id="{509F176C-E747-444B-B622-6D5BC47982A7}">
    <text>Nº REAL DE LOTES SEGUNDO A FÓRMULA</text>
  </threadedComment>
  <threadedComment ref="H7" dT="2020-04-27T19:48:41.34" personId="{D2815B33-11D7-49E5-97A6-8F244408F7FE}" id="{71A6F7B1-09F9-4675-BF05-E30B4492E21B}">
    <text>Nº REAL DE LOTES DESEJADO</text>
  </threadedComment>
  <threadedComment ref="J7" dT="2020-04-27T19:49:07.36" personId="{D2815B33-11D7-49E5-97A6-8F244408F7FE}" id="{181D55B0-6909-4319-AA6A-982016F7CD70}">
    <text>Composição final da carteira com base no que realmente foi "comprado"</text>
  </threadedComment>
  <threadedComment ref="K7" dT="2020-04-27T19:49:37.46" personId="{D2815B33-11D7-49E5-97A6-8F244408F7FE}" id="{C9AA2DF0-78A2-4909-8ABE-26446F791401}">
    <text>Cotação de fechamento do mês</text>
  </threadedComment>
  <threadedComment ref="L7" dT="2020-04-27T19:50:30.02" personId="{D2815B33-11D7-49E5-97A6-8F244408F7FE}" id="{88DD79DF-B6BB-43F6-A8FA-CFB206597B3F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749CF765-772F-4A49-86DF-6CD58BEC07AE}">
    <text>Pontuação de fechamento do Ibovespa no último dia do mês anterior</text>
  </threadedComment>
  <threadedComment ref="K19" dT="2020-04-27T19:42:31.26" personId="{D2815B33-11D7-49E5-97A6-8F244408F7FE}" id="{07356645-3094-4733-BF9D-DA662AAC262A}">
    <text>Pontuação de fechamento do Ibovespa no mês correspondente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88FEA80-25FE-4B75-801E-3CA19B3D65FC}">
    <text>Inserir código dos ativos que se deseja comprar</text>
  </threadedComment>
  <threadedComment ref="E7" dT="2020-04-27T19:44:42.32" personId="{D2815B33-11D7-49E5-97A6-8F244408F7FE}" id="{CEEFC563-CA86-4D43-8A28-44C59565EF4E}">
    <text>Composição desejada pelo membro (percentual da carteira)</text>
  </threadedComment>
  <threadedComment ref="F7" dT="2020-04-27T19:45:28.33" personId="{D2815B33-11D7-49E5-97A6-8F244408F7FE}" id="{67270B89-2037-4C96-98AE-5AC1319F80E0}">
    <text>Preço baseados no fechamento do último pregão do mês.</text>
  </threadedComment>
  <threadedComment ref="G7" dT="2020-04-27T19:48:28.11" personId="{D2815B33-11D7-49E5-97A6-8F244408F7FE}" id="{A67FB370-0C52-49A8-A768-D7E315EF6814}">
    <text>Nº REAL DE LOTES SEGUNDO A FÓRMULA</text>
  </threadedComment>
  <threadedComment ref="H7" dT="2020-04-27T19:48:41.34" personId="{D2815B33-11D7-49E5-97A6-8F244408F7FE}" id="{3539FD91-F263-4EEF-A963-3C45A456AB66}">
    <text>Nº REAL DE LOTES DESEJADO</text>
  </threadedComment>
  <threadedComment ref="J7" dT="2020-04-27T19:49:07.36" personId="{D2815B33-11D7-49E5-97A6-8F244408F7FE}" id="{911F194A-5361-48A6-BB68-1ADA0719DA33}">
    <text>Composição final da carteira com base no que realmente foi "comprado"</text>
  </threadedComment>
  <threadedComment ref="K7" dT="2020-04-27T19:49:37.46" personId="{D2815B33-11D7-49E5-97A6-8F244408F7FE}" id="{8A368ABE-FCEC-42C2-ABA5-0C33242F0033}">
    <text>Cotação de fechamento do mês</text>
  </threadedComment>
  <threadedComment ref="L7" dT="2020-04-27T19:50:30.02" personId="{D2815B33-11D7-49E5-97A6-8F244408F7FE}" id="{40CE3917-303A-4788-A324-9259519F02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61D265A0-D3CE-448D-8970-3F6F8B2C2890}">
    <text>Pontuação de fechamento do Ibovespa no último dia do mês anterior</text>
  </threadedComment>
  <threadedComment ref="K19" dT="2020-04-27T19:42:31.26" personId="{D2815B33-11D7-49E5-97A6-8F244408F7FE}" id="{9B3A2961-CCBE-4C8B-9D39-B4D400A339C0}">
    <text>Pontuação de fechamento do Ibovespa no mês correspondente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D3C70F70-EF06-4993-8D58-DA19E78162EF}">
    <text>Inserir código dos ativos que se deseja comprar</text>
  </threadedComment>
  <threadedComment ref="E7" dT="2020-04-27T19:44:42.32" personId="{D2815B33-11D7-49E5-97A6-8F244408F7FE}" id="{482EA452-15E1-4C06-9E5B-1E2B1E779CD8}">
    <text>Composição desejada pelo membro (percentual da carteira)</text>
  </threadedComment>
  <threadedComment ref="F7" dT="2020-04-27T19:45:28.33" personId="{D2815B33-11D7-49E5-97A6-8F244408F7FE}" id="{9A534764-84B7-4D11-ACAE-E5B0C927D501}">
    <text>Preço baseados no fechamento do último pregão do mês.</text>
  </threadedComment>
  <threadedComment ref="G7" dT="2020-04-27T19:48:28.11" personId="{D2815B33-11D7-49E5-97A6-8F244408F7FE}" id="{1042266D-BD10-4E7A-A27E-E54248919544}">
    <text>Nº REAL DE LOTES SEGUNDO A FÓRMULA</text>
  </threadedComment>
  <threadedComment ref="H7" dT="2020-04-27T19:48:41.34" personId="{D2815B33-11D7-49E5-97A6-8F244408F7FE}" id="{6AB3508A-F023-47E0-8758-9E254731109F}">
    <text>Nº REAL DE LOTES DESEJADO</text>
  </threadedComment>
  <threadedComment ref="J7" dT="2020-04-27T19:49:07.36" personId="{D2815B33-11D7-49E5-97A6-8F244408F7FE}" id="{E467A9D0-3AC5-48AA-AB4B-0596D221D80B}">
    <text>Composição final da carteira com base no que realmente foi "comprado"</text>
  </threadedComment>
  <threadedComment ref="K7" dT="2020-04-27T19:49:37.46" personId="{D2815B33-11D7-49E5-97A6-8F244408F7FE}" id="{F12B247E-BCA5-477C-B996-9CCAB97EBC73}">
    <text>Cotação de fechamento do mês</text>
  </threadedComment>
  <threadedComment ref="L7" dT="2020-04-27T19:50:30.02" personId="{D2815B33-11D7-49E5-97A6-8F244408F7FE}" id="{8BD41DE3-2870-4F87-8E2D-1ADC8683C45E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2B760078-2817-46A2-84E7-B32BDF66B513}">
    <text>Pontuação de fechamento do Ibovespa no último dia do mês anterior</text>
  </threadedComment>
  <threadedComment ref="K19" dT="2020-04-27T19:42:31.26" personId="{D2815B33-11D7-49E5-97A6-8F244408F7FE}" id="{A19E2F08-15C5-4CCF-9AE6-B026D0393041}">
    <text>Pontuação de fechamento do Ibovespa no mês correspondente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07E85AC-9A32-429A-8573-60CAA2E2CBE1}">
    <text>Inserir código dos ativos que se deseja comprar</text>
  </threadedComment>
  <threadedComment ref="E7" dT="2020-04-27T19:44:42.32" personId="{D2815B33-11D7-49E5-97A6-8F244408F7FE}" id="{B581FA51-5EBA-4EF3-8253-BC5F13F97ACB}">
    <text>Composição desejada pelo membro (percentual da carteira)</text>
  </threadedComment>
  <threadedComment ref="F7" dT="2020-04-27T19:45:28.33" personId="{D2815B33-11D7-49E5-97A6-8F244408F7FE}" id="{1D50B807-28CB-43F3-B1A8-D846F0D413B9}">
    <text>Preço baseados no fechamento do último pregão do mês.</text>
  </threadedComment>
  <threadedComment ref="G7" dT="2020-04-27T19:48:28.11" personId="{D2815B33-11D7-49E5-97A6-8F244408F7FE}" id="{97E5CDF9-55D6-498D-81F0-2259C41ABB07}">
    <text>Nº REAL DE LOTES SEGUNDO A FÓRMULA</text>
  </threadedComment>
  <threadedComment ref="H7" dT="2020-04-27T19:48:41.34" personId="{D2815B33-11D7-49E5-97A6-8F244408F7FE}" id="{654B4EFE-0B9A-43F7-914D-757CF1F3E8C9}">
    <text>Nº REAL DE LOTES DESEJADO</text>
  </threadedComment>
  <threadedComment ref="J7" dT="2020-04-27T19:49:07.36" personId="{D2815B33-11D7-49E5-97A6-8F244408F7FE}" id="{AD8998AF-BD4D-4740-8218-D5E48EA496FB}">
    <text>Composição final da carteira com base no que realmente foi "comprado"</text>
  </threadedComment>
  <threadedComment ref="K7" dT="2020-04-27T19:49:37.46" personId="{D2815B33-11D7-49E5-97A6-8F244408F7FE}" id="{A206ADB7-07A0-447C-B4E8-C4759AA390F9}">
    <text>Cotação de fechamento do mês</text>
  </threadedComment>
  <threadedComment ref="L7" dT="2020-04-27T19:50:30.02" personId="{D2815B33-11D7-49E5-97A6-8F244408F7FE}" id="{745D8065-1CCB-4A4A-8DA3-9C0464129F3C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0D9DA082-B953-4C29-8054-D9D1AB2A5627}">
    <text>Pontuação de fechamento do Ibovespa no último dia do mês anterior</text>
  </threadedComment>
  <threadedComment ref="K19" dT="2020-04-27T19:42:31.26" personId="{D2815B33-11D7-49E5-97A6-8F244408F7FE}" id="{7A93F0BE-01CD-45D5-AD9B-AFF63BCD89AF}">
    <text>Pontuação de fechamento do Ibovespa no mês correspondente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1E98A9A8-8A31-4E85-A1E4-8D2B0D046D33}">
    <text>Inserir código dos ativos que se deseja comprar</text>
  </threadedComment>
  <threadedComment ref="E7" dT="2020-04-27T19:44:42.32" personId="{D2815B33-11D7-49E5-97A6-8F244408F7FE}" id="{635F5587-80CB-4175-82EB-8696C6EB688A}">
    <text>Composição desejada pelo membro (percentual da carteira)</text>
  </threadedComment>
  <threadedComment ref="F7" dT="2020-04-27T19:45:28.33" personId="{D2815B33-11D7-49E5-97A6-8F244408F7FE}" id="{2F5A09F0-B440-4069-A8B9-8C72BF0DD6C4}">
    <text>Preço baseados no fechamento do último pregão do mês.</text>
  </threadedComment>
  <threadedComment ref="G7" dT="2020-04-27T19:48:28.11" personId="{D2815B33-11D7-49E5-97A6-8F244408F7FE}" id="{38FC7AD3-3124-4A5E-BDE8-58C6037BC265}">
    <text>Nº REAL DE LOTES SEGUNDO A FÓRMULA</text>
  </threadedComment>
  <threadedComment ref="H7" dT="2020-04-27T19:48:41.34" personId="{D2815B33-11D7-49E5-97A6-8F244408F7FE}" id="{731A9A4C-0552-4189-9240-15D17773F725}">
    <text>Nº REAL DE LOTES DESEJADO</text>
  </threadedComment>
  <threadedComment ref="J7" dT="2020-04-27T19:49:07.36" personId="{D2815B33-11D7-49E5-97A6-8F244408F7FE}" id="{A5087398-BF86-4E43-8F71-48466C1D45B9}">
    <text>Composição final da carteira com base no que realmente foi "comprado"</text>
  </threadedComment>
  <threadedComment ref="K7" dT="2020-04-27T19:49:37.46" personId="{D2815B33-11D7-49E5-97A6-8F244408F7FE}" id="{D90697C3-E758-437E-B73C-4FF449A2E749}">
    <text>Cotação de fechamento do mês</text>
  </threadedComment>
  <threadedComment ref="L7" dT="2020-04-27T19:50:30.02" personId="{D2815B33-11D7-49E5-97A6-8F244408F7FE}" id="{7BFADBC6-9362-469E-8D5C-202A68C2FE7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8DE47843-3F50-4C53-84E8-E181295C736A}">
    <text>Pontuação de fechamento do Ibovespa no último dia do mês anterior</text>
  </threadedComment>
  <threadedComment ref="K19" dT="2020-04-27T19:42:31.26" personId="{D2815B33-11D7-49E5-97A6-8F244408F7FE}" id="{D4C375FA-6293-45BD-833F-7360BA536125}">
    <text>Pontuação de fechamento do Ibovespa no mês correspondente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67964B61-810C-4DF8-91B9-EDB3014B5FE5}">
    <text>Inserir código dos ativos que se deseja comprar</text>
  </threadedComment>
  <threadedComment ref="E7" dT="2020-04-27T19:44:42.32" personId="{D2815B33-11D7-49E5-97A6-8F244408F7FE}" id="{C0C54AC5-B3BD-4CAE-A8E0-0DAA5C3199C0}">
    <text>Composição desejada pelo membro (percentual da carteira)</text>
  </threadedComment>
  <threadedComment ref="F7" dT="2020-04-27T19:45:28.33" personId="{D2815B33-11D7-49E5-97A6-8F244408F7FE}" id="{1BBFF5F6-B6EA-4BE6-A0FB-3C74693184DC}">
    <text>Preço baseados no fechamento do último pregão do mês.</text>
  </threadedComment>
  <threadedComment ref="G7" dT="2020-04-27T19:48:28.11" personId="{D2815B33-11D7-49E5-97A6-8F244408F7FE}" id="{AA5F370C-5DB6-4664-BFF2-2631DD80AF21}">
    <text>Nº REAL DE LOTES SEGUNDO A FÓRMULA</text>
  </threadedComment>
  <threadedComment ref="H7" dT="2020-04-27T19:48:41.34" personId="{D2815B33-11D7-49E5-97A6-8F244408F7FE}" id="{421E120E-2047-4EB4-9508-9F38F8186301}">
    <text>Nº REAL DE LOTES DESEJADO</text>
  </threadedComment>
  <threadedComment ref="J7" dT="2020-04-27T19:49:07.36" personId="{D2815B33-11D7-49E5-97A6-8F244408F7FE}" id="{4AAA708A-8571-4DFC-A79E-3756C2F92E2B}">
    <text>Composição final da carteira com base no que realmente foi "comprado"</text>
  </threadedComment>
  <threadedComment ref="K7" dT="2020-04-27T19:49:37.46" personId="{D2815B33-11D7-49E5-97A6-8F244408F7FE}" id="{BC8B0F31-23E3-4FDA-A976-62F7687EBFAE}">
    <text>Cotação de fechamento do mês</text>
  </threadedComment>
  <threadedComment ref="L7" dT="2020-04-27T19:50:30.02" personId="{D2815B33-11D7-49E5-97A6-8F244408F7FE}" id="{16BEA4CA-31A5-4087-8E14-71966A7E538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C14A0E4E-BBB4-4492-9C97-EE12FDD28DA8}">
    <text>Pontuação de fechamento do Ibovespa no último dia do mês anterior</text>
  </threadedComment>
  <threadedComment ref="K19" dT="2020-04-27T19:42:31.26" personId="{D2815B33-11D7-49E5-97A6-8F244408F7FE}" id="{FEF8E825-B3A9-4C57-9CA5-C61A739C92A8}">
    <text>Pontuação de fechamento do Ibovespa no mês correspondente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A0C285BA-F422-4DD9-9B84-EB210939840E}">
    <text>Inserir código dos ativos que se deseja comprar</text>
  </threadedComment>
  <threadedComment ref="E7" dT="2020-04-27T19:44:42.32" personId="{D2815B33-11D7-49E5-97A6-8F244408F7FE}" id="{40E5B91B-B676-455F-9368-D0A1AC144889}">
    <text>Composição desejada pelo membro (percentual da carteira)</text>
  </threadedComment>
  <threadedComment ref="F7" dT="2020-04-27T19:45:28.33" personId="{D2815B33-11D7-49E5-97A6-8F244408F7FE}" id="{B2A3DBD5-0D5C-42F5-9263-DB1694B43BC1}">
    <text>Preço baseados no fechamento do último pregão do mês.</text>
  </threadedComment>
  <threadedComment ref="G7" dT="2020-04-27T19:48:28.11" personId="{D2815B33-11D7-49E5-97A6-8F244408F7FE}" id="{4166CF13-92FA-4D1D-B5BD-0739D160D423}">
    <text>Nº REAL DE LOTES SEGUNDO A FÓRMULA</text>
  </threadedComment>
  <threadedComment ref="H7" dT="2020-04-27T19:48:41.34" personId="{D2815B33-11D7-49E5-97A6-8F244408F7FE}" id="{7893E8D5-DE99-4C03-AE57-0DD7A8B8D782}">
    <text>Nº REAL DE LOTES DESEJADO</text>
  </threadedComment>
  <threadedComment ref="J7" dT="2020-04-27T19:49:07.36" personId="{D2815B33-11D7-49E5-97A6-8F244408F7FE}" id="{66B7981D-AD7C-43E2-BC9C-A617DEC2C203}">
    <text>Composição final da carteira com base no que realmente foi "comprado"</text>
  </threadedComment>
  <threadedComment ref="K7" dT="2020-04-27T19:49:37.46" personId="{D2815B33-11D7-49E5-97A6-8F244408F7FE}" id="{00A22400-096C-466C-A7E7-B4FBAD053C23}">
    <text>Cotação de fechamento do mês</text>
  </threadedComment>
  <threadedComment ref="L7" dT="2020-04-27T19:50:30.02" personId="{D2815B33-11D7-49E5-97A6-8F244408F7FE}" id="{A422C7BC-6ED1-4B5C-813A-9C0FDF863B3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4052D1C2-B057-4DFE-AC2F-480A005CDCAB}">
    <text>Pontuação de fechamento do Ibovespa no último dia do mês anterior</text>
  </threadedComment>
  <threadedComment ref="K19" dT="2020-04-27T19:42:31.26" personId="{D2815B33-11D7-49E5-97A6-8F244408F7FE}" id="{F8C20322-B2AB-4522-BF40-B2ACA39B5C31}">
    <text>Pontuação de fechamento do Ibovespa no mês correspondente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7" dT="2020-04-27T19:43:45.65" personId="{D2815B33-11D7-49E5-97A6-8F244408F7FE}" id="{E83EB81F-37DE-4374-934A-DB95FAA4247E}">
    <text>Inserir código dos ativos que se deseja comprar</text>
  </threadedComment>
  <threadedComment ref="E7" dT="2020-04-27T19:44:42.32" personId="{D2815B33-11D7-49E5-97A6-8F244408F7FE}" id="{16EC303E-53C4-4F53-99A3-0F155DE169CF}">
    <text>Composição desejada pelo membro (percentual da carteira)</text>
  </threadedComment>
  <threadedComment ref="F7" dT="2020-04-27T19:45:28.33" personId="{D2815B33-11D7-49E5-97A6-8F244408F7FE}" id="{A782504A-B6F7-498C-B6FA-F9529EE00516}">
    <text>Preço baseados no fechamento do último pregão do mês.</text>
  </threadedComment>
  <threadedComment ref="G7" dT="2020-04-27T19:48:28.11" personId="{D2815B33-11D7-49E5-97A6-8F244408F7FE}" id="{B7F0E5A7-B09A-480D-8E54-2447CB993BB1}">
    <text>Nº REAL DE LOTES SEGUNDO A FÓRMULA</text>
  </threadedComment>
  <threadedComment ref="H7" dT="2020-04-27T19:48:41.34" personId="{D2815B33-11D7-49E5-97A6-8F244408F7FE}" id="{5EA5737E-F53A-4530-BB43-1AAB510DEECE}">
    <text>Nº REAL DE LOTES DESEJADO</text>
  </threadedComment>
  <threadedComment ref="J7" dT="2020-04-27T19:49:07.36" personId="{D2815B33-11D7-49E5-97A6-8F244408F7FE}" id="{1D77E804-465B-4171-9176-39CB82D428CB}">
    <text>Composição final da carteira com base no que realmente foi "comprado"</text>
  </threadedComment>
  <threadedComment ref="K7" dT="2020-04-27T19:49:37.46" personId="{D2815B33-11D7-49E5-97A6-8F244408F7FE}" id="{DEC0A3F1-5812-4030-ABD7-59988F89926F}">
    <text>Cotação de fechamento do mês</text>
  </threadedComment>
  <threadedComment ref="L7" dT="2020-04-27T19:50:30.02" personId="{D2815B33-11D7-49E5-97A6-8F244408F7FE}" id="{D6DAED45-4578-4201-93C8-19F06DA3B647}">
    <text>À esquerda:
Referentes aos retornos de cada ativo baseado na sua participação dentro do montante total da carteira. 
Referentes aos retornos dos ativos isoladamente.
À direita: 
Referentes aos retornos dos ativos isoladamente.</text>
  </threadedComment>
  <threadedComment ref="F19" dT="2020-04-27T19:42:06.72" personId="{D2815B33-11D7-49E5-97A6-8F244408F7FE}" id="{ED257713-68C3-4210-BCF1-B68356BB7592}">
    <text>Pontuação de fechamento do Ibovespa no último dia do mês anterior</text>
  </threadedComment>
  <threadedComment ref="K19" dT="2020-04-27T19:42:31.26" personId="{D2815B33-11D7-49E5-97A6-8F244408F7FE}" id="{BB1F67A7-0656-4DEE-A61F-B9F0AD903AB7}">
    <text>Pontuação de fechamento do Ibovespa no mês correspondente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showGridLines="0" topLeftCell="B1" workbookViewId="0">
      <selection activeCell="D13" sqref="D13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6.5611531413478572E-2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v>100000</v>
      </c>
      <c r="E4" s="19">
        <f>IF(SUM(I8:I17)&lt;=D4,SUM(I8:I17),"VALOR ACIMA DO DISPONÍVEL")</f>
        <v>97681</v>
      </c>
      <c r="F4" s="20">
        <f>(E4*I2)+E4+(D4-E4)</f>
        <v>106409</v>
      </c>
      <c r="G4" s="13"/>
      <c r="H4" s="13"/>
      <c r="I4" s="37">
        <f>F4/D4-1</f>
        <v>6.408999999999998E-2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4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15</v>
      </c>
      <c r="E8" s="25">
        <v>0.15</v>
      </c>
      <c r="F8" s="26">
        <v>16.89</v>
      </c>
      <c r="G8" s="27">
        <f t="shared" ref="G8:G17" si="0">((E8*$D$4)/100)/F8</f>
        <v>8.8809946714031973</v>
      </c>
      <c r="H8" s="28">
        <v>9</v>
      </c>
      <c r="I8" s="29">
        <f>H8*F8*100</f>
        <v>15201</v>
      </c>
      <c r="J8" s="43">
        <f t="shared" ref="J8:J17" si="1">I8/$E$4</f>
        <v>0.15561879997133526</v>
      </c>
      <c r="K8" s="46">
        <v>17.670000000000002</v>
      </c>
      <c r="L8" s="32">
        <f t="shared" ref="L8:L17" si="2">IFERROR((K8/F8-1)*J8,0)</f>
        <v>7.1866586132410546E-3</v>
      </c>
      <c r="M8" s="33">
        <f t="shared" ref="M8:M17" si="3">IFERROR(L8/J8,0)</f>
        <v>4.6181172291296591E-2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30</v>
      </c>
      <c r="E9" s="25">
        <v>0.15</v>
      </c>
      <c r="F9" s="26">
        <v>32.15</v>
      </c>
      <c r="G9" s="27">
        <f t="shared" si="0"/>
        <v>4.6656298600311041</v>
      </c>
      <c r="H9" s="28">
        <v>5</v>
      </c>
      <c r="I9" s="29">
        <f t="shared" ref="I9:I17" si="4">H9*F9*100</f>
        <v>16075</v>
      </c>
      <c r="J9" s="43">
        <f t="shared" si="1"/>
        <v>0.16456629231887471</v>
      </c>
      <c r="K9" s="46">
        <v>36.130000000000003</v>
      </c>
      <c r="L9" s="36">
        <f t="shared" si="2"/>
        <v>2.037243680961498E-2</v>
      </c>
      <c r="M9" s="33">
        <f t="shared" si="3"/>
        <v>0.12379471228615868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31</v>
      </c>
      <c r="E10" s="25">
        <v>0.2</v>
      </c>
      <c r="F10" s="26">
        <v>17.64</v>
      </c>
      <c r="G10" s="27">
        <f t="shared" si="0"/>
        <v>11.337868480725623</v>
      </c>
      <c r="H10" s="28">
        <v>11</v>
      </c>
      <c r="I10" s="29">
        <f t="shared" si="4"/>
        <v>19404.000000000004</v>
      </c>
      <c r="J10" s="43">
        <f t="shared" si="1"/>
        <v>0.19864661500189396</v>
      </c>
      <c r="K10" s="46">
        <v>17.8</v>
      </c>
      <c r="L10" s="36">
        <f t="shared" si="2"/>
        <v>1.8017833560262364E-3</v>
      </c>
      <c r="M10" s="33">
        <f t="shared" si="3"/>
        <v>9.0702947845804349E-3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32</v>
      </c>
      <c r="E11" s="25">
        <v>0.1</v>
      </c>
      <c r="F11" s="26">
        <v>44.67</v>
      </c>
      <c r="G11" s="27">
        <f t="shared" si="0"/>
        <v>2.238638907544213</v>
      </c>
      <c r="H11" s="28">
        <v>2</v>
      </c>
      <c r="I11" s="29">
        <f t="shared" si="4"/>
        <v>8934</v>
      </c>
      <c r="J11" s="43">
        <f t="shared" si="1"/>
        <v>9.1460980129196054E-2</v>
      </c>
      <c r="K11" s="46">
        <v>53</v>
      </c>
      <c r="L11" s="36">
        <f t="shared" si="2"/>
        <v>1.7055517449657547E-2</v>
      </c>
      <c r="M11" s="33">
        <f t="shared" si="3"/>
        <v>0.18647862099843282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33</v>
      </c>
      <c r="E12" s="25">
        <v>0.15</v>
      </c>
      <c r="F12" s="26">
        <v>4.08</v>
      </c>
      <c r="G12" s="27">
        <f t="shared" si="0"/>
        <v>36.764705882352942</v>
      </c>
      <c r="H12" s="28">
        <v>35</v>
      </c>
      <c r="I12" s="29">
        <f t="shared" si="4"/>
        <v>14280.000000000002</v>
      </c>
      <c r="J12" s="43">
        <f t="shared" si="1"/>
        <v>0.14619014956849338</v>
      </c>
      <c r="K12" s="46">
        <v>4.2</v>
      </c>
      <c r="L12" s="36">
        <f t="shared" si="2"/>
        <v>4.2997102814262929E-3</v>
      </c>
      <c r="M12" s="33">
        <f t="shared" si="3"/>
        <v>2.9411764705882467E-2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34</v>
      </c>
      <c r="E13" s="25">
        <v>0.15</v>
      </c>
      <c r="F13" s="26">
        <v>22.71</v>
      </c>
      <c r="G13" s="27">
        <f t="shared" si="0"/>
        <v>6.6050198150594452</v>
      </c>
      <c r="H13" s="28">
        <v>6</v>
      </c>
      <c r="I13" s="29">
        <f t="shared" si="4"/>
        <v>13626</v>
      </c>
      <c r="J13" s="43">
        <f t="shared" si="1"/>
        <v>0.13949488641598673</v>
      </c>
      <c r="K13" s="46">
        <v>23.35</v>
      </c>
      <c r="L13" s="36">
        <f t="shared" si="2"/>
        <v>3.9311636858754551E-3</v>
      </c>
      <c r="M13" s="33">
        <f t="shared" si="3"/>
        <v>2.8181417877586989E-2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35</v>
      </c>
      <c r="E14" s="25">
        <v>0.1</v>
      </c>
      <c r="F14" s="26">
        <v>11.29</v>
      </c>
      <c r="G14" s="27">
        <f t="shared" si="0"/>
        <v>8.8573959255978743</v>
      </c>
      <c r="H14" s="28">
        <v>9</v>
      </c>
      <c r="I14" s="29">
        <f t="shared" si="4"/>
        <v>10160.999999999998</v>
      </c>
      <c r="J14" s="43">
        <f t="shared" si="1"/>
        <v>0.10402227659421995</v>
      </c>
      <c r="K14" s="46">
        <v>12.48</v>
      </c>
      <c r="L14" s="36">
        <f t="shared" si="2"/>
        <v>1.0964261217637003E-2</v>
      </c>
      <c r="M14" s="33">
        <f t="shared" si="3"/>
        <v>0.10540301151461473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/>
      <c r="E15" s="25">
        <v>0.1</v>
      </c>
      <c r="F15" s="26"/>
      <c r="G15" s="27" t="e">
        <f t="shared" si="0"/>
        <v>#DIV/0!</v>
      </c>
      <c r="H15" s="28">
        <v>0</v>
      </c>
      <c r="I15" s="29">
        <f t="shared" si="4"/>
        <v>0</v>
      </c>
      <c r="J15" s="43">
        <f t="shared" si="1"/>
        <v>0</v>
      </c>
      <c r="K15" s="46">
        <v>0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/>
      <c r="E16" s="25">
        <v>0.1</v>
      </c>
      <c r="F16" s="26"/>
      <c r="G16" s="27" t="e">
        <f t="shared" si="0"/>
        <v>#DIV/0!</v>
      </c>
      <c r="H16" s="28">
        <v>0</v>
      </c>
      <c r="I16" s="29">
        <f t="shared" si="4"/>
        <v>0</v>
      </c>
      <c r="J16" s="43">
        <f t="shared" si="1"/>
        <v>0</v>
      </c>
      <c r="K16" s="46">
        <v>0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/>
      <c r="E17" s="25">
        <v>0.1</v>
      </c>
      <c r="F17" s="26"/>
      <c r="G17" s="27" t="e">
        <f t="shared" si="0"/>
        <v>#DIV/0!</v>
      </c>
      <c r="H17" s="28">
        <v>0</v>
      </c>
      <c r="I17" s="29">
        <f t="shared" si="4"/>
        <v>0</v>
      </c>
      <c r="J17" s="43">
        <f t="shared" si="1"/>
        <v>0</v>
      </c>
      <c r="K17" s="46">
        <v>0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>
        <v>100000</v>
      </c>
      <c r="G18" s="3"/>
      <c r="H18" s="3"/>
      <c r="I18" s="3"/>
      <c r="J18" s="4"/>
      <c r="K18" s="45">
        <f>F4</f>
        <v>106409</v>
      </c>
      <c r="L18" s="58">
        <f t="shared" ref="L18:L19" si="5">(K18/F18-1)</f>
        <v>6.408999999999998E-2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80505.89</v>
      </c>
      <c r="G19" s="6"/>
      <c r="H19" s="6"/>
      <c r="I19" s="6"/>
      <c r="J19" s="7"/>
      <c r="K19" s="5">
        <v>87402.59</v>
      </c>
      <c r="L19" s="58">
        <f t="shared" si="5"/>
        <v>8.5667023866204062E-2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L19:M19"/>
    <mergeCell ref="D2:F2"/>
    <mergeCell ref="L7:M7"/>
    <mergeCell ref="L18:M18"/>
    <mergeCell ref="C6:M6"/>
    <mergeCell ref="C7:D7"/>
    <mergeCell ref="C18:E18"/>
    <mergeCell ref="C19:E19"/>
  </mergeCells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9DE27-54AC-4975-92D6-25237E96A6A7}">
  <dimension ref="A1:Y998"/>
  <sheetViews>
    <sheetView showGridLines="0" topLeftCell="A2" workbookViewId="0">
      <selection activeCell="K16" sqref="K16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8.7109375" bestFit="1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0.15014571706127738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Maio!F4</f>
        <v>106409</v>
      </c>
      <c r="E4" s="19">
        <f>IF(SUM(I8:I17)&lt;=D4,SUM(I8:I17),"VALOR ACIMA DO DISPONÍVEL")</f>
        <v>104998</v>
      </c>
      <c r="F4" s="20">
        <f>(E4*I2)+E4+(D4-E4)</f>
        <v>122174</v>
      </c>
      <c r="G4" s="13"/>
      <c r="H4" s="13"/>
      <c r="I4" s="37">
        <f>F4/100000-1</f>
        <v>0.22174000000000005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54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40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35" t="s">
        <v>31</v>
      </c>
      <c r="E8" s="25">
        <v>0.15</v>
      </c>
      <c r="F8" s="46">
        <v>17.670000000000002</v>
      </c>
      <c r="G8" s="27">
        <f t="shared" ref="G8:G17" si="0">((E8*$D$4)/100)/F8</f>
        <v>9.0330220713072986</v>
      </c>
      <c r="H8" s="28">
        <v>9</v>
      </c>
      <c r="I8" s="29">
        <f>H8*F8*100</f>
        <v>15903.000000000004</v>
      </c>
      <c r="J8" s="30">
        <f t="shared" ref="J8:J17" si="1">I8/$E$4</f>
        <v>0.15146002781005355</v>
      </c>
      <c r="K8" s="48">
        <v>18.96</v>
      </c>
      <c r="L8" s="51">
        <f t="shared" ref="L8:L17" si="2">IFERROR((K8/F8-1)*J8,0)</f>
        <v>1.1057353473399482E-2</v>
      </c>
      <c r="M8" s="50">
        <f t="shared" ref="M8:M17" si="3">IFERROR(L8/J8,0)</f>
        <v>7.3005093378607722E-2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28.63</v>
      </c>
      <c r="G9" s="27">
        <f t="shared" si="0"/>
        <v>3.7166957736639898</v>
      </c>
      <c r="H9" s="28">
        <v>4</v>
      </c>
      <c r="I9" s="29">
        <f t="shared" ref="I9:I17" si="4">H9*F9*100</f>
        <v>11452</v>
      </c>
      <c r="J9" s="30">
        <f t="shared" si="1"/>
        <v>0.10906874416655556</v>
      </c>
      <c r="K9" s="26">
        <v>31</v>
      </c>
      <c r="L9" s="52">
        <f t="shared" si="2"/>
        <v>9.0287434046362903E-3</v>
      </c>
      <c r="M9" s="50">
        <f t="shared" si="3"/>
        <v>8.2780300384212469E-2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30</v>
      </c>
      <c r="E10" s="25">
        <v>0.1</v>
      </c>
      <c r="F10" s="46">
        <v>36.130000000000003</v>
      </c>
      <c r="G10" s="27">
        <f t="shared" si="0"/>
        <v>2.9451702186548578</v>
      </c>
      <c r="H10" s="28">
        <v>3</v>
      </c>
      <c r="I10" s="29">
        <f t="shared" si="4"/>
        <v>10839.000000000002</v>
      </c>
      <c r="J10" s="30">
        <f t="shared" si="1"/>
        <v>0.1032305377245281</v>
      </c>
      <c r="K10" s="48">
        <v>40.61</v>
      </c>
      <c r="L10" s="52">
        <f t="shared" si="2"/>
        <v>1.2800243814167887E-2</v>
      </c>
      <c r="M10" s="50">
        <f t="shared" si="3"/>
        <v>0.12399667866039299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33</v>
      </c>
      <c r="E11" s="25">
        <v>0.1</v>
      </c>
      <c r="F11" s="46">
        <v>4.2</v>
      </c>
      <c r="G11" s="27">
        <f t="shared" si="0"/>
        <v>25.335476190476193</v>
      </c>
      <c r="H11" s="28">
        <v>25</v>
      </c>
      <c r="I11" s="29">
        <f t="shared" si="4"/>
        <v>10500</v>
      </c>
      <c r="J11" s="30">
        <f t="shared" si="1"/>
        <v>0.10000190479818663</v>
      </c>
      <c r="K11" s="48">
        <v>5.51</v>
      </c>
      <c r="L11" s="52">
        <f t="shared" si="2"/>
        <v>3.1191070306101069E-2</v>
      </c>
      <c r="M11" s="50">
        <f t="shared" si="3"/>
        <v>0.31190476190476191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34</v>
      </c>
      <c r="E12" s="25">
        <v>0.1</v>
      </c>
      <c r="F12" s="46">
        <v>23.35</v>
      </c>
      <c r="G12" s="27">
        <f t="shared" si="0"/>
        <v>4.5571306209850109</v>
      </c>
      <c r="H12" s="28">
        <v>5</v>
      </c>
      <c r="I12" s="29">
        <f t="shared" si="4"/>
        <v>11675</v>
      </c>
      <c r="J12" s="30">
        <f t="shared" si="1"/>
        <v>0.11119259414465038</v>
      </c>
      <c r="K12" s="48">
        <v>24.59</v>
      </c>
      <c r="L12" s="52">
        <f t="shared" si="2"/>
        <v>5.9048743785595874E-3</v>
      </c>
      <c r="M12" s="50">
        <f t="shared" si="3"/>
        <v>5.3104925053533147E-2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47" t="s">
        <v>36</v>
      </c>
      <c r="E13" s="25">
        <v>0.1</v>
      </c>
      <c r="F13" s="53">
        <v>5.26</v>
      </c>
      <c r="G13" s="27">
        <f t="shared" si="0"/>
        <v>20.229847908745253</v>
      </c>
      <c r="H13" s="28">
        <v>20</v>
      </c>
      <c r="I13" s="29">
        <f t="shared" si="4"/>
        <v>10519.999999999998</v>
      </c>
      <c r="J13" s="30">
        <f t="shared" si="1"/>
        <v>0.10019238461684983</v>
      </c>
      <c r="K13" s="26">
        <v>6.61</v>
      </c>
      <c r="L13" s="52">
        <f t="shared" si="2"/>
        <v>2.5714775519533717E-2</v>
      </c>
      <c r="M13" s="50">
        <f t="shared" si="3"/>
        <v>0.2566539923954374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47" t="s">
        <v>37</v>
      </c>
      <c r="E14" s="25">
        <v>0.1</v>
      </c>
      <c r="F14" s="53">
        <v>12.4</v>
      </c>
      <c r="G14" s="27">
        <f t="shared" si="0"/>
        <v>8.5813709677419361</v>
      </c>
      <c r="H14" s="28">
        <v>9</v>
      </c>
      <c r="I14" s="29">
        <f t="shared" si="4"/>
        <v>11160</v>
      </c>
      <c r="J14" s="30">
        <f t="shared" si="1"/>
        <v>0.10628773881407265</v>
      </c>
      <c r="K14" s="49">
        <v>15.31</v>
      </c>
      <c r="L14" s="52">
        <f t="shared" si="2"/>
        <v>2.4943332253947688E-2</v>
      </c>
      <c r="M14" s="50">
        <f t="shared" si="3"/>
        <v>0.23467741935483866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38</v>
      </c>
      <c r="E15" s="25">
        <v>0.1</v>
      </c>
      <c r="F15" s="53">
        <v>62.98</v>
      </c>
      <c r="G15" s="27">
        <f t="shared" si="0"/>
        <v>1.6895681168624965</v>
      </c>
      <c r="H15" s="28">
        <v>2</v>
      </c>
      <c r="I15" s="29">
        <f t="shared" si="4"/>
        <v>12596</v>
      </c>
      <c r="J15" s="30">
        <f t="shared" si="1"/>
        <v>0.11996418979409132</v>
      </c>
      <c r="K15" s="31">
        <v>70.98</v>
      </c>
      <c r="L15" s="36">
        <f t="shared" si="2"/>
        <v>1.5238385493057035E-2</v>
      </c>
      <c r="M15" s="33">
        <f t="shared" si="3"/>
        <v>0.12702445220705005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47" t="s">
        <v>39</v>
      </c>
      <c r="E16" s="25">
        <v>0.1</v>
      </c>
      <c r="F16" s="53">
        <v>14.79</v>
      </c>
      <c r="G16" s="27">
        <f t="shared" si="0"/>
        <v>7.1946585530764047</v>
      </c>
      <c r="H16" s="28">
        <v>7</v>
      </c>
      <c r="I16" s="29">
        <f t="shared" si="4"/>
        <v>10353</v>
      </c>
      <c r="J16" s="30">
        <f t="shared" si="1"/>
        <v>9.8601878131012025E-2</v>
      </c>
      <c r="K16" s="31">
        <v>16.93</v>
      </c>
      <c r="L16" s="36">
        <f t="shared" si="2"/>
        <v>1.4266938417874641E-2</v>
      </c>
      <c r="M16" s="33">
        <f t="shared" si="3"/>
        <v>0.14469235970250183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7.25">
      <c r="A17" s="1"/>
      <c r="B17" s="1"/>
      <c r="C17" s="34">
        <v>10</v>
      </c>
      <c r="D17" s="35"/>
      <c r="E17" s="25">
        <v>0</v>
      </c>
      <c r="F17" s="26">
        <v>0</v>
      </c>
      <c r="G17" s="27" t="e">
        <f t="shared" si="0"/>
        <v>#DIV/0!</v>
      </c>
      <c r="H17" s="55">
        <v>0</v>
      </c>
      <c r="I17" s="29">
        <f t="shared" si="4"/>
        <v>0</v>
      </c>
      <c r="J17" s="30">
        <f t="shared" si="1"/>
        <v>0</v>
      </c>
      <c r="K17" s="31"/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>
        <f>D4</f>
        <v>106409</v>
      </c>
      <c r="G18" s="3"/>
      <c r="H18" s="3"/>
      <c r="I18" s="3"/>
      <c r="J18" s="4"/>
      <c r="K18" s="2">
        <f>F4</f>
        <v>122174</v>
      </c>
      <c r="L18" s="58">
        <f t="shared" ref="L18:L19" si="5">(K18/F18-1)</f>
        <v>0.14815476134537486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87402.59</v>
      </c>
      <c r="G19" s="6"/>
      <c r="H19" s="6"/>
      <c r="I19" s="6"/>
      <c r="J19" s="7"/>
      <c r="K19" s="5">
        <v>87402.59</v>
      </c>
      <c r="L19" s="58">
        <f t="shared" si="5"/>
        <v>0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7C9E-5E5A-4290-B171-454056D9A904}">
  <dimension ref="A1:Y998"/>
  <sheetViews>
    <sheetView showGridLines="0" tabSelected="1" workbookViewId="0">
      <selection activeCell="K15" sqref="K15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8.42578125" hidden="1" customWidth="1"/>
    <col min="8" max="8" width="7" hidden="1" customWidth="1"/>
    <col min="9" max="9" width="15" hidden="1" customWidth="1"/>
    <col min="10" max="10" width="8.42578125" bestFit="1" customWidth="1"/>
    <col min="11" max="11" width="15" customWidth="1"/>
    <col min="12" max="12" width="11.5703125" bestFit="1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L2" s="42">
        <f>SUM(L8:L17)</f>
        <v>-1</v>
      </c>
      <c r="M2" s="40" t="s">
        <v>27</v>
      </c>
      <c r="N2" s="38" t="s">
        <v>28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L3" s="17"/>
      <c r="M3" s="13"/>
      <c r="N3" s="3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Junho!F4</f>
        <v>122174</v>
      </c>
      <c r="E4" s="19">
        <f>IF(SUM(I8:I17)&lt;=D4,SUM(I8:I17),"VALOR ACIMA DO DISPONÍVEL")</f>
        <v>122174</v>
      </c>
      <c r="F4" s="20">
        <f>(E4*L2)+E4+(D4-E4)</f>
        <v>0</v>
      </c>
      <c r="G4" s="13"/>
      <c r="H4" s="13"/>
      <c r="L4" s="37">
        <f>F4/100000-1</f>
        <v>-1</v>
      </c>
      <c r="M4" s="40" t="s">
        <v>27</v>
      </c>
      <c r="N4" s="38" t="s">
        <v>26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41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31</v>
      </c>
      <c r="E8" s="25">
        <v>0.2</v>
      </c>
      <c r="F8" s="26">
        <v>18.96</v>
      </c>
      <c r="G8" s="27">
        <f>IFERROR(((E8*$D$4)/100)/F8,0)</f>
        <v>12.887552742616036</v>
      </c>
      <c r="H8" s="28">
        <f>G8</f>
        <v>12.887552742616036</v>
      </c>
      <c r="I8" s="29">
        <f>H8*F8*100</f>
        <v>24434.800000000003</v>
      </c>
      <c r="J8" s="30">
        <f t="shared" ref="J8:J17" si="0">I8/$E$4</f>
        <v>0.2</v>
      </c>
      <c r="K8" s="31">
        <v>0</v>
      </c>
      <c r="L8" s="32">
        <f t="shared" ref="L8:L17" si="1">IFERROR((K8/F8-1)*J8,0)</f>
        <v>-0.2</v>
      </c>
      <c r="M8" s="33">
        <f t="shared" ref="M8:M17" si="2">IFERROR(L8/J8,0)</f>
        <v>-1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37</v>
      </c>
      <c r="E9" s="25">
        <v>0.1</v>
      </c>
      <c r="F9" s="26">
        <v>15.31</v>
      </c>
      <c r="G9" s="27">
        <f t="shared" ref="G9:G17" si="3">IFERROR(((E9*$D$4)/100)/F9,0)</f>
        <v>7.9800130633572843</v>
      </c>
      <c r="H9" s="28">
        <f t="shared" ref="H9:H17" si="4">G9</f>
        <v>7.9800130633572843</v>
      </c>
      <c r="I9" s="29">
        <f t="shared" ref="I9:I17" si="5">H9*F9*100</f>
        <v>12217.400000000001</v>
      </c>
      <c r="J9" s="30">
        <f t="shared" si="0"/>
        <v>0.1</v>
      </c>
      <c r="K9" s="31">
        <v>0</v>
      </c>
      <c r="L9" s="36">
        <f t="shared" si="1"/>
        <v>-0.1</v>
      </c>
      <c r="M9" s="33">
        <f t="shared" si="2"/>
        <v>-1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36</v>
      </c>
      <c r="E10" s="25">
        <v>0.2</v>
      </c>
      <c r="F10" s="26">
        <v>6.61</v>
      </c>
      <c r="G10" s="27">
        <f t="shared" si="3"/>
        <v>36.966414523449323</v>
      </c>
      <c r="H10" s="28">
        <f t="shared" si="4"/>
        <v>36.966414523449323</v>
      </c>
      <c r="I10" s="29">
        <f t="shared" si="5"/>
        <v>24434.800000000003</v>
      </c>
      <c r="J10" s="30">
        <f t="shared" si="0"/>
        <v>0.2</v>
      </c>
      <c r="K10" s="31">
        <v>0</v>
      </c>
      <c r="L10" s="36">
        <f t="shared" si="1"/>
        <v>-0.2</v>
      </c>
      <c r="M10" s="33">
        <f t="shared" si="2"/>
        <v>-1</v>
      </c>
      <c r="N10" s="1"/>
      <c r="O10" s="1"/>
      <c r="P10" s="57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39</v>
      </c>
      <c r="E11" s="25">
        <v>0.1</v>
      </c>
      <c r="F11" s="26">
        <v>16.93</v>
      </c>
      <c r="G11" s="27">
        <f t="shared" si="3"/>
        <v>7.2164205552274083</v>
      </c>
      <c r="H11" s="28">
        <f t="shared" si="4"/>
        <v>7.2164205552274083</v>
      </c>
      <c r="I11" s="29">
        <f t="shared" si="5"/>
        <v>12217.400000000001</v>
      </c>
      <c r="J11" s="30">
        <f t="shared" si="0"/>
        <v>0.1</v>
      </c>
      <c r="K11" s="31">
        <v>0</v>
      </c>
      <c r="L11" s="36">
        <f t="shared" si="1"/>
        <v>-0.1</v>
      </c>
      <c r="M11" s="33">
        <f t="shared" si="2"/>
        <v>-1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42</v>
      </c>
      <c r="E12" s="25">
        <v>0.15</v>
      </c>
      <c r="F12" s="26">
        <v>21.26</v>
      </c>
      <c r="G12" s="27">
        <f t="shared" si="3"/>
        <v>8.6199905926622762</v>
      </c>
      <c r="H12" s="28">
        <f t="shared" si="4"/>
        <v>8.6199905926622762</v>
      </c>
      <c r="I12" s="29">
        <f t="shared" si="5"/>
        <v>18326.099999999999</v>
      </c>
      <c r="J12" s="30">
        <f t="shared" si="0"/>
        <v>0.15</v>
      </c>
      <c r="K12" s="31">
        <v>0</v>
      </c>
      <c r="L12" s="36">
        <f t="shared" si="1"/>
        <v>-0.15</v>
      </c>
      <c r="M12" s="33">
        <f t="shared" si="2"/>
        <v>-1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47" t="s">
        <v>13</v>
      </c>
      <c r="E13" s="25">
        <v>0.1</v>
      </c>
      <c r="F13" s="26">
        <v>31</v>
      </c>
      <c r="G13" s="27">
        <f t="shared" si="3"/>
        <v>3.9410967741935492</v>
      </c>
      <c r="H13" s="28">
        <f t="shared" si="4"/>
        <v>3.9410967741935492</v>
      </c>
      <c r="I13" s="29">
        <f t="shared" si="5"/>
        <v>12217.400000000001</v>
      </c>
      <c r="J13" s="30">
        <f t="shared" si="0"/>
        <v>0.1</v>
      </c>
      <c r="K13" s="31">
        <v>0</v>
      </c>
      <c r="L13" s="36">
        <f t="shared" si="1"/>
        <v>-0.1</v>
      </c>
      <c r="M13" s="33">
        <f t="shared" si="2"/>
        <v>-1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18</v>
      </c>
      <c r="E14" s="25">
        <v>0.15</v>
      </c>
      <c r="F14" s="26">
        <v>32.15</v>
      </c>
      <c r="G14" s="27">
        <f t="shared" si="3"/>
        <v>5.7001866251944016</v>
      </c>
      <c r="H14" s="28">
        <f t="shared" si="4"/>
        <v>5.7001866251944016</v>
      </c>
      <c r="I14" s="29">
        <f t="shared" si="5"/>
        <v>18326.099999999999</v>
      </c>
      <c r="J14" s="30">
        <f t="shared" si="0"/>
        <v>0.15</v>
      </c>
      <c r="K14" s="31">
        <v>0</v>
      </c>
      <c r="L14" s="36">
        <f t="shared" si="1"/>
        <v>-0.15</v>
      </c>
      <c r="M14" s="33">
        <f t="shared" si="2"/>
        <v>-1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/>
      <c r="E15" s="25"/>
      <c r="F15" s="26">
        <v>12.89</v>
      </c>
      <c r="G15" s="27">
        <f t="shared" si="3"/>
        <v>0</v>
      </c>
      <c r="H15" s="28">
        <f t="shared" si="4"/>
        <v>0</v>
      </c>
      <c r="I15" s="29">
        <f t="shared" si="5"/>
        <v>0</v>
      </c>
      <c r="J15" s="30">
        <f t="shared" si="0"/>
        <v>0</v>
      </c>
      <c r="K15" s="31"/>
      <c r="L15" s="36">
        <f t="shared" si="1"/>
        <v>0</v>
      </c>
      <c r="M15" s="33">
        <f t="shared" si="2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/>
      <c r="E16" s="25"/>
      <c r="F16" s="26">
        <v>22.7</v>
      </c>
      <c r="G16" s="27">
        <f t="shared" si="3"/>
        <v>0</v>
      </c>
      <c r="H16" s="28">
        <f t="shared" si="4"/>
        <v>0</v>
      </c>
      <c r="I16" s="29">
        <f t="shared" si="5"/>
        <v>0</v>
      </c>
      <c r="J16" s="30">
        <f t="shared" si="0"/>
        <v>0</v>
      </c>
      <c r="K16" s="31"/>
      <c r="L16" s="36">
        <f t="shared" si="1"/>
        <v>0</v>
      </c>
      <c r="M16" s="33">
        <f t="shared" si="2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/>
      <c r="E17" s="25"/>
      <c r="F17" s="26">
        <v>53.94</v>
      </c>
      <c r="G17" s="27">
        <f t="shared" si="3"/>
        <v>0</v>
      </c>
      <c r="H17" s="28">
        <f t="shared" si="4"/>
        <v>0</v>
      </c>
      <c r="I17" s="29">
        <f t="shared" si="5"/>
        <v>0</v>
      </c>
      <c r="J17" s="30">
        <f t="shared" si="0"/>
        <v>0</v>
      </c>
      <c r="K17" s="31"/>
      <c r="L17" s="36">
        <f t="shared" si="1"/>
        <v>0</v>
      </c>
      <c r="M17" s="33">
        <f t="shared" si="2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>
        <f>D4</f>
        <v>122174</v>
      </c>
      <c r="G18" s="3"/>
      <c r="H18" s="3"/>
      <c r="I18" s="3"/>
      <c r="J18" s="4"/>
      <c r="K18" s="2">
        <f>F4</f>
        <v>0</v>
      </c>
      <c r="L18" s="58">
        <f t="shared" ref="L18:L19" si="6">(K18/F18-1)</f>
        <v>-1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6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5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5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EF1C-4DF0-468A-96B3-39F80112D9D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>
        <f>Julho!F4</f>
        <v>0</v>
      </c>
      <c r="E4" s="19" t="str">
        <f>IF(SUM(I8:I17)&lt;=D4,SUM(I8:I17),"VALOR ACIMA DO DISPONÍVEL")</f>
        <v>VALOR ACIMA DO DISPONÍVEL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>
        <f t="shared" ref="G8:G17" si="0">((E8*$D$4)/100)/F8</f>
        <v>0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>
        <f t="shared" si="0"/>
        <v>0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>
        <f t="shared" si="0"/>
        <v>0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>
        <f t="shared" si="0"/>
        <v>0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>
        <f t="shared" si="0"/>
        <v>0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>
        <f t="shared" si="0"/>
        <v>0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>
        <f t="shared" si="0"/>
        <v>0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>
        <f t="shared" si="0"/>
        <v>0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>
        <f t="shared" si="0"/>
        <v>0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>
        <f t="shared" si="0"/>
        <v>0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>
        <f>D4</f>
        <v>0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F2FB-AC33-463F-B680-4FCE7DE10C7F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Agosto!F4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FE1-2D9D-4851-B491-A3D9D13E4DF3}">
  <dimension ref="A1:Y998"/>
  <sheetViews>
    <sheetView showGridLines="0" workbookViewId="0">
      <selection activeCell="N18" sqref="N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Setembro!F4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0.09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0.09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0.08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0.09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7.0000000000000007E-2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7.0000000000000007E-2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7.0000000000000007E-2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0.08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0841-BCD3-4458-87EC-6A6D0B10FAD8}">
  <dimension ref="A1:Y998"/>
  <sheetViews>
    <sheetView showGridLines="0" workbookViewId="0">
      <selection activeCell="E8" sqref="E8:E17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Outubro!F4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10</v>
      </c>
      <c r="I10" s="29">
        <f t="shared" si="4"/>
        <v>9890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2</v>
      </c>
      <c r="I11" s="29">
        <f t="shared" si="4"/>
        <v>8694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3</v>
      </c>
      <c r="I12" s="29">
        <f t="shared" si="4"/>
        <v>8700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5</v>
      </c>
      <c r="I13" s="29">
        <f t="shared" si="4"/>
        <v>9450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7</v>
      </c>
      <c r="I14" s="29">
        <f t="shared" si="4"/>
        <v>7531.9999999999991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5</v>
      </c>
      <c r="I15" s="29">
        <f t="shared" si="4"/>
        <v>6445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3</v>
      </c>
      <c r="I16" s="29">
        <f t="shared" si="4"/>
        <v>6809.9999999999991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1</v>
      </c>
      <c r="I17" s="29">
        <f t="shared" si="4"/>
        <v>5394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41" t="s">
        <v>29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60AE-38DA-4E1D-BF73-81A7798604D1}">
  <dimension ref="A1:Y998"/>
  <sheetViews>
    <sheetView showGridLines="0" workbookViewId="0">
      <selection activeCell="H18" sqref="H18"/>
    </sheetView>
  </sheetViews>
  <sheetFormatPr defaultColWidth="14.42578125" defaultRowHeight="15" customHeight="1"/>
  <cols>
    <col min="1" max="1" width="9.140625" customWidth="1"/>
    <col min="2" max="2" width="18.7109375" customWidth="1"/>
    <col min="3" max="3" width="4.42578125" style="10" bestFit="1" customWidth="1"/>
    <col min="4" max="4" width="15" customWidth="1"/>
    <col min="5" max="5" width="17.85546875" customWidth="1"/>
    <col min="6" max="6" width="15" customWidth="1"/>
    <col min="7" max="7" width="7.7109375" customWidth="1"/>
    <col min="8" max="8" width="7" customWidth="1"/>
    <col min="9" max="9" width="15" customWidth="1"/>
    <col min="10" max="10" width="7.140625" customWidth="1"/>
    <col min="11" max="11" width="15" customWidth="1"/>
    <col min="12" max="12" width="8.85546875" customWidth="1"/>
    <col min="13" max="13" width="9" customWidth="1"/>
    <col min="14" max="25" width="8.7109375" customWidth="1"/>
  </cols>
  <sheetData>
    <row r="1" spans="1:25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>
      <c r="A2" s="1"/>
      <c r="B2" s="1"/>
      <c r="C2" s="12"/>
      <c r="D2" s="60" t="s">
        <v>0</v>
      </c>
      <c r="E2" s="61"/>
      <c r="F2" s="62"/>
      <c r="G2" s="13"/>
      <c r="H2" s="13"/>
      <c r="I2" s="42">
        <f>SUM(L8:L17)</f>
        <v>0</v>
      </c>
      <c r="J2" s="40" t="s">
        <v>27</v>
      </c>
      <c r="K2" s="38" t="s">
        <v>28</v>
      </c>
      <c r="L2" s="13"/>
      <c r="M2" s="1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>
      <c r="A3" s="1"/>
      <c r="B3" s="1"/>
      <c r="C3" s="12"/>
      <c r="D3" s="14" t="s">
        <v>1</v>
      </c>
      <c r="E3" s="15" t="s">
        <v>2</v>
      </c>
      <c r="F3" s="16" t="s">
        <v>3</v>
      </c>
      <c r="G3" s="13"/>
      <c r="H3" s="13"/>
      <c r="I3" s="17"/>
      <c r="J3" s="13"/>
      <c r="K3" s="39"/>
      <c r="L3" s="13"/>
      <c r="M3" s="1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thickTop="1" thickBot="1">
      <c r="A4" s="1"/>
      <c r="B4" s="1"/>
      <c r="C4" s="12"/>
      <c r="D4" s="18" t="e">
        <f>Novembro!F4</f>
        <v>#VALUE!</v>
      </c>
      <c r="E4" s="19" t="e">
        <f>IF(SUM(I8:I17)&lt;=D4,SUM(I8:I17),"VALOR ACIMA DO DISPONÍVEL")</f>
        <v>#VALUE!</v>
      </c>
      <c r="F4" s="20" t="e">
        <f>(E4*I2)+E4+(D4-E4)</f>
        <v>#VALUE!</v>
      </c>
      <c r="G4" s="13"/>
      <c r="H4" s="13"/>
      <c r="I4" s="37" t="e">
        <f>F4/100000-1</f>
        <v>#VALUE!</v>
      </c>
      <c r="J4" s="40" t="s">
        <v>27</v>
      </c>
      <c r="K4" s="38" t="s">
        <v>26</v>
      </c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thickTop="1">
      <c r="A5" s="1"/>
      <c r="B5" s="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>
      <c r="A6" s="1"/>
      <c r="B6" s="1"/>
      <c r="C6" s="65" t="s">
        <v>25</v>
      </c>
      <c r="D6" s="66"/>
      <c r="E6" s="66"/>
      <c r="F6" s="66"/>
      <c r="G6" s="66"/>
      <c r="H6" s="66"/>
      <c r="I6" s="66"/>
      <c r="J6" s="66"/>
      <c r="K6" s="66"/>
      <c r="L6" s="66"/>
      <c r="M6" s="6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/>
      <c r="C7" s="68" t="s">
        <v>4</v>
      </c>
      <c r="D7" s="69"/>
      <c r="E7" s="21" t="s">
        <v>5</v>
      </c>
      <c r="F7" s="14" t="s">
        <v>6</v>
      </c>
      <c r="G7" s="14" t="s">
        <v>7</v>
      </c>
      <c r="H7" s="22" t="s">
        <v>8</v>
      </c>
      <c r="I7" s="15" t="s">
        <v>9</v>
      </c>
      <c r="J7" s="22" t="s">
        <v>10</v>
      </c>
      <c r="K7" s="14" t="s">
        <v>11</v>
      </c>
      <c r="L7" s="63" t="s">
        <v>12</v>
      </c>
      <c r="M7" s="6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/>
      <c r="B8" s="1"/>
      <c r="C8" s="23">
        <v>1</v>
      </c>
      <c r="D8" s="24" t="s">
        <v>14</v>
      </c>
      <c r="E8" s="25">
        <v>0.1</v>
      </c>
      <c r="F8" s="26">
        <v>16.71</v>
      </c>
      <c r="G8" s="27" t="e">
        <f t="shared" ref="G8:G17" si="0">((E8*$D$4)/100)/F8</f>
        <v>#VALUE!</v>
      </c>
      <c r="H8" s="28">
        <v>6</v>
      </c>
      <c r="I8" s="29">
        <f>H8*F8*100</f>
        <v>10026</v>
      </c>
      <c r="J8" s="30" t="e">
        <f t="shared" ref="J8:J17" si="1">I8/$E$4</f>
        <v>#VALUE!</v>
      </c>
      <c r="K8" s="31">
        <v>15.86</v>
      </c>
      <c r="L8" s="32">
        <f t="shared" ref="L8:L17" si="2">IFERROR((K8/F8-1)*J8,0)</f>
        <v>0</v>
      </c>
      <c r="M8" s="33">
        <f t="shared" ref="M8:M17" si="3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/>
      <c r="B9" s="1"/>
      <c r="C9" s="34">
        <v>2</v>
      </c>
      <c r="D9" s="35" t="s">
        <v>13</v>
      </c>
      <c r="E9" s="25">
        <v>0.1</v>
      </c>
      <c r="F9" s="26">
        <v>35.25</v>
      </c>
      <c r="G9" s="27" t="e">
        <f t="shared" si="0"/>
        <v>#VALUE!</v>
      </c>
      <c r="H9" s="28">
        <v>3</v>
      </c>
      <c r="I9" s="29">
        <f t="shared" ref="I9:I17" si="4">H9*F9*100</f>
        <v>10575</v>
      </c>
      <c r="J9" s="30" t="e">
        <f t="shared" si="1"/>
        <v>#VALUE!</v>
      </c>
      <c r="K9" s="31">
        <v>42.95</v>
      </c>
      <c r="L9" s="36">
        <f t="shared" si="2"/>
        <v>0</v>
      </c>
      <c r="M9" s="33">
        <f t="shared" si="3"/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/>
      <c r="B10" s="1"/>
      <c r="C10" s="34">
        <v>3</v>
      </c>
      <c r="D10" s="35" t="s">
        <v>17</v>
      </c>
      <c r="E10" s="25">
        <v>0.1</v>
      </c>
      <c r="F10" s="26">
        <v>9.89</v>
      </c>
      <c r="G10" s="27" t="e">
        <f t="shared" si="0"/>
        <v>#VALUE!</v>
      </c>
      <c r="H10" s="28">
        <v>13</v>
      </c>
      <c r="I10" s="29">
        <f t="shared" si="4"/>
        <v>12857</v>
      </c>
      <c r="J10" s="30" t="e">
        <f t="shared" si="1"/>
        <v>#VALUE!</v>
      </c>
      <c r="K10" s="31">
        <v>10.19</v>
      </c>
      <c r="L10" s="36">
        <f t="shared" si="2"/>
        <v>0</v>
      </c>
      <c r="M10" s="33">
        <f t="shared" si="3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/>
      <c r="B11" s="1"/>
      <c r="C11" s="34">
        <v>4</v>
      </c>
      <c r="D11" s="35" t="s">
        <v>16</v>
      </c>
      <c r="E11" s="25">
        <v>0.1</v>
      </c>
      <c r="F11" s="26">
        <v>43.47</v>
      </c>
      <c r="G11" s="27" t="e">
        <f t="shared" si="0"/>
        <v>#VALUE!</v>
      </c>
      <c r="H11" s="28">
        <v>3</v>
      </c>
      <c r="I11" s="29">
        <f t="shared" si="4"/>
        <v>13041</v>
      </c>
      <c r="J11" s="30" t="e">
        <f t="shared" si="1"/>
        <v>#VALUE!</v>
      </c>
      <c r="K11" s="31">
        <v>48.33</v>
      </c>
      <c r="L11" s="36">
        <f t="shared" si="2"/>
        <v>0</v>
      </c>
      <c r="M11" s="33">
        <f t="shared" si="3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/>
      <c r="B12" s="1"/>
      <c r="C12" s="34">
        <v>5</v>
      </c>
      <c r="D12" s="35" t="s">
        <v>19</v>
      </c>
      <c r="E12" s="25">
        <v>0.1</v>
      </c>
      <c r="F12" s="26">
        <v>29</v>
      </c>
      <c r="G12" s="27" t="e">
        <f t="shared" si="0"/>
        <v>#VALUE!</v>
      </c>
      <c r="H12" s="28">
        <v>4</v>
      </c>
      <c r="I12" s="29">
        <f t="shared" si="4"/>
        <v>11600</v>
      </c>
      <c r="J12" s="30" t="e">
        <f t="shared" si="1"/>
        <v>#VALUE!</v>
      </c>
      <c r="K12" s="31">
        <v>34.659999999999997</v>
      </c>
      <c r="L12" s="36">
        <f t="shared" si="2"/>
        <v>0</v>
      </c>
      <c r="M12" s="33">
        <f t="shared" si="3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34">
        <v>6</v>
      </c>
      <c r="D13" s="35" t="s">
        <v>15</v>
      </c>
      <c r="E13" s="25">
        <v>0.1</v>
      </c>
      <c r="F13" s="26">
        <v>18.899999999999999</v>
      </c>
      <c r="G13" s="27" t="e">
        <f t="shared" si="0"/>
        <v>#VALUE!</v>
      </c>
      <c r="H13" s="28">
        <v>7</v>
      </c>
      <c r="I13" s="29">
        <f t="shared" si="4"/>
        <v>13229.999999999998</v>
      </c>
      <c r="J13" s="30" t="e">
        <f t="shared" si="1"/>
        <v>#VALUE!</v>
      </c>
      <c r="K13" s="31">
        <v>19.850000000000001</v>
      </c>
      <c r="L13" s="36">
        <f t="shared" si="2"/>
        <v>0</v>
      </c>
      <c r="M13" s="33">
        <f t="shared" si="3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34">
        <v>7</v>
      </c>
      <c r="D14" s="35" t="s">
        <v>20</v>
      </c>
      <c r="E14" s="25">
        <v>0.1</v>
      </c>
      <c r="F14" s="26">
        <v>10.76</v>
      </c>
      <c r="G14" s="27" t="e">
        <f t="shared" si="0"/>
        <v>#VALUE!</v>
      </c>
      <c r="H14" s="28">
        <v>12</v>
      </c>
      <c r="I14" s="29">
        <f t="shared" si="4"/>
        <v>12912</v>
      </c>
      <c r="J14" s="30" t="e">
        <f t="shared" si="1"/>
        <v>#VALUE!</v>
      </c>
      <c r="K14" s="31">
        <v>11.85</v>
      </c>
      <c r="L14" s="36">
        <f t="shared" si="2"/>
        <v>0</v>
      </c>
      <c r="M14" s="33">
        <f t="shared" si="3"/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34">
        <v>8</v>
      </c>
      <c r="D15" s="35" t="s">
        <v>21</v>
      </c>
      <c r="E15" s="25">
        <v>0.1</v>
      </c>
      <c r="F15" s="26">
        <v>12.89</v>
      </c>
      <c r="G15" s="27" t="e">
        <f t="shared" si="0"/>
        <v>#VALUE!</v>
      </c>
      <c r="H15" s="28">
        <v>10</v>
      </c>
      <c r="I15" s="29">
        <f t="shared" si="4"/>
        <v>12890</v>
      </c>
      <c r="J15" s="30" t="e">
        <f t="shared" si="1"/>
        <v>#VALUE!</v>
      </c>
      <c r="K15" s="31">
        <v>12.46</v>
      </c>
      <c r="L15" s="36">
        <f t="shared" si="2"/>
        <v>0</v>
      </c>
      <c r="M15" s="33">
        <f t="shared" si="3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34">
        <v>9</v>
      </c>
      <c r="D16" s="35" t="s">
        <v>23</v>
      </c>
      <c r="E16" s="25">
        <v>0.1</v>
      </c>
      <c r="F16" s="26">
        <v>22.7</v>
      </c>
      <c r="G16" s="27" t="e">
        <f t="shared" si="0"/>
        <v>#VALUE!</v>
      </c>
      <c r="H16" s="28">
        <v>5</v>
      </c>
      <c r="I16" s="29">
        <f t="shared" si="4"/>
        <v>11350</v>
      </c>
      <c r="J16" s="30" t="e">
        <f t="shared" si="1"/>
        <v>#VALUE!</v>
      </c>
      <c r="K16" s="31">
        <v>21.25</v>
      </c>
      <c r="L16" s="36">
        <f t="shared" si="2"/>
        <v>0</v>
      </c>
      <c r="M16" s="33">
        <f t="shared" si="3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34">
        <v>10</v>
      </c>
      <c r="D17" s="35" t="s">
        <v>18</v>
      </c>
      <c r="E17" s="25">
        <v>0.1</v>
      </c>
      <c r="F17" s="26">
        <v>53.94</v>
      </c>
      <c r="G17" s="27" t="e">
        <f t="shared" si="0"/>
        <v>#VALUE!</v>
      </c>
      <c r="H17" s="28">
        <v>3</v>
      </c>
      <c r="I17" s="29">
        <f t="shared" si="4"/>
        <v>16182</v>
      </c>
      <c r="J17" s="30" t="e">
        <f t="shared" si="1"/>
        <v>#VALUE!</v>
      </c>
      <c r="K17" s="31">
        <v>48.76</v>
      </c>
      <c r="L17" s="36">
        <f t="shared" si="2"/>
        <v>0</v>
      </c>
      <c r="M17" s="33">
        <f t="shared" si="3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70" t="s">
        <v>22</v>
      </c>
      <c r="D18" s="70"/>
      <c r="E18" s="70"/>
      <c r="F18" s="4" t="e">
        <f>D4</f>
        <v>#VALUE!</v>
      </c>
      <c r="G18" s="3"/>
      <c r="H18" s="3"/>
      <c r="I18" s="3"/>
      <c r="J18" s="4"/>
      <c r="K18" s="2" t="e">
        <f>F4</f>
        <v>#VALUE!</v>
      </c>
      <c r="L18" s="58" t="e">
        <f t="shared" ref="L18:L19" si="5">(K18/F18-1)</f>
        <v>#VALUE!</v>
      </c>
      <c r="M18" s="5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1"/>
      <c r="B19" s="1"/>
      <c r="C19" s="70" t="s">
        <v>24</v>
      </c>
      <c r="D19" s="70"/>
      <c r="E19" s="70"/>
      <c r="F19" s="11">
        <v>100967.2</v>
      </c>
      <c r="G19" s="6"/>
      <c r="H19" s="6"/>
      <c r="I19" s="6"/>
      <c r="J19" s="7"/>
      <c r="K19" s="5">
        <v>102673.28</v>
      </c>
      <c r="L19" s="58">
        <f t="shared" si="5"/>
        <v>1.6897368650413247E-2</v>
      </c>
      <c r="M19" s="5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1"/>
      <c r="B20" s="1"/>
      <c r="C20" s="9"/>
      <c r="D20" s="1"/>
      <c r="E20" s="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"/>
      <c r="B21" s="1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1"/>
      <c r="B22" s="1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1"/>
      <c r="B23" s="1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1"/>
      <c r="B24" s="1"/>
      <c r="C24" s="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1"/>
      <c r="B25" s="1"/>
      <c r="C25" s="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1"/>
      <c r="B26" s="1"/>
      <c r="C26" s="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1"/>
      <c r="B27" s="1"/>
      <c r="C27" s="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1"/>
      <c r="B28" s="1"/>
      <c r="C28" s="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1"/>
      <c r="B29" s="1"/>
      <c r="C29" s="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1"/>
      <c r="B30" s="1"/>
      <c r="C30" s="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"/>
      <c r="C31" s="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"/>
      <c r="C32" s="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"/>
      <c r="C33" s="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"/>
      <c r="C34" s="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"/>
      <c r="C35" s="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9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9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9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9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9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9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9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9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9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9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9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9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9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9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9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9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9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9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9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9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9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9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9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9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9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9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9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9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9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9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9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9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9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9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9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9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9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9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9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9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9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9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9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9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1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vitor sergio</cp:lastModifiedBy>
  <dcterms:modified xsi:type="dcterms:W3CDTF">2020-07-05T21:07:25Z</dcterms:modified>
</cp:coreProperties>
</file>