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comments6.xml" ContentType="application/vnd.openxmlformats-officedocument.spreadsheetml.comments+xml"/>
  <Override PartName="/xl/comments5.xml" ContentType="application/vnd.openxmlformats-officedocument.spreadsheetml.comments+xml"/>
  <Override PartName="/xl/comments4.xml" ContentType="application/vnd.openxmlformats-officedocument.spreadsheetml.comments+xml"/>
  <Override PartName="/xl/comments2.xml" ContentType="application/vnd.openxmlformats-officedocument.spreadsheetml.comments+xml"/>
  <Override PartName="/xl/comments7.xml" ContentType="application/vnd.openxmlformats-officedocument.spreadsheetml.comments+xml"/>
  <Override PartName="/xl/media/image31.png" ContentType="image/png"/>
  <Override PartName="/xl/media/image26.png" ContentType="image/png"/>
  <Override PartName="/xl/media/image32.png" ContentType="image/png"/>
  <Override PartName="/xl/media/image25.png" ContentType="image/png"/>
  <Override PartName="/xl/media/image27.png" ContentType="image/png"/>
  <Override PartName="/xl/media/image28.png" ContentType="image/png"/>
  <Override PartName="/xl/media/image29.png" ContentType="image/png"/>
  <Override PartName="/xl/media/image30.png" ContentType="image/png"/>
  <Override PartName="/xl/comments8.xml" ContentType="application/vnd.openxmlformats-officedocument.spreadsheetml.comment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sheet8.xml" ContentType="application/vnd.openxmlformats-officedocument.spreadsheetml.worksheet+xml"/>
  <Override PartName="/xl/worksheets/_rels/sheet8.xml.rels" ContentType="application/vnd.openxmlformats-package.relationships+xml"/>
  <Override PartName="/xl/worksheets/_rels/sheet7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drawings/_rels/drawing8.xml.rels" ContentType="application/vnd.openxmlformats-package.relationships+xml"/>
  <Override PartName="/xl/drawings/_rels/drawing7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1.xml.rels" ContentType="application/vnd.openxmlformats-package.relationships+xml"/>
  <Override PartName="/xl/drawings/_rels/drawing4.xml.rels" ContentType="application/vnd.openxmlformats-package.relationships+xml"/>
  <Override PartName="/xl/drawings/_rels/drawing5.xml.rels" ContentType="application/vnd.openxmlformats-package.relationships+xml"/>
  <Override PartName="/xl/drawings/_rels/drawing6.xml.rels" ContentType="application/vnd.openxmlformats-package.relationships+xml"/>
  <Override PartName="/xl/drawings/vmlDrawing3.vml" ContentType="application/vnd.openxmlformats-officedocument.vmlDrawing"/>
  <Override PartName="/xl/drawings/vmlDrawing2.vml" ContentType="application/vnd.openxmlformats-officedocument.vmlDrawing"/>
  <Override PartName="/xl/drawings/vmlDrawing8.vml" ContentType="application/vnd.openxmlformats-officedocument.vmlDrawing"/>
  <Override PartName="/xl/drawings/vmlDrawing1.vml" ContentType="application/vnd.openxmlformats-officedocument.vmlDrawing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drawings/vmlDrawing6.vml" ContentType="application/vnd.openxmlformats-officedocument.vmlDrawing"/>
  <Override PartName="/xl/drawings/vmlDrawing7.vml" ContentType="application/vnd.openxmlformats-officedocument.vmlDrawing"/>
  <Override PartName="/xl/drawings/drawing2.xml" ContentType="application/vnd.openxmlformats-officedocument.drawing+xml"/>
  <Override PartName="/xl/drawings/drawing1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Maio" sheetId="1" state="visible" r:id="rId2"/>
    <sheet name="Junho" sheetId="2" state="visible" r:id="rId3"/>
    <sheet name="Julho" sheetId="3" state="visible" r:id="rId4"/>
    <sheet name="Agosto" sheetId="4" state="visible" r:id="rId5"/>
    <sheet name="Setembro" sheetId="5" state="visible" r:id="rId6"/>
    <sheet name="Outubro" sheetId="6" state="visible" r:id="rId7"/>
    <sheet name="Novembro" sheetId="7" state="visible" r:id="rId8"/>
    <sheet name="Dezembro" sheetId="8" state="visible" r:id="rId9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F19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G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K19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  <comment ref="L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F19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G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K19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  <comment ref="L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F19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G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K19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  <comment ref="L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F19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G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K19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  <comment ref="L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F19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G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K19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  <comment ref="L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F19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G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K19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  <comment ref="L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F19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G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K19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  <comment ref="L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</commentList>
</comments>
</file>

<file path=xl/comments8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F19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G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K19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  <comment ref="L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</commentList>
</comments>
</file>

<file path=xl/sharedStrings.xml><?xml version="1.0" encoding="utf-8"?>
<sst xmlns="http://schemas.openxmlformats.org/spreadsheetml/2006/main" count="238" uniqueCount="45">
  <si>
    <t xml:space="preserve">CAPITAL</t>
  </si>
  <si>
    <t xml:space="preserve">-&gt;</t>
  </si>
  <si>
    <t xml:space="preserve">Rentabilidade Mensal dos Ativos (sem caixa)</t>
  </si>
  <si>
    <t xml:space="preserve">INICIAL</t>
  </si>
  <si>
    <t xml:space="preserve">INVESTIDO</t>
  </si>
  <si>
    <t xml:space="preserve">ATUAL</t>
  </si>
  <si>
    <t xml:space="preserve">Rentabilidade Acumulada</t>
  </si>
  <si>
    <t xml:space="preserve">Maio de 2020</t>
  </si>
  <si>
    <t xml:space="preserve">Ativos</t>
  </si>
  <si>
    <t xml:space="preserve">Composição</t>
  </si>
  <si>
    <t xml:space="preserve">Preço Compra</t>
  </si>
  <si>
    <t xml:space="preserve">Qnt 1</t>
  </si>
  <si>
    <t xml:space="preserve">Qnt 2</t>
  </si>
  <si>
    <t xml:space="preserve">Montante</t>
  </si>
  <si>
    <t xml:space="preserve">Comp2</t>
  </si>
  <si>
    <t xml:space="preserve">Preço Atual</t>
  </si>
  <si>
    <t xml:space="preserve">Retorno</t>
  </si>
  <si>
    <t xml:space="preserve">HAPV3</t>
  </si>
  <si>
    <t xml:space="preserve">PTNT4</t>
  </si>
  <si>
    <t xml:space="preserve">JSLG3</t>
  </si>
  <si>
    <t xml:space="preserve">POMO4</t>
  </si>
  <si>
    <t xml:space="preserve">MGLU3</t>
  </si>
  <si>
    <t xml:space="preserve">WEGE3</t>
  </si>
  <si>
    <t xml:space="preserve">VLID3</t>
  </si>
  <si>
    <t xml:space="preserve">CARTEIRA</t>
  </si>
  <si>
    <t xml:space="preserve">      -&gt; Rentabilidade mensal da carteira</t>
  </si>
  <si>
    <t xml:space="preserve">IBOVESPA</t>
  </si>
  <si>
    <t xml:space="preserve">POSI3</t>
  </si>
  <si>
    <t xml:space="preserve">VVAR3</t>
  </si>
  <si>
    <t xml:space="preserve">ITSA4</t>
  </si>
  <si>
    <t xml:space="preserve">JHSF3</t>
  </si>
  <si>
    <t xml:space="preserve">BBDC4</t>
  </si>
  <si>
    <t xml:space="preserve">EQTL3</t>
  </si>
  <si>
    <t xml:space="preserve">ELET6</t>
  </si>
  <si>
    <t xml:space="preserve">BBAS3</t>
  </si>
  <si>
    <t xml:space="preserve">BRSR6</t>
  </si>
  <si>
    <t xml:space="preserve">COGN3</t>
  </si>
  <si>
    <t xml:space="preserve">CSNA3</t>
  </si>
  <si>
    <t xml:space="preserve">ELET3</t>
  </si>
  <si>
    <t xml:space="preserve">TAEE3</t>
  </si>
  <si>
    <t xml:space="preserve">EGIE3</t>
  </si>
  <si>
    <t xml:space="preserve">yduq3</t>
  </si>
  <si>
    <t xml:space="preserve">ENBR3</t>
  </si>
  <si>
    <t xml:space="preserve">ECOR3</t>
  </si>
  <si>
    <t xml:space="preserve">SANB4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</si>
</sst>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0%"/>
    <numFmt numFmtId="166" formatCode="_-&quot;R$ &quot;* #,##0.00_-;&quot;-R$ &quot;* #,##0.00_-;_-&quot;R$ &quot;* \-??_-;_-@"/>
    <numFmt numFmtId="167" formatCode="_-* #,##0_-;\-* #,##0_-;_-* \-??_-;_-@"/>
    <numFmt numFmtId="168" formatCode="_-* #,##0.00_-;\-* #,##0.00_-;_-* \-??_-;_-@"/>
    <numFmt numFmtId="169" formatCode="0%"/>
  </numFmts>
  <fonts count="8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  <font>
      <sz val="12"/>
      <color rgb="FF000000"/>
      <name val="Calibri"/>
      <family val="0"/>
      <charset val="1"/>
    </font>
    <font>
      <b val="true"/>
      <sz val="15"/>
      <color rgb="FF000000"/>
      <name val="Calibri"/>
      <family val="0"/>
      <charset val="1"/>
    </font>
    <font>
      <b val="true"/>
      <sz val="12"/>
      <color rgb="FF000000"/>
      <name val="Calibri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E7E6E6"/>
      </patternFill>
    </fill>
    <fill>
      <patternFill patternType="solid">
        <fgColor rgb="FFFFD965"/>
        <bgColor rgb="FFFFFF99"/>
      </patternFill>
    </fill>
    <fill>
      <patternFill patternType="solid">
        <fgColor rgb="FFE7E6E6"/>
        <bgColor rgb="FFFFFFFF"/>
      </patternFill>
    </fill>
  </fills>
  <borders count="1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ck"/>
      <right style="thick"/>
      <top style="thick"/>
      <bottom style="thick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3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2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2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2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2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2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2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2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4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4" fillId="4" borderId="1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4" fillId="4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4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4" fillId="4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4" borderId="1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4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4" fillId="4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ill>
        <patternFill>
          <b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7E6E6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96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25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26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27.pn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28.png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image" Target="../media/image29.png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image" Target="../media/image30.png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image" Target="../media/image31.png"/>
</Relationships>
</file>

<file path=xl/drawings/_rels/drawing8.xml.rels><?xml version="1.0" encoding="UTF-8"?>
<Relationships xmlns="http://schemas.openxmlformats.org/package/2006/relationships"><Relationship Id="rId1" Type="http://schemas.openxmlformats.org/officeDocument/2006/relationships/image" Target="../media/image32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85680</xdr:colOff>
      <xdr:row>0</xdr:row>
      <xdr:rowOff>76320</xdr:rowOff>
    </xdr:from>
    <xdr:to>
      <xdr:col>1</xdr:col>
      <xdr:colOff>726480</xdr:colOff>
      <xdr:row>6</xdr:row>
      <xdr:rowOff>33840</xdr:rowOff>
    </xdr:to>
    <xdr:pic>
      <xdr:nvPicPr>
        <xdr:cNvPr id="0" name="image1.png" descr=""/>
        <xdr:cNvPicPr/>
      </xdr:nvPicPr>
      <xdr:blipFill>
        <a:blip r:embed="rId1"/>
        <a:stretch/>
      </xdr:blipFill>
      <xdr:spPr>
        <a:xfrm>
          <a:off x="85680" y="76320"/>
          <a:ext cx="1453320" cy="12909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85680</xdr:colOff>
      <xdr:row>0</xdr:row>
      <xdr:rowOff>76320</xdr:rowOff>
    </xdr:from>
    <xdr:to>
      <xdr:col>1</xdr:col>
      <xdr:colOff>726480</xdr:colOff>
      <xdr:row>6</xdr:row>
      <xdr:rowOff>33840</xdr:rowOff>
    </xdr:to>
    <xdr:pic>
      <xdr:nvPicPr>
        <xdr:cNvPr id="1" name="image1.png" descr=""/>
        <xdr:cNvPicPr/>
      </xdr:nvPicPr>
      <xdr:blipFill>
        <a:blip r:embed="rId1"/>
        <a:stretch/>
      </xdr:blipFill>
      <xdr:spPr>
        <a:xfrm>
          <a:off x="85680" y="76320"/>
          <a:ext cx="1453320" cy="12909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85680</xdr:colOff>
      <xdr:row>0</xdr:row>
      <xdr:rowOff>76320</xdr:rowOff>
    </xdr:from>
    <xdr:to>
      <xdr:col>1</xdr:col>
      <xdr:colOff>727200</xdr:colOff>
      <xdr:row>6</xdr:row>
      <xdr:rowOff>79560</xdr:rowOff>
    </xdr:to>
    <xdr:pic>
      <xdr:nvPicPr>
        <xdr:cNvPr id="2" name="image1.png" descr=""/>
        <xdr:cNvPicPr/>
      </xdr:nvPicPr>
      <xdr:blipFill>
        <a:blip r:embed="rId1"/>
        <a:stretch/>
      </xdr:blipFill>
      <xdr:spPr>
        <a:xfrm>
          <a:off x="85680" y="76320"/>
          <a:ext cx="1454040" cy="12909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85680</xdr:colOff>
      <xdr:row>0</xdr:row>
      <xdr:rowOff>76320</xdr:rowOff>
    </xdr:from>
    <xdr:to>
      <xdr:col>1</xdr:col>
      <xdr:colOff>726120</xdr:colOff>
      <xdr:row>6</xdr:row>
      <xdr:rowOff>33840</xdr:rowOff>
    </xdr:to>
    <xdr:pic>
      <xdr:nvPicPr>
        <xdr:cNvPr id="3" name="image1.png" descr=""/>
        <xdr:cNvPicPr/>
      </xdr:nvPicPr>
      <xdr:blipFill>
        <a:blip r:embed="rId1"/>
        <a:stretch/>
      </xdr:blipFill>
      <xdr:spPr>
        <a:xfrm>
          <a:off x="85680" y="76320"/>
          <a:ext cx="1452960" cy="12909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85680</xdr:colOff>
      <xdr:row>0</xdr:row>
      <xdr:rowOff>76320</xdr:rowOff>
    </xdr:from>
    <xdr:to>
      <xdr:col>1</xdr:col>
      <xdr:colOff>726120</xdr:colOff>
      <xdr:row>6</xdr:row>
      <xdr:rowOff>33840</xdr:rowOff>
    </xdr:to>
    <xdr:pic>
      <xdr:nvPicPr>
        <xdr:cNvPr id="4" name="image1.png" descr=""/>
        <xdr:cNvPicPr/>
      </xdr:nvPicPr>
      <xdr:blipFill>
        <a:blip r:embed="rId1"/>
        <a:stretch/>
      </xdr:blipFill>
      <xdr:spPr>
        <a:xfrm>
          <a:off x="85680" y="76320"/>
          <a:ext cx="1452960" cy="12909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85680</xdr:colOff>
      <xdr:row>0</xdr:row>
      <xdr:rowOff>76320</xdr:rowOff>
    </xdr:from>
    <xdr:to>
      <xdr:col>1</xdr:col>
      <xdr:colOff>726120</xdr:colOff>
      <xdr:row>6</xdr:row>
      <xdr:rowOff>33840</xdr:rowOff>
    </xdr:to>
    <xdr:pic>
      <xdr:nvPicPr>
        <xdr:cNvPr id="5" name="image1.png" descr=""/>
        <xdr:cNvPicPr/>
      </xdr:nvPicPr>
      <xdr:blipFill>
        <a:blip r:embed="rId1"/>
        <a:stretch/>
      </xdr:blipFill>
      <xdr:spPr>
        <a:xfrm>
          <a:off x="85680" y="76320"/>
          <a:ext cx="1452960" cy="12909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85680</xdr:colOff>
      <xdr:row>0</xdr:row>
      <xdr:rowOff>76320</xdr:rowOff>
    </xdr:from>
    <xdr:to>
      <xdr:col>1</xdr:col>
      <xdr:colOff>726120</xdr:colOff>
      <xdr:row>6</xdr:row>
      <xdr:rowOff>33840</xdr:rowOff>
    </xdr:to>
    <xdr:pic>
      <xdr:nvPicPr>
        <xdr:cNvPr id="6" name="image1.png" descr=""/>
        <xdr:cNvPicPr/>
      </xdr:nvPicPr>
      <xdr:blipFill>
        <a:blip r:embed="rId1"/>
        <a:stretch/>
      </xdr:blipFill>
      <xdr:spPr>
        <a:xfrm>
          <a:off x="85680" y="76320"/>
          <a:ext cx="1452960" cy="12909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85680</xdr:colOff>
      <xdr:row>0</xdr:row>
      <xdr:rowOff>76320</xdr:rowOff>
    </xdr:from>
    <xdr:to>
      <xdr:col>1</xdr:col>
      <xdr:colOff>726120</xdr:colOff>
      <xdr:row>6</xdr:row>
      <xdr:rowOff>33840</xdr:rowOff>
    </xdr:to>
    <xdr:pic>
      <xdr:nvPicPr>
        <xdr:cNvPr id="7" name="image1.png" descr=""/>
        <xdr:cNvPicPr/>
      </xdr:nvPicPr>
      <xdr:blipFill>
        <a:blip r:embed="rId1"/>
        <a:stretch/>
      </xdr:blipFill>
      <xdr:spPr>
        <a:xfrm>
          <a:off x="85680" y="76320"/>
          <a:ext cx="1452960" cy="129096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4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5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6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drawing" Target="../drawings/drawing7.xml"/><Relationship Id="rId3" Type="http://schemas.openxmlformats.org/officeDocument/2006/relationships/vmlDrawing" Target="../drawings/vmlDrawing7.v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drawing" Target="../drawings/drawing8.xml"/><Relationship Id="rId3" Type="http://schemas.openxmlformats.org/officeDocument/2006/relationships/vmlDrawing" Target="../drawings/vmlDrawing8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0"/>
  <sheetViews>
    <sheetView showFormulas="false" showGridLines="false" showRowColHeaders="true" showZeros="true" rightToLeft="false" tabSelected="false" showOutlineSymbols="true" defaultGridColor="true" view="normal" topLeftCell="D2" colorId="64" zoomScale="100" zoomScaleNormal="100" zoomScalePageLayoutView="100" workbookViewId="0">
      <selection pane="topLeft" activeCell="F4" activeCellId="0" sqref="F4"/>
    </sheetView>
  </sheetViews>
  <sheetFormatPr defaultRowHeight="15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18.71"/>
    <col collapsed="false" customWidth="true" hidden="false" outlineLevel="0" max="3" min="3" style="0" width="4.43"/>
    <col collapsed="false" customWidth="true" hidden="false" outlineLevel="0" max="4" min="4" style="0" width="15"/>
    <col collapsed="false" customWidth="true" hidden="false" outlineLevel="0" max="5" min="5" style="0" width="17.86"/>
    <col collapsed="false" customWidth="true" hidden="false" outlineLevel="0" max="6" min="6" style="0" width="15"/>
    <col collapsed="false" customWidth="true" hidden="false" outlineLevel="0" max="7" min="7" style="0" width="7.7"/>
    <col collapsed="false" customWidth="true" hidden="false" outlineLevel="0" max="8" min="8" style="0" width="7"/>
    <col collapsed="false" customWidth="true" hidden="false" outlineLevel="0" max="9" min="9" style="0" width="15"/>
    <col collapsed="false" customWidth="true" hidden="false" outlineLevel="0" max="10" min="10" style="0" width="7.14"/>
    <col collapsed="false" customWidth="true" hidden="false" outlineLevel="0" max="11" min="11" style="0" width="15"/>
    <col collapsed="false" customWidth="true" hidden="false" outlineLevel="0" max="12" min="12" style="0" width="8.85"/>
    <col collapsed="false" customWidth="true" hidden="false" outlineLevel="0" max="13" min="13" style="0" width="9"/>
    <col collapsed="false" customWidth="true" hidden="false" outlineLevel="0" max="25" min="14" style="0" width="8.7"/>
    <col collapsed="false" customWidth="true" hidden="false" outlineLevel="0" max="1025" min="26" style="0" width="14.43"/>
  </cols>
  <sheetData>
    <row r="1" customFormat="false" ht="15" hidden="false" customHeight="false" outlineLevel="0" collapsed="false">
      <c r="A1" s="1"/>
      <c r="B1" s="1"/>
      <c r="C1" s="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customFormat="false" ht="15" hidden="false" customHeight="false" outlineLevel="0" collapsed="false">
      <c r="A2" s="1"/>
      <c r="B2" s="1"/>
      <c r="C2" s="2"/>
      <c r="D2" s="3" t="s">
        <v>0</v>
      </c>
      <c r="E2" s="3"/>
      <c r="F2" s="3"/>
      <c r="G2" s="2"/>
      <c r="H2" s="2"/>
      <c r="I2" s="4" t="n">
        <f aca="false">SUM(L8:L17)</f>
        <v>0.116481216686718</v>
      </c>
      <c r="J2" s="2" t="s">
        <v>1</v>
      </c>
      <c r="K2" s="5" t="s">
        <v>2</v>
      </c>
      <c r="L2" s="2"/>
      <c r="M2" s="2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customFormat="false" ht="15" hidden="false" customHeight="false" outlineLevel="0" collapsed="false">
      <c r="A3" s="1"/>
      <c r="B3" s="1"/>
      <c r="C3" s="2"/>
      <c r="D3" s="6" t="s">
        <v>3</v>
      </c>
      <c r="E3" s="7" t="s">
        <v>4</v>
      </c>
      <c r="F3" s="8" t="s">
        <v>5</v>
      </c>
      <c r="G3" s="2"/>
      <c r="H3" s="2"/>
      <c r="I3" s="1"/>
      <c r="J3" s="2"/>
      <c r="K3" s="5"/>
      <c r="L3" s="2"/>
      <c r="M3" s="2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customFormat="false" ht="30" hidden="false" customHeight="true" outlineLevel="0" collapsed="false">
      <c r="A4" s="1"/>
      <c r="B4" s="1"/>
      <c r="C4" s="2"/>
      <c r="D4" s="9" t="n">
        <v>100000</v>
      </c>
      <c r="E4" s="10" t="n">
        <f aca="false">IF(SUM(I8:I17)&lt;=D4,SUM(I8:I17),"VALOR ACIMA DO DISPONÍVEL")</f>
        <v>100000</v>
      </c>
      <c r="F4" s="11" t="n">
        <f aca="false">(E4*I2)+E4+(D4-E4)</f>
        <v>111648.121668672</v>
      </c>
      <c r="G4" s="2"/>
      <c r="H4" s="2"/>
      <c r="I4" s="12" t="n">
        <f aca="false">F4/D4-1</f>
        <v>0.116481216686718</v>
      </c>
      <c r="J4" s="2" t="s">
        <v>1</v>
      </c>
      <c r="K4" s="5" t="s">
        <v>6</v>
      </c>
      <c r="L4" s="2"/>
      <c r="M4" s="2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customFormat="false" ht="15" hidden="false" customHeight="false" outlineLevel="0" collapsed="false">
      <c r="A5" s="1"/>
      <c r="B5" s="1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customFormat="false" ht="15" hidden="false" customHeight="false" outlineLevel="0" collapsed="false">
      <c r="A6" s="1"/>
      <c r="B6" s="1"/>
      <c r="C6" s="13" t="s">
        <v>7</v>
      </c>
      <c r="D6" s="13"/>
      <c r="E6" s="13"/>
      <c r="F6" s="13"/>
      <c r="G6" s="13"/>
      <c r="H6" s="13"/>
      <c r="I6" s="13"/>
      <c r="J6" s="13"/>
      <c r="K6" s="13"/>
      <c r="L6" s="13"/>
      <c r="M6" s="13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customFormat="false" ht="15" hidden="false" customHeight="false" outlineLevel="0" collapsed="false">
      <c r="A7" s="1"/>
      <c r="B7" s="1"/>
      <c r="C7" s="3" t="s">
        <v>8</v>
      </c>
      <c r="D7" s="3"/>
      <c r="E7" s="14" t="s">
        <v>9</v>
      </c>
      <c r="F7" s="6" t="s">
        <v>10</v>
      </c>
      <c r="G7" s="6" t="s">
        <v>11</v>
      </c>
      <c r="H7" s="15" t="s">
        <v>12</v>
      </c>
      <c r="I7" s="7" t="s">
        <v>13</v>
      </c>
      <c r="J7" s="15" t="s">
        <v>14</v>
      </c>
      <c r="K7" s="6" t="s">
        <v>15</v>
      </c>
      <c r="L7" s="3" t="s">
        <v>16</v>
      </c>
      <c r="M7" s="3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customFormat="false" ht="15" hidden="false" customHeight="false" outlineLevel="0" collapsed="false">
      <c r="A8" s="1"/>
      <c r="B8" s="1"/>
      <c r="C8" s="16" t="n">
        <v>1</v>
      </c>
      <c r="D8" s="17" t="s">
        <v>17</v>
      </c>
      <c r="E8" s="18" t="n">
        <v>0.1</v>
      </c>
      <c r="F8" s="19" t="n">
        <v>52.44</v>
      </c>
      <c r="G8" s="20" t="n">
        <f aca="false">((E8*$D$4)/100)/F8</f>
        <v>1.906941266209</v>
      </c>
      <c r="H8" s="21" t="n">
        <v>1.906941266209</v>
      </c>
      <c r="I8" s="22" t="n">
        <f aca="false">H8*F8*100</f>
        <v>10000</v>
      </c>
      <c r="J8" s="23" t="n">
        <f aca="false">I8/$E$4</f>
        <v>0.1</v>
      </c>
      <c r="K8" s="19" t="n">
        <v>54.86</v>
      </c>
      <c r="L8" s="24" t="n">
        <f aca="false">IFERROR((K8/F8-1)*J8,0)</f>
        <v>0.00461479786422578</v>
      </c>
      <c r="M8" s="25" t="n">
        <f aca="false">IFERROR(L8/J8,0)</f>
        <v>0.0461479786422578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customFormat="false" ht="15" hidden="false" customHeight="false" outlineLevel="0" collapsed="false">
      <c r="A9" s="1"/>
      <c r="B9" s="1"/>
      <c r="C9" s="26" t="n">
        <v>2</v>
      </c>
      <c r="D9" s="27" t="s">
        <v>18</v>
      </c>
      <c r="E9" s="18" t="n">
        <v>0.1</v>
      </c>
      <c r="F9" s="19" t="n">
        <v>3.66</v>
      </c>
      <c r="G9" s="20" t="n">
        <f aca="false">((E9*$D$4)/100)/F9</f>
        <v>27.3224043715847</v>
      </c>
      <c r="H9" s="21" t="n">
        <v>27.3224043715847</v>
      </c>
      <c r="I9" s="22" t="n">
        <f aca="false">H9*F9*100</f>
        <v>10000</v>
      </c>
      <c r="J9" s="23" t="n">
        <f aca="false">I9/$E$4</f>
        <v>0.1</v>
      </c>
      <c r="K9" s="19" t="n">
        <v>4.03</v>
      </c>
      <c r="L9" s="24" t="n">
        <f aca="false">IFERROR((K9/F9-1)*J9,0)</f>
        <v>0.0101092896174863</v>
      </c>
      <c r="M9" s="25" t="n">
        <f aca="false">IFERROR(L9/J9,0)</f>
        <v>0.101092896174863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customFormat="false" ht="14.9" hidden="false" customHeight="false" outlineLevel="0" collapsed="false">
      <c r="A10" s="1"/>
      <c r="B10" s="1"/>
      <c r="C10" s="26" t="n">
        <v>3</v>
      </c>
      <c r="D10" s="27" t="s">
        <v>19</v>
      </c>
      <c r="E10" s="18" t="n">
        <v>0.3</v>
      </c>
      <c r="F10" s="19" t="n">
        <v>18.8</v>
      </c>
      <c r="G10" s="20" t="n">
        <f aca="false">((E10*$D$4)/100)/F10</f>
        <v>15.9574468085106</v>
      </c>
      <c r="H10" s="21" t="n">
        <v>15.9574468085106</v>
      </c>
      <c r="I10" s="22" t="n">
        <f aca="false">H10*F10*100</f>
        <v>30000</v>
      </c>
      <c r="J10" s="23" t="n">
        <f aca="false">I10/$E$4</f>
        <v>0.3</v>
      </c>
      <c r="K10" s="19" t="n">
        <v>20.34</v>
      </c>
      <c r="L10" s="24" t="n">
        <f aca="false">IFERROR((K10/F10-1)*J10,0)</f>
        <v>0.0245744680851064</v>
      </c>
      <c r="M10" s="25" t="n">
        <f aca="false">IFERROR(L10/J10,0)</f>
        <v>0.0819148936170213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customFormat="false" ht="15" hidden="false" customHeight="false" outlineLevel="0" collapsed="false">
      <c r="A11" s="1"/>
      <c r="B11" s="1"/>
      <c r="C11" s="26" t="n">
        <v>4</v>
      </c>
      <c r="D11" s="27" t="s">
        <v>20</v>
      </c>
      <c r="E11" s="18" t="n">
        <v>0.08</v>
      </c>
      <c r="F11" s="19" t="n">
        <v>2.86</v>
      </c>
      <c r="G11" s="20" t="n">
        <f aca="false">((E11*$D$4)/100)/F11</f>
        <v>27.972027972028</v>
      </c>
      <c r="H11" s="21" t="n">
        <v>27.972027972028</v>
      </c>
      <c r="I11" s="22" t="n">
        <f aca="false">H11*F11*100</f>
        <v>8000</v>
      </c>
      <c r="J11" s="23" t="n">
        <f aca="false">I11/$E$4</f>
        <v>0.08</v>
      </c>
      <c r="K11" s="19" t="n">
        <v>2.64</v>
      </c>
      <c r="L11" s="24" t="n">
        <f aca="false">IFERROR((K11/F11-1)*J11,0)</f>
        <v>-0.00615384615384615</v>
      </c>
      <c r="M11" s="25" t="n">
        <f aca="false">IFERROR(L11/J11,0)</f>
        <v>-0.0769230769230769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customFormat="false" ht="14.9" hidden="false" customHeight="false" outlineLevel="0" collapsed="false">
      <c r="A12" s="1"/>
      <c r="B12" s="1"/>
      <c r="C12" s="26" t="n">
        <v>5</v>
      </c>
      <c r="D12" s="27" t="s">
        <v>21</v>
      </c>
      <c r="E12" s="18" t="n">
        <v>0.2</v>
      </c>
      <c r="F12" s="19" t="n">
        <v>49.7</v>
      </c>
      <c r="G12" s="20" t="n">
        <f aca="false">((E12*$D$4)/100)/F12</f>
        <v>4.02414486921529</v>
      </c>
      <c r="H12" s="21" t="n">
        <v>4.02414486921529</v>
      </c>
      <c r="I12" s="22" t="n">
        <f aca="false">H12*F12*100</f>
        <v>20000</v>
      </c>
      <c r="J12" s="23" t="n">
        <f aca="false">I12/$E$4</f>
        <v>0.2</v>
      </c>
      <c r="K12" s="19" t="n">
        <v>64.35</v>
      </c>
      <c r="L12" s="24" t="n">
        <f aca="false">IFERROR((K12/F12-1)*J12,0)</f>
        <v>0.058953722334004</v>
      </c>
      <c r="M12" s="25" t="n">
        <f aca="false">IFERROR(L12/J12,0)</f>
        <v>0.29476861167002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customFormat="false" ht="15" hidden="false" customHeight="false" outlineLevel="0" collapsed="false">
      <c r="A13" s="1"/>
      <c r="B13" s="1"/>
      <c r="C13" s="26" t="n">
        <v>6</v>
      </c>
      <c r="D13" s="27" t="s">
        <v>22</v>
      </c>
      <c r="E13" s="18" t="n">
        <v>0.14</v>
      </c>
      <c r="F13" s="19" t="n">
        <v>39.94</v>
      </c>
      <c r="G13" s="20" t="n">
        <f aca="false">((E13*$D$4)/100)/F13</f>
        <v>3.50525788683025</v>
      </c>
      <c r="H13" s="21" t="n">
        <v>3.50525788683025</v>
      </c>
      <c r="I13" s="22" t="n">
        <f aca="false">H13*F13*100</f>
        <v>14000</v>
      </c>
      <c r="J13" s="23" t="n">
        <f aca="false">I13/$E$4</f>
        <v>0.14</v>
      </c>
      <c r="K13" s="19" t="n">
        <v>41.83</v>
      </c>
      <c r="L13" s="24" t="n">
        <f aca="false">IFERROR((K13/F13-1)*J13,0)</f>
        <v>0.00662493740610918</v>
      </c>
      <c r="M13" s="25" t="n">
        <f aca="false">IFERROR(L13/J13,0)</f>
        <v>0.0473209814722084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customFormat="false" ht="15" hidden="false" customHeight="false" outlineLevel="0" collapsed="false">
      <c r="A14" s="1"/>
      <c r="B14" s="1"/>
      <c r="C14" s="26" t="n">
        <v>7</v>
      </c>
      <c r="D14" s="27" t="s">
        <v>23</v>
      </c>
      <c r="E14" s="18" t="n">
        <v>0.08</v>
      </c>
      <c r="F14" s="19" t="n">
        <v>8.92</v>
      </c>
      <c r="G14" s="20" t="n">
        <f aca="false">((E14*$D$4)/100)/F14</f>
        <v>8.96860986547085</v>
      </c>
      <c r="H14" s="21" t="n">
        <v>8.96860986547085</v>
      </c>
      <c r="I14" s="22" t="n">
        <f aca="false">H14*F14*100</f>
        <v>8000</v>
      </c>
      <c r="J14" s="23" t="n">
        <f aca="false">I14/$E$4</f>
        <v>0.08</v>
      </c>
      <c r="K14" s="28" t="n">
        <v>10.9</v>
      </c>
      <c r="L14" s="24" t="n">
        <f aca="false">IFERROR((K14/F14-1)*J14,0)</f>
        <v>0.0177578475336323</v>
      </c>
      <c r="M14" s="25" t="n">
        <f aca="false">IFERROR(L14/J14,0)</f>
        <v>0.221973094170404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customFormat="false" ht="15" hidden="false" customHeight="false" outlineLevel="0" collapsed="false">
      <c r="A15" s="1"/>
      <c r="B15" s="1"/>
      <c r="C15" s="26" t="n">
        <v>8</v>
      </c>
      <c r="D15" s="27"/>
      <c r="E15" s="18" t="n">
        <v>0.1</v>
      </c>
      <c r="F15" s="19"/>
      <c r="G15" s="20" t="e">
        <f aca="false">((E15*$D$4)/100)/F15</f>
        <v>#DIV/0!</v>
      </c>
      <c r="H15" s="21"/>
      <c r="I15" s="22" t="n">
        <f aca="false">H15*F15*100</f>
        <v>0</v>
      </c>
      <c r="J15" s="23" t="n">
        <f aca="false">I15/$E$4</f>
        <v>0</v>
      </c>
      <c r="K15" s="28"/>
      <c r="L15" s="24" t="n">
        <f aca="false">IFERROR((K15/F15-1)*J15,0)</f>
        <v>0</v>
      </c>
      <c r="M15" s="25" t="n">
        <f aca="false">IFERROR(L15/J15,0)</f>
        <v>0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customFormat="false" ht="15" hidden="false" customHeight="false" outlineLevel="0" collapsed="false">
      <c r="A16" s="1"/>
      <c r="B16" s="1"/>
      <c r="C16" s="26" t="n">
        <v>9</v>
      </c>
      <c r="D16" s="27"/>
      <c r="E16" s="18" t="n">
        <v>0.1</v>
      </c>
      <c r="F16" s="19"/>
      <c r="G16" s="20" t="e">
        <f aca="false">((E16*$D$4)/100)/F16</f>
        <v>#DIV/0!</v>
      </c>
      <c r="H16" s="21"/>
      <c r="I16" s="22" t="n">
        <f aca="false">H16*F16*100</f>
        <v>0</v>
      </c>
      <c r="J16" s="23" t="n">
        <f aca="false">I16/$E$4</f>
        <v>0</v>
      </c>
      <c r="K16" s="28"/>
      <c r="L16" s="24" t="n">
        <f aca="false">IFERROR((K16/F16-1)*J16,0)</f>
        <v>0</v>
      </c>
      <c r="M16" s="25" t="n">
        <f aca="false">IFERROR(L16/J16,0)</f>
        <v>0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customFormat="false" ht="15" hidden="false" customHeight="false" outlineLevel="0" collapsed="false">
      <c r="A17" s="1"/>
      <c r="B17" s="1"/>
      <c r="C17" s="26" t="n">
        <v>10</v>
      </c>
      <c r="D17" s="27"/>
      <c r="E17" s="18" t="n">
        <v>0.1</v>
      </c>
      <c r="F17" s="19"/>
      <c r="G17" s="20" t="e">
        <f aca="false">((E17*$D$4)/100)/F17</f>
        <v>#DIV/0!</v>
      </c>
      <c r="H17" s="21"/>
      <c r="I17" s="22" t="n">
        <f aca="false">H17*F17*100</f>
        <v>0</v>
      </c>
      <c r="J17" s="23" t="n">
        <f aca="false">I17/$E$4</f>
        <v>0</v>
      </c>
      <c r="K17" s="28"/>
      <c r="L17" s="24" t="n">
        <f aca="false">IFERROR((K17/F17-1)*J17,0)</f>
        <v>0</v>
      </c>
      <c r="M17" s="25" t="n">
        <f aca="false">IFERROR(L17/J17,0)</f>
        <v>0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customFormat="false" ht="15" hidden="false" customHeight="false" outlineLevel="0" collapsed="false">
      <c r="A18" s="1"/>
      <c r="B18" s="1"/>
      <c r="C18" s="29" t="s">
        <v>24</v>
      </c>
      <c r="D18" s="29"/>
      <c r="E18" s="29"/>
      <c r="F18" s="30" t="n">
        <v>100000</v>
      </c>
      <c r="G18" s="31"/>
      <c r="H18" s="31"/>
      <c r="I18" s="31"/>
      <c r="J18" s="30"/>
      <c r="K18" s="32" t="n">
        <f aca="false">F4</f>
        <v>111648.121668672</v>
      </c>
      <c r="L18" s="33" t="n">
        <f aca="false">(K18/F18-1)</f>
        <v>0.116481216686718</v>
      </c>
      <c r="M18" s="33"/>
      <c r="N18" s="1" t="s">
        <v>25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customFormat="false" ht="15.75" hidden="false" customHeight="true" outlineLevel="0" collapsed="false">
      <c r="A19" s="1"/>
      <c r="B19" s="1"/>
      <c r="C19" s="29" t="s">
        <v>26</v>
      </c>
      <c r="D19" s="29"/>
      <c r="E19" s="29"/>
      <c r="F19" s="34" t="n">
        <v>80505.89</v>
      </c>
      <c r="G19" s="35"/>
      <c r="H19" s="35"/>
      <c r="I19" s="35"/>
      <c r="J19" s="36"/>
      <c r="K19" s="37" t="n">
        <v>86771.95</v>
      </c>
      <c r="L19" s="33" t="n">
        <f aca="false">(K19/F19-1)</f>
        <v>0.0778335597556898</v>
      </c>
      <c r="M19" s="33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">
    <mergeCell ref="D2:F2"/>
    <mergeCell ref="C6:M6"/>
    <mergeCell ref="C7:D7"/>
    <mergeCell ref="L7:M7"/>
    <mergeCell ref="C18:E18"/>
    <mergeCell ref="L18:M18"/>
    <mergeCell ref="C19:E19"/>
    <mergeCell ref="L19:M19"/>
  </mergeCells>
  <conditionalFormatting sqref="M8:M17">
    <cfRule type="colorScale" priority="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E4">
    <cfRule type="cellIs" priority="3" operator="equal" aboveAverage="0" equalAverage="0" bottom="0" percent="0" rank="0" text="" dxfId="0">
      <formula>"VALOR ACIMA DO DISPONÍVEL"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0"/>
  <sheetViews>
    <sheetView showFormulas="false" showGridLines="false" showRowColHeaders="true" showZeros="true" rightToLeft="false" tabSelected="false" showOutlineSymbols="true" defaultGridColor="true" view="normal" topLeftCell="E1" colorId="64" zoomScale="100" zoomScaleNormal="100" zoomScalePageLayoutView="100" workbookViewId="0">
      <selection pane="topLeft" activeCell="K5" activeCellId="0" sqref="K5"/>
    </sheetView>
  </sheetViews>
  <sheetFormatPr defaultRowHeight="15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18.71"/>
    <col collapsed="false" customWidth="true" hidden="false" outlineLevel="0" max="3" min="3" style="0" width="4.43"/>
    <col collapsed="false" customWidth="true" hidden="false" outlineLevel="0" max="4" min="4" style="0" width="15"/>
    <col collapsed="false" customWidth="true" hidden="false" outlineLevel="0" max="5" min="5" style="0" width="17.86"/>
    <col collapsed="false" customWidth="true" hidden="false" outlineLevel="0" max="6" min="6" style="0" width="15"/>
    <col collapsed="false" customWidth="true" hidden="false" outlineLevel="0" max="7" min="7" style="0" width="7.7"/>
    <col collapsed="false" customWidth="true" hidden="false" outlineLevel="0" max="8" min="8" style="0" width="7"/>
    <col collapsed="false" customWidth="true" hidden="false" outlineLevel="0" max="9" min="9" style="0" width="15"/>
    <col collapsed="false" customWidth="true" hidden="false" outlineLevel="0" max="10" min="10" style="0" width="7.14"/>
    <col collapsed="false" customWidth="true" hidden="false" outlineLevel="0" max="11" min="11" style="0" width="15"/>
    <col collapsed="false" customWidth="true" hidden="false" outlineLevel="0" max="12" min="12" style="0" width="8.85"/>
    <col collapsed="false" customWidth="true" hidden="false" outlineLevel="0" max="13" min="13" style="0" width="9"/>
    <col collapsed="false" customWidth="true" hidden="false" outlineLevel="0" max="25" min="14" style="0" width="8.7"/>
    <col collapsed="false" customWidth="true" hidden="false" outlineLevel="0" max="1025" min="26" style="0" width="14.43"/>
  </cols>
  <sheetData>
    <row r="1" customFormat="false" ht="15" hidden="false" customHeight="false" outlineLevel="0" collapsed="false">
      <c r="A1" s="1"/>
      <c r="B1" s="1"/>
      <c r="C1" s="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customFormat="false" ht="15" hidden="false" customHeight="false" outlineLevel="0" collapsed="false">
      <c r="A2" s="1"/>
      <c r="B2" s="1"/>
      <c r="C2" s="2"/>
      <c r="D2" s="3" t="s">
        <v>0</v>
      </c>
      <c r="E2" s="3"/>
      <c r="F2" s="3"/>
      <c r="G2" s="2"/>
      <c r="H2" s="2"/>
      <c r="I2" s="4" t="n">
        <f aca="false">SUM(L8:L17)</f>
        <v>0.163032760574383</v>
      </c>
      <c r="J2" s="2" t="s">
        <v>1</v>
      </c>
      <c r="K2" s="5" t="s">
        <v>2</v>
      </c>
      <c r="L2" s="2"/>
      <c r="M2" s="2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customFormat="false" ht="15" hidden="false" customHeight="false" outlineLevel="0" collapsed="false">
      <c r="A3" s="1"/>
      <c r="B3" s="1"/>
      <c r="C3" s="2"/>
      <c r="D3" s="6" t="s">
        <v>3</v>
      </c>
      <c r="E3" s="7" t="s">
        <v>4</v>
      </c>
      <c r="F3" s="8" t="s">
        <v>5</v>
      </c>
      <c r="G3" s="2"/>
      <c r="H3" s="2"/>
      <c r="I3" s="1"/>
      <c r="J3" s="2"/>
      <c r="K3" s="5"/>
      <c r="L3" s="2"/>
      <c r="M3" s="2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customFormat="false" ht="30" hidden="false" customHeight="true" outlineLevel="0" collapsed="false">
      <c r="A4" s="1"/>
      <c r="B4" s="1"/>
      <c r="C4" s="2"/>
      <c r="D4" s="9" t="n">
        <f aca="false">Maio!F4</f>
        <v>111648.121668672</v>
      </c>
      <c r="E4" s="10" t="n">
        <f aca="false">IF(SUM(I8:I17)&lt;=D4,SUM(I8:I17),"VALOR ACIMA DO DISPONÍVEL")</f>
        <v>111648.121668672</v>
      </c>
      <c r="F4" s="11" t="n">
        <f aca="false">(E4*I2)+E4+(D4-E4)</f>
        <v>129850.42315726</v>
      </c>
      <c r="G4" s="2"/>
      <c r="H4" s="2"/>
      <c r="I4" s="12" t="n">
        <f aca="false">F4/100000-1</f>
        <v>0.298504231572599</v>
      </c>
      <c r="J4" s="2" t="s">
        <v>1</v>
      </c>
      <c r="K4" s="5" t="s">
        <v>6</v>
      </c>
      <c r="L4" s="2"/>
      <c r="M4" s="2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customFormat="false" ht="15" hidden="false" customHeight="false" outlineLevel="0" collapsed="false">
      <c r="A5" s="1"/>
      <c r="B5" s="1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customFormat="false" ht="15" hidden="false" customHeight="false" outlineLevel="0" collapsed="false">
      <c r="A6" s="1"/>
      <c r="B6" s="1"/>
      <c r="C6" s="13" t="s">
        <v>7</v>
      </c>
      <c r="D6" s="13"/>
      <c r="E6" s="13"/>
      <c r="F6" s="13"/>
      <c r="G6" s="13"/>
      <c r="H6" s="13"/>
      <c r="I6" s="13"/>
      <c r="J6" s="13"/>
      <c r="K6" s="13"/>
      <c r="L6" s="13"/>
      <c r="M6" s="13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customFormat="false" ht="15" hidden="false" customHeight="false" outlineLevel="0" collapsed="false">
      <c r="A7" s="1"/>
      <c r="B7" s="1"/>
      <c r="C7" s="3" t="s">
        <v>8</v>
      </c>
      <c r="D7" s="3"/>
      <c r="E7" s="14" t="s">
        <v>9</v>
      </c>
      <c r="F7" s="6" t="s">
        <v>10</v>
      </c>
      <c r="G7" s="6" t="s">
        <v>11</v>
      </c>
      <c r="H7" s="15" t="s">
        <v>12</v>
      </c>
      <c r="I7" s="7" t="s">
        <v>13</v>
      </c>
      <c r="J7" s="15" t="s">
        <v>14</v>
      </c>
      <c r="K7" s="6" t="s">
        <v>15</v>
      </c>
      <c r="L7" s="3" t="s">
        <v>16</v>
      </c>
      <c r="M7" s="3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customFormat="false" ht="15" hidden="false" customHeight="false" outlineLevel="0" collapsed="false">
      <c r="A8" s="1"/>
      <c r="B8" s="1"/>
      <c r="C8" s="16" t="n">
        <v>1</v>
      </c>
      <c r="D8" s="17" t="s">
        <v>27</v>
      </c>
      <c r="E8" s="18" t="n">
        <v>0.08</v>
      </c>
      <c r="F8" s="19" t="n">
        <v>4.06</v>
      </c>
      <c r="G8" s="20" t="n">
        <f aca="false">((E8*$D$4)/100)/F8</f>
        <v>21.9996298854526</v>
      </c>
      <c r="H8" s="21" t="n">
        <f aca="false">G8</f>
        <v>21.9996298854526</v>
      </c>
      <c r="I8" s="22" t="n">
        <f aca="false">H8*F8*100</f>
        <v>8931.84973349374</v>
      </c>
      <c r="J8" s="23" t="n">
        <f aca="false">I8/$E$4</f>
        <v>0.08</v>
      </c>
      <c r="K8" s="28" t="n">
        <v>5.2</v>
      </c>
      <c r="L8" s="24" t="n">
        <f aca="false">IFERROR((K8/F8-1)*J8,0)</f>
        <v>0.0224630541871921</v>
      </c>
      <c r="M8" s="25" t="n">
        <f aca="false">IFERROR(L8/J8,0)</f>
        <v>0.280788177339902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customFormat="false" ht="15" hidden="false" customHeight="false" outlineLevel="0" collapsed="false">
      <c r="A9" s="1"/>
      <c r="B9" s="1"/>
      <c r="C9" s="26" t="n">
        <v>2</v>
      </c>
      <c r="D9" s="27" t="s">
        <v>28</v>
      </c>
      <c r="E9" s="18" t="n">
        <v>0.08</v>
      </c>
      <c r="F9" s="19" t="n">
        <v>12.4</v>
      </c>
      <c r="G9" s="20" t="n">
        <f aca="false">((E9*$D$4)/100)/F9</f>
        <v>7.20310462378528</v>
      </c>
      <c r="H9" s="21" t="n">
        <f aca="false">G9</f>
        <v>7.20310462378528</v>
      </c>
      <c r="I9" s="22" t="n">
        <f aca="false">H9*F9*100</f>
        <v>8931.84973349374</v>
      </c>
      <c r="J9" s="23" t="n">
        <f aca="false">I9/$E$4</f>
        <v>0.08</v>
      </c>
      <c r="K9" s="28" t="n">
        <v>15.31</v>
      </c>
      <c r="L9" s="24" t="n">
        <f aca="false">IFERROR((K9/F9-1)*J9,0)</f>
        <v>0.0187741935483871</v>
      </c>
      <c r="M9" s="25" t="n">
        <f aca="false">IFERROR(L9/J9,0)</f>
        <v>0.234677419354839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customFormat="false" ht="15" hidden="false" customHeight="false" outlineLevel="0" collapsed="false">
      <c r="A10" s="1"/>
      <c r="B10" s="1"/>
      <c r="C10" s="26" t="n">
        <v>3</v>
      </c>
      <c r="D10" s="27" t="s">
        <v>29</v>
      </c>
      <c r="E10" s="18" t="n">
        <v>0.32</v>
      </c>
      <c r="F10" s="19" t="n">
        <v>8.86</v>
      </c>
      <c r="G10" s="20" t="n">
        <f aca="false">((E10*$D$4)/100)/F10</f>
        <v>40.3243780293171</v>
      </c>
      <c r="H10" s="21" t="n">
        <f aca="false">G10</f>
        <v>40.3243780293171</v>
      </c>
      <c r="I10" s="22" t="n">
        <f aca="false">H10*F10*100</f>
        <v>35727.398933975</v>
      </c>
      <c r="J10" s="23" t="n">
        <f aca="false">I10/$E$4</f>
        <v>0.32</v>
      </c>
      <c r="K10" s="28" t="n">
        <v>9.59</v>
      </c>
      <c r="L10" s="24" t="n">
        <f aca="false">IFERROR((K10/F10-1)*J10,0)</f>
        <v>0.0263656884875846</v>
      </c>
      <c r="M10" s="25" t="n">
        <f aca="false">IFERROR(L10/J10,0)</f>
        <v>0.082392776523702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customFormat="false" ht="15" hidden="false" customHeight="false" outlineLevel="0" collapsed="false">
      <c r="A11" s="1"/>
      <c r="B11" s="1"/>
      <c r="C11" s="26" t="n">
        <v>4</v>
      </c>
      <c r="D11" s="27" t="s">
        <v>30</v>
      </c>
      <c r="E11" s="18" t="n">
        <v>0.12</v>
      </c>
      <c r="F11" s="19" t="n">
        <v>4.78</v>
      </c>
      <c r="G11" s="20" t="n">
        <f aca="false">((E11*$D$4)/100)/F11</f>
        <v>28.0288171553151</v>
      </c>
      <c r="H11" s="21" t="n">
        <f aca="false">G11</f>
        <v>28.0288171553151</v>
      </c>
      <c r="I11" s="22" t="n">
        <f aca="false">H11*F11*100</f>
        <v>13397.7746002406</v>
      </c>
      <c r="J11" s="23" t="n">
        <f aca="false">I11/$E$4</f>
        <v>0.12</v>
      </c>
      <c r="K11" s="28" t="n">
        <v>7.1</v>
      </c>
      <c r="L11" s="24" t="n">
        <f aca="false">IFERROR((K11/F11-1)*J11,0)</f>
        <v>0.0582426778242678</v>
      </c>
      <c r="M11" s="25" t="n">
        <f aca="false">IFERROR(L11/J11,0)</f>
        <v>0.485355648535565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customFormat="false" ht="15" hidden="false" customHeight="false" outlineLevel="0" collapsed="false">
      <c r="A12" s="1"/>
      <c r="B12" s="1"/>
      <c r="C12" s="26" t="n">
        <v>5</v>
      </c>
      <c r="D12" s="27" t="s">
        <v>31</v>
      </c>
      <c r="E12" s="18" t="n">
        <v>0.15</v>
      </c>
      <c r="F12" s="19" t="n">
        <v>18.95</v>
      </c>
      <c r="G12" s="20" t="n">
        <f aca="false">((E12*$D$4)/100)/F12</f>
        <v>8.83758219013233</v>
      </c>
      <c r="H12" s="21" t="n">
        <f aca="false">G12</f>
        <v>8.83758219013233</v>
      </c>
      <c r="I12" s="22" t="n">
        <f aca="false">H12*F12*100</f>
        <v>16747.2182503008</v>
      </c>
      <c r="J12" s="23" t="n">
        <f aca="false">I12/$E$4</f>
        <v>0.15</v>
      </c>
      <c r="K12" s="28" t="n">
        <v>20.7</v>
      </c>
      <c r="L12" s="24" t="n">
        <f aca="false">IFERROR((K12/F12-1)*J12,0)</f>
        <v>0.0138522427440633</v>
      </c>
      <c r="M12" s="25" t="n">
        <f aca="false">IFERROR(L12/J12,0)</f>
        <v>0.0923482849604222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customFormat="false" ht="15" hidden="false" customHeight="false" outlineLevel="0" collapsed="false">
      <c r="A13" s="1"/>
      <c r="B13" s="1"/>
      <c r="C13" s="26" t="n">
        <v>6</v>
      </c>
      <c r="D13" s="27" t="s">
        <v>32</v>
      </c>
      <c r="E13" s="18" t="n">
        <v>0.1</v>
      </c>
      <c r="F13" s="19" t="n">
        <v>20.05</v>
      </c>
      <c r="G13" s="20" t="n">
        <f aca="false">((E13*$D$4)/100)/F13</f>
        <v>5.56848487125545</v>
      </c>
      <c r="H13" s="21" t="n">
        <f aca="false">G13</f>
        <v>5.56848487125545</v>
      </c>
      <c r="I13" s="22" t="n">
        <f aca="false">H13*F13*100</f>
        <v>11164.8121668672</v>
      </c>
      <c r="J13" s="23" t="n">
        <f aca="false">I13/$E$4</f>
        <v>0.1</v>
      </c>
      <c r="K13" s="28" t="n">
        <v>23.22</v>
      </c>
      <c r="L13" s="24" t="n">
        <f aca="false">IFERROR((K13/F13-1)*J13,0)</f>
        <v>0.0158104738154613</v>
      </c>
      <c r="M13" s="25" t="n">
        <f aca="false">IFERROR(L13/J13,0)</f>
        <v>0.158104738154613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customFormat="false" ht="15" hidden="false" customHeight="false" outlineLevel="0" collapsed="false">
      <c r="A14" s="1"/>
      <c r="B14" s="1"/>
      <c r="C14" s="26" t="n">
        <v>7</v>
      </c>
      <c r="D14" s="27" t="s">
        <v>33</v>
      </c>
      <c r="E14" s="18" t="n">
        <v>0.15</v>
      </c>
      <c r="F14" s="19" t="n">
        <v>30.7</v>
      </c>
      <c r="G14" s="20" t="n">
        <f aca="false">((E14*$D$4)/100)/F14</f>
        <v>5.45511995123804</v>
      </c>
      <c r="H14" s="21" t="n">
        <f aca="false">G14</f>
        <v>5.45511995123804</v>
      </c>
      <c r="I14" s="22" t="n">
        <f aca="false">H14*F14*100</f>
        <v>16747.2182503008</v>
      </c>
      <c r="J14" s="23" t="n">
        <f aca="false">I14/$E$4</f>
        <v>0.15</v>
      </c>
      <c r="K14" s="28" t="n">
        <v>32.24</v>
      </c>
      <c r="L14" s="24" t="n">
        <f aca="false">IFERROR((K14/F14-1)*J14,0)</f>
        <v>0.00752442996742673</v>
      </c>
      <c r="M14" s="25" t="n">
        <f aca="false">IFERROR(L14/J14,0)</f>
        <v>0.0501628664495115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customFormat="false" ht="14.9" hidden="false" customHeight="false" outlineLevel="0" collapsed="false">
      <c r="A15" s="1"/>
      <c r="B15" s="1"/>
      <c r="C15" s="26" t="n">
        <v>8</v>
      </c>
      <c r="D15" s="27"/>
      <c r="E15" s="18" t="n">
        <v>0.1</v>
      </c>
      <c r="F15" s="19"/>
      <c r="G15" s="20"/>
      <c r="H15" s="21"/>
      <c r="I15" s="22" t="n">
        <f aca="false">H15*F15*100</f>
        <v>0</v>
      </c>
      <c r="J15" s="23" t="n">
        <f aca="false">I15/$E$4</f>
        <v>0</v>
      </c>
      <c r="K15" s="28"/>
      <c r="L15" s="24" t="n">
        <f aca="false">IFERROR((K15/F15-1)*J15,0)</f>
        <v>0</v>
      </c>
      <c r="M15" s="25" t="n">
        <f aca="false">IFERROR(L15/J15,0)</f>
        <v>0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customFormat="false" ht="14.9" hidden="false" customHeight="false" outlineLevel="0" collapsed="false">
      <c r="A16" s="1"/>
      <c r="B16" s="1"/>
      <c r="C16" s="26" t="n">
        <v>9</v>
      </c>
      <c r="D16" s="27"/>
      <c r="E16" s="18" t="n">
        <v>0.1</v>
      </c>
      <c r="F16" s="19"/>
      <c r="G16" s="20"/>
      <c r="H16" s="21"/>
      <c r="I16" s="22" t="n">
        <f aca="false">H16*F16*100</f>
        <v>0</v>
      </c>
      <c r="J16" s="23" t="n">
        <f aca="false">I16/$E$4</f>
        <v>0</v>
      </c>
      <c r="K16" s="28"/>
      <c r="L16" s="24" t="n">
        <f aca="false">IFERROR((K16/F16-1)*J16,0)</f>
        <v>0</v>
      </c>
      <c r="M16" s="25" t="n">
        <f aca="false">IFERROR(L16/J16,0)</f>
        <v>0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customFormat="false" ht="14.9" hidden="false" customHeight="false" outlineLevel="0" collapsed="false">
      <c r="A17" s="1"/>
      <c r="B17" s="1"/>
      <c r="C17" s="26" t="n">
        <v>10</v>
      </c>
      <c r="D17" s="27"/>
      <c r="E17" s="18" t="n">
        <v>0.1</v>
      </c>
      <c r="F17" s="19"/>
      <c r="G17" s="20"/>
      <c r="H17" s="21"/>
      <c r="I17" s="22" t="n">
        <f aca="false">H17*F17*100</f>
        <v>0</v>
      </c>
      <c r="J17" s="23" t="n">
        <f aca="false">I17/$E$4</f>
        <v>0</v>
      </c>
      <c r="K17" s="28"/>
      <c r="L17" s="24" t="n">
        <f aca="false">IFERROR((K17/F17-1)*J17,0)</f>
        <v>0</v>
      </c>
      <c r="M17" s="25" t="n">
        <f aca="false">IFERROR(L17/J17,0)</f>
        <v>0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customFormat="false" ht="15" hidden="false" customHeight="false" outlineLevel="0" collapsed="false">
      <c r="A18" s="1"/>
      <c r="B18" s="1"/>
      <c r="C18" s="29" t="s">
        <v>24</v>
      </c>
      <c r="D18" s="29"/>
      <c r="E18" s="29"/>
      <c r="F18" s="30" t="n">
        <f aca="false">D4</f>
        <v>111648.121668672</v>
      </c>
      <c r="G18" s="31"/>
      <c r="H18" s="31"/>
      <c r="I18" s="31"/>
      <c r="J18" s="30"/>
      <c r="K18" s="32" t="n">
        <f aca="false">F4</f>
        <v>129850.42315726</v>
      </c>
      <c r="L18" s="33" t="n">
        <f aca="false">(K18/F18-1)</f>
        <v>0.163032760574383</v>
      </c>
      <c r="M18" s="33"/>
      <c r="N18" s="1" t="s">
        <v>25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customFormat="false" ht="15.75" hidden="false" customHeight="true" outlineLevel="0" collapsed="false">
      <c r="A19" s="1"/>
      <c r="B19" s="1"/>
      <c r="C19" s="29" t="s">
        <v>26</v>
      </c>
      <c r="D19" s="29"/>
      <c r="E19" s="29"/>
      <c r="F19" s="34" t="n">
        <v>100967.2</v>
      </c>
      <c r="G19" s="35"/>
      <c r="H19" s="35"/>
      <c r="I19" s="35"/>
      <c r="J19" s="36"/>
      <c r="K19" s="37" t="n">
        <v>102673.28</v>
      </c>
      <c r="L19" s="33" t="n">
        <f aca="false">(K19/F19-1)</f>
        <v>0.0168973686504132</v>
      </c>
      <c r="M19" s="33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">
    <mergeCell ref="D2:F2"/>
    <mergeCell ref="C6:M6"/>
    <mergeCell ref="C7:D7"/>
    <mergeCell ref="L7:M7"/>
    <mergeCell ref="C18:E18"/>
    <mergeCell ref="L18:M18"/>
    <mergeCell ref="C19:E19"/>
    <mergeCell ref="L19:M19"/>
  </mergeCells>
  <conditionalFormatting sqref="M8:M17">
    <cfRule type="colorScale" priority="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E4">
    <cfRule type="cellIs" priority="3" operator="equal" aboveAverage="0" equalAverage="0" bottom="0" percent="0" rank="0" text="" dxfId="0">
      <formula>"VALOR ACIMA DO DISPONÍVEL"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0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N22" activeCellId="0" sqref="N22"/>
    </sheetView>
  </sheetViews>
  <sheetFormatPr defaultRowHeight="13.8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18.71"/>
    <col collapsed="false" customWidth="true" hidden="false" outlineLevel="0" max="3" min="3" style="0" width="4.43"/>
    <col collapsed="false" customWidth="true" hidden="false" outlineLevel="0" max="4" min="4" style="0" width="15"/>
    <col collapsed="false" customWidth="true" hidden="false" outlineLevel="0" max="5" min="5" style="0" width="17.86"/>
    <col collapsed="false" customWidth="true" hidden="false" outlineLevel="0" max="6" min="6" style="0" width="15"/>
    <col collapsed="false" customWidth="true" hidden="false" outlineLevel="0" max="7" min="7" style="0" width="7.7"/>
    <col collapsed="false" customWidth="true" hidden="false" outlineLevel="0" max="8" min="8" style="0" width="7"/>
    <col collapsed="false" customWidth="true" hidden="false" outlineLevel="0" max="9" min="9" style="0" width="15"/>
    <col collapsed="false" customWidth="true" hidden="false" outlineLevel="0" max="10" min="10" style="0" width="7.14"/>
    <col collapsed="false" customWidth="true" hidden="false" outlineLevel="0" max="11" min="11" style="0" width="15"/>
    <col collapsed="false" customWidth="true" hidden="false" outlineLevel="0" max="12" min="12" style="0" width="8.85"/>
    <col collapsed="false" customWidth="true" hidden="false" outlineLevel="0" max="13" min="13" style="0" width="9"/>
    <col collapsed="false" customWidth="true" hidden="false" outlineLevel="0" max="25" min="14" style="0" width="8.7"/>
    <col collapsed="false" customWidth="true" hidden="false" outlineLevel="0" max="1025" min="26" style="0" width="14.43"/>
  </cols>
  <sheetData>
    <row r="1" customFormat="false" ht="13.8" hidden="false" customHeight="false" outlineLevel="0" collapsed="false">
      <c r="A1" s="1"/>
      <c r="B1" s="1"/>
      <c r="C1" s="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customFormat="false" ht="15" hidden="false" customHeight="false" outlineLevel="0" collapsed="false">
      <c r="A2" s="1"/>
      <c r="B2" s="1"/>
      <c r="C2" s="2"/>
      <c r="D2" s="3" t="s">
        <v>0</v>
      </c>
      <c r="E2" s="3"/>
      <c r="F2" s="3"/>
      <c r="G2" s="2"/>
      <c r="H2" s="2"/>
      <c r="I2" s="4" t="n">
        <f aca="false">SUM(L8:L17)</f>
        <v>0.143992347955135</v>
      </c>
      <c r="J2" s="2" t="s">
        <v>1</v>
      </c>
      <c r="K2" s="5" t="s">
        <v>2</v>
      </c>
      <c r="L2" s="2"/>
      <c r="M2" s="2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customFormat="false" ht="13.8" hidden="false" customHeight="false" outlineLevel="0" collapsed="false">
      <c r="A3" s="1"/>
      <c r="B3" s="1"/>
      <c r="C3" s="2"/>
      <c r="D3" s="6" t="s">
        <v>3</v>
      </c>
      <c r="E3" s="7" t="s">
        <v>4</v>
      </c>
      <c r="F3" s="8" t="s">
        <v>5</v>
      </c>
      <c r="G3" s="2"/>
      <c r="H3" s="2"/>
      <c r="I3" s="1"/>
      <c r="J3" s="2"/>
      <c r="K3" s="5"/>
      <c r="L3" s="2"/>
      <c r="M3" s="2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customFormat="false" ht="30" hidden="false" customHeight="true" outlineLevel="0" collapsed="false">
      <c r="A4" s="1"/>
      <c r="B4" s="1"/>
      <c r="C4" s="2"/>
      <c r="D4" s="9" t="n">
        <f aca="false">Junho!F4</f>
        <v>129850.42315726</v>
      </c>
      <c r="E4" s="10" t="n">
        <f aca="false">IF(SUM(I8:I17)&lt;=D4,SUM(I8:I17),"VALOR ACIMA DO DISPONÍVEL")</f>
        <v>129850.42315726</v>
      </c>
      <c r="F4" s="11" t="n">
        <f aca="false">(E4*I2)+E4+(D4-E4)</f>
        <v>148547.890470642</v>
      </c>
      <c r="G4" s="2"/>
      <c r="H4" s="2"/>
      <c r="I4" s="12" t="n">
        <f aca="false">F4/100000-1</f>
        <v>0.485478904706416</v>
      </c>
      <c r="J4" s="2" t="s">
        <v>1</v>
      </c>
      <c r="K4" s="5" t="s">
        <v>6</v>
      </c>
      <c r="L4" s="2"/>
      <c r="M4" s="2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customFormat="false" ht="13.8" hidden="false" customHeight="false" outlineLevel="0" collapsed="false">
      <c r="A5" s="1"/>
      <c r="B5" s="1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customFormat="false" ht="15" hidden="false" customHeight="false" outlineLevel="0" collapsed="false">
      <c r="A6" s="1"/>
      <c r="B6" s="1"/>
      <c r="C6" s="13" t="s">
        <v>7</v>
      </c>
      <c r="D6" s="13"/>
      <c r="E6" s="13"/>
      <c r="F6" s="13"/>
      <c r="G6" s="13"/>
      <c r="H6" s="13"/>
      <c r="I6" s="13"/>
      <c r="J6" s="13"/>
      <c r="K6" s="13"/>
      <c r="L6" s="13"/>
      <c r="M6" s="13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customFormat="false" ht="13.8" hidden="false" customHeight="false" outlineLevel="0" collapsed="false">
      <c r="A7" s="1"/>
      <c r="B7" s="1"/>
      <c r="C7" s="3" t="s">
        <v>8</v>
      </c>
      <c r="D7" s="3"/>
      <c r="E7" s="14" t="s">
        <v>9</v>
      </c>
      <c r="F7" s="6" t="s">
        <v>10</v>
      </c>
      <c r="G7" s="6" t="s">
        <v>11</v>
      </c>
      <c r="H7" s="15" t="s">
        <v>12</v>
      </c>
      <c r="I7" s="7" t="s">
        <v>13</v>
      </c>
      <c r="J7" s="15" t="s">
        <v>14</v>
      </c>
      <c r="K7" s="6" t="s">
        <v>15</v>
      </c>
      <c r="L7" s="3" t="s">
        <v>16</v>
      </c>
      <c r="M7" s="3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customFormat="false" ht="15" hidden="false" customHeight="false" outlineLevel="0" collapsed="false">
      <c r="A8" s="1"/>
      <c r="B8" s="1"/>
      <c r="C8" s="16" t="n">
        <v>1</v>
      </c>
      <c r="D8" s="17" t="s">
        <v>30</v>
      </c>
      <c r="E8" s="18" t="n">
        <v>0.3</v>
      </c>
      <c r="F8" s="19" t="n">
        <v>7.12</v>
      </c>
      <c r="G8" s="20" t="n">
        <f aca="false">((E8*$D$4)/100)/F8</f>
        <v>54.7122569482837</v>
      </c>
      <c r="H8" s="21" t="n">
        <v>54.7122569482837</v>
      </c>
      <c r="I8" s="22" t="n">
        <f aca="false">H8*F8*100</f>
        <v>38955.126947178</v>
      </c>
      <c r="J8" s="23" t="n">
        <f aca="false">I8/$E$4</f>
        <v>0.3</v>
      </c>
      <c r="K8" s="28" t="n">
        <v>9.1</v>
      </c>
      <c r="L8" s="24" t="n">
        <f aca="false">IFERROR((K8/F8-1)*J8,0)</f>
        <v>0.0834269662921348</v>
      </c>
      <c r="M8" s="25" t="n">
        <f aca="false">IFERROR(L8/J8,0)</f>
        <v>0.278089887640449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customFormat="false" ht="15" hidden="false" customHeight="false" outlineLevel="0" collapsed="false">
      <c r="A9" s="1"/>
      <c r="B9" s="1"/>
      <c r="C9" s="26" t="n">
        <v>2</v>
      </c>
      <c r="D9" s="27" t="s">
        <v>34</v>
      </c>
      <c r="E9" s="18" t="n">
        <v>0.08</v>
      </c>
      <c r="F9" s="19" t="n">
        <v>32.15</v>
      </c>
      <c r="G9" s="20" t="n">
        <f aca="false">((E9*$D$4)/100)/F9</f>
        <v>3.23111472864099</v>
      </c>
      <c r="H9" s="21" t="n">
        <v>3.23111472864099</v>
      </c>
      <c r="I9" s="22" t="n">
        <f aca="false">H9*F9*100</f>
        <v>10388.0338525808</v>
      </c>
      <c r="J9" s="23" t="n">
        <f aca="false">I9/$E$4</f>
        <v>0.08</v>
      </c>
      <c r="K9" s="28" t="n">
        <v>33.5</v>
      </c>
      <c r="L9" s="24" t="n">
        <f aca="false">IFERROR((K9/F9-1)*J9,0)</f>
        <v>0.0033592534992224</v>
      </c>
      <c r="M9" s="25" t="n">
        <f aca="false">IFERROR(L9/J9,0)</f>
        <v>0.04199066874028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customFormat="false" ht="15" hidden="false" customHeight="false" outlineLevel="0" collapsed="false">
      <c r="A10" s="1"/>
      <c r="B10" s="1"/>
      <c r="C10" s="26" t="n">
        <v>3</v>
      </c>
      <c r="D10" s="27" t="s">
        <v>29</v>
      </c>
      <c r="E10" s="18" t="n">
        <v>0.1</v>
      </c>
      <c r="F10" s="19" t="n">
        <v>9.59</v>
      </c>
      <c r="G10" s="20" t="n">
        <f aca="false">((E10*$D$4)/100)/F10</f>
        <v>13.5401901102461</v>
      </c>
      <c r="H10" s="21" t="n">
        <v>13.5401901102461</v>
      </c>
      <c r="I10" s="22" t="n">
        <f aca="false">H10*F10*100</f>
        <v>12985.042315726</v>
      </c>
      <c r="J10" s="23" t="n">
        <f aca="false">I10/$E$4</f>
        <v>0.1</v>
      </c>
      <c r="K10" s="28" t="n">
        <v>10.19</v>
      </c>
      <c r="L10" s="24" t="n">
        <f aca="false">IFERROR((K10/F10-1)*J10,0)</f>
        <v>0.00625651720542231</v>
      </c>
      <c r="M10" s="25" t="n">
        <f aca="false">IFERROR(L10/J10,0)</f>
        <v>0.0625651720542231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customFormat="false" ht="15" hidden="false" customHeight="false" outlineLevel="0" collapsed="false">
      <c r="A11" s="1"/>
      <c r="B11" s="1"/>
      <c r="C11" s="26" t="n">
        <v>4</v>
      </c>
      <c r="D11" s="27" t="s">
        <v>18</v>
      </c>
      <c r="E11" s="18" t="n">
        <v>0.12</v>
      </c>
      <c r="F11" s="19" t="n">
        <v>4.44</v>
      </c>
      <c r="G11" s="20" t="n">
        <f aca="false">((E11*$D$4)/100)/F11</f>
        <v>35.0947089614216</v>
      </c>
      <c r="H11" s="21" t="n">
        <v>35.0947089614216</v>
      </c>
      <c r="I11" s="22" t="n">
        <f aca="false">H11*F11*100</f>
        <v>15582.0507788712</v>
      </c>
      <c r="J11" s="23" t="n">
        <f aca="false">I11/$E$4</f>
        <v>0.12</v>
      </c>
      <c r="K11" s="28" t="n">
        <v>4.65</v>
      </c>
      <c r="L11" s="24" t="n">
        <f aca="false">IFERROR((K11/F11-1)*J11,0)</f>
        <v>0.00567567567567568</v>
      </c>
      <c r="M11" s="25" t="n">
        <f aca="false">IFERROR(L11/J11,0)</f>
        <v>0.0472972972972974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customFormat="false" ht="15" hidden="false" customHeight="false" outlineLevel="0" collapsed="false">
      <c r="A12" s="1"/>
      <c r="B12" s="1"/>
      <c r="C12" s="26" t="n">
        <v>5</v>
      </c>
      <c r="D12" s="27" t="s">
        <v>35</v>
      </c>
      <c r="E12" s="18" t="n">
        <v>0.08</v>
      </c>
      <c r="F12" s="19" t="n">
        <v>13.55</v>
      </c>
      <c r="G12" s="20" t="n">
        <f aca="false">((E12*$D$4)/100)/F12</f>
        <v>7.6664456476611</v>
      </c>
      <c r="H12" s="21" t="n">
        <v>7.6664456476611</v>
      </c>
      <c r="I12" s="22" t="n">
        <f aca="false">H12*F12*100</f>
        <v>10388.0338525808</v>
      </c>
      <c r="J12" s="23" t="n">
        <f aca="false">I12/$E$4</f>
        <v>0.08</v>
      </c>
      <c r="K12" s="28" t="n">
        <v>14.26</v>
      </c>
      <c r="L12" s="24" t="n">
        <f aca="false">IFERROR((K12/F12-1)*J12,0)</f>
        <v>0.00419188191881919</v>
      </c>
      <c r="M12" s="25" t="n">
        <f aca="false">IFERROR(L12/J12,0)</f>
        <v>0.0523985239852398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customFormat="false" ht="15" hidden="false" customHeight="false" outlineLevel="0" collapsed="false">
      <c r="A13" s="1"/>
      <c r="B13" s="1"/>
      <c r="C13" s="26" t="n">
        <v>6</v>
      </c>
      <c r="D13" s="27" t="s">
        <v>36</v>
      </c>
      <c r="E13" s="18" t="n">
        <v>0.12</v>
      </c>
      <c r="F13" s="19" t="n">
        <v>6.61</v>
      </c>
      <c r="G13" s="20" t="n">
        <f aca="false">((E13*$D$4)/100)/F13</f>
        <v>23.5734504975358</v>
      </c>
      <c r="H13" s="21" t="n">
        <v>23.5734504975358</v>
      </c>
      <c r="I13" s="22" t="n">
        <f aca="false">H13*F13*100</f>
        <v>15582.0507788712</v>
      </c>
      <c r="J13" s="23" t="n">
        <f aca="false">I13/$E$4</f>
        <v>0.12</v>
      </c>
      <c r="K13" s="28" t="n">
        <v>7.2</v>
      </c>
      <c r="L13" s="24" t="n">
        <f aca="false">IFERROR((K13/F13-1)*J13,0)</f>
        <v>0.0107110438729198</v>
      </c>
      <c r="M13" s="25" t="n">
        <f aca="false">IFERROR(L13/J13,0)</f>
        <v>0.0892586989409985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customFormat="false" ht="15" hidden="false" customHeight="false" outlineLevel="0" collapsed="false">
      <c r="A14" s="1"/>
      <c r="B14" s="1"/>
      <c r="C14" s="26" t="n">
        <v>7</v>
      </c>
      <c r="D14" s="27" t="s">
        <v>19</v>
      </c>
      <c r="E14" s="18" t="n">
        <v>0.2</v>
      </c>
      <c r="F14" s="19" t="n">
        <v>23.18</v>
      </c>
      <c r="G14" s="20" t="n">
        <f aca="false">((E14*$D$4)/100)/F14</f>
        <v>11.2036603241812</v>
      </c>
      <c r="H14" s="21" t="n">
        <v>11.2036603241812</v>
      </c>
      <c r="I14" s="22" t="n">
        <f aca="false">H14*F14*100</f>
        <v>25970.084631452</v>
      </c>
      <c r="J14" s="23" t="n">
        <f aca="false">I14/$E$4</f>
        <v>0.2</v>
      </c>
      <c r="K14" s="28" t="n">
        <v>26.7</v>
      </c>
      <c r="L14" s="24" t="n">
        <f aca="false">IFERROR((K14/F14-1)*J14,0)</f>
        <v>0.0303710094909404</v>
      </c>
      <c r="M14" s="25" t="n">
        <f aca="false">IFERROR(L14/J14,0)</f>
        <v>0.151855047454702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customFormat="false" ht="14.9" hidden="false" customHeight="false" outlineLevel="0" collapsed="false">
      <c r="A15" s="1"/>
      <c r="B15" s="1"/>
      <c r="C15" s="26" t="n">
        <v>8</v>
      </c>
      <c r="D15" s="27"/>
      <c r="E15" s="18"/>
      <c r="F15" s="19"/>
      <c r="G15" s="20"/>
      <c r="H15" s="21"/>
      <c r="I15" s="22"/>
      <c r="J15" s="23"/>
      <c r="K15" s="28"/>
      <c r="L15" s="24" t="n">
        <f aca="false">IFERROR((K15/F15-1)*J15,0)</f>
        <v>0</v>
      </c>
      <c r="M15" s="25" t="n">
        <f aca="false">IFERROR(L15/J15,0)</f>
        <v>0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customFormat="false" ht="14.9" hidden="false" customHeight="false" outlineLevel="0" collapsed="false">
      <c r="A16" s="1"/>
      <c r="B16" s="1"/>
      <c r="C16" s="26" t="n">
        <v>9</v>
      </c>
      <c r="D16" s="27"/>
      <c r="E16" s="18"/>
      <c r="F16" s="19"/>
      <c r="G16" s="20"/>
      <c r="H16" s="21"/>
      <c r="I16" s="22"/>
      <c r="J16" s="23"/>
      <c r="K16" s="28"/>
      <c r="L16" s="24" t="n">
        <f aca="false">IFERROR((K16/F16-1)*J16,0)</f>
        <v>0</v>
      </c>
      <c r="M16" s="25" t="n">
        <f aca="false">IFERROR(L16/J16,0)</f>
        <v>0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customFormat="false" ht="14.9" hidden="false" customHeight="false" outlineLevel="0" collapsed="false">
      <c r="A17" s="1"/>
      <c r="B17" s="1"/>
      <c r="C17" s="26" t="n">
        <v>10</v>
      </c>
      <c r="D17" s="27"/>
      <c r="E17" s="18"/>
      <c r="F17" s="19"/>
      <c r="G17" s="20"/>
      <c r="H17" s="21"/>
      <c r="I17" s="22"/>
      <c r="J17" s="23"/>
      <c r="K17" s="28"/>
      <c r="L17" s="24" t="n">
        <f aca="false">IFERROR((K17/F17-1)*J17,0)</f>
        <v>0</v>
      </c>
      <c r="M17" s="25" t="n">
        <f aca="false">IFERROR(L17/J17,0)</f>
        <v>0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customFormat="false" ht="13.8" hidden="false" customHeight="false" outlineLevel="0" collapsed="false">
      <c r="A18" s="1"/>
      <c r="B18" s="1"/>
      <c r="C18" s="29" t="s">
        <v>24</v>
      </c>
      <c r="D18" s="29"/>
      <c r="E18" s="29"/>
      <c r="F18" s="30" t="n">
        <f aca="false">D4</f>
        <v>129850.42315726</v>
      </c>
      <c r="G18" s="31"/>
      <c r="H18" s="31"/>
      <c r="I18" s="31"/>
      <c r="J18" s="30"/>
      <c r="K18" s="32" t="n">
        <f aca="false">F4</f>
        <v>148547.890470642</v>
      </c>
      <c r="L18" s="33" t="n">
        <f aca="false">(K18/F18-1)</f>
        <v>0.143992347955135</v>
      </c>
      <c r="M18" s="33"/>
      <c r="N18" s="1" t="s">
        <v>25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customFormat="false" ht="15.75" hidden="false" customHeight="true" outlineLevel="0" collapsed="false">
      <c r="A19" s="1"/>
      <c r="B19" s="1"/>
      <c r="C19" s="29" t="s">
        <v>26</v>
      </c>
      <c r="D19" s="29"/>
      <c r="E19" s="29"/>
      <c r="F19" s="34" t="n">
        <v>100967.2</v>
      </c>
      <c r="G19" s="35"/>
      <c r="H19" s="35"/>
      <c r="I19" s="35"/>
      <c r="J19" s="36"/>
      <c r="K19" s="37" t="n">
        <v>102673.28</v>
      </c>
      <c r="L19" s="33" t="n">
        <f aca="false">(K19/F19-1)</f>
        <v>0.0168973686504132</v>
      </c>
      <c r="M19" s="33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">
    <mergeCell ref="D2:F2"/>
    <mergeCell ref="C6:M6"/>
    <mergeCell ref="C7:D7"/>
    <mergeCell ref="L7:M7"/>
    <mergeCell ref="C18:E18"/>
    <mergeCell ref="L18:M18"/>
    <mergeCell ref="C19:E19"/>
    <mergeCell ref="L19:M19"/>
  </mergeCells>
  <conditionalFormatting sqref="M8:M17">
    <cfRule type="colorScale" priority="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E4">
    <cfRule type="cellIs" priority="3" operator="equal" aboveAverage="0" equalAverage="0" bottom="0" percent="0" rank="0" text="" dxfId="0">
      <formula>"VALOR ACIMA DO DISPONÍVEL"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18.71"/>
    <col collapsed="false" customWidth="true" hidden="false" outlineLevel="0" max="3" min="3" style="0" width="4.43"/>
    <col collapsed="false" customWidth="true" hidden="false" outlineLevel="0" max="4" min="4" style="0" width="15"/>
    <col collapsed="false" customWidth="true" hidden="false" outlineLevel="0" max="5" min="5" style="0" width="17.86"/>
    <col collapsed="false" customWidth="true" hidden="false" outlineLevel="0" max="6" min="6" style="0" width="15"/>
    <col collapsed="false" customWidth="true" hidden="false" outlineLevel="0" max="7" min="7" style="0" width="7.7"/>
    <col collapsed="false" customWidth="true" hidden="false" outlineLevel="0" max="8" min="8" style="0" width="7"/>
    <col collapsed="false" customWidth="true" hidden="false" outlineLevel="0" max="9" min="9" style="0" width="15"/>
    <col collapsed="false" customWidth="true" hidden="false" outlineLevel="0" max="10" min="10" style="0" width="7.14"/>
    <col collapsed="false" customWidth="true" hidden="false" outlineLevel="0" max="11" min="11" style="0" width="15"/>
    <col collapsed="false" customWidth="true" hidden="false" outlineLevel="0" max="12" min="12" style="0" width="8.85"/>
    <col collapsed="false" customWidth="true" hidden="false" outlineLevel="0" max="13" min="13" style="0" width="9"/>
    <col collapsed="false" customWidth="true" hidden="false" outlineLevel="0" max="25" min="14" style="0" width="8.7"/>
    <col collapsed="false" customWidth="true" hidden="false" outlineLevel="0" max="1025" min="26" style="0" width="14.43"/>
  </cols>
  <sheetData>
    <row r="1" customFormat="false" ht="15" hidden="false" customHeight="false" outlineLevel="0" collapsed="false">
      <c r="A1" s="1"/>
      <c r="B1" s="1"/>
      <c r="C1" s="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customFormat="false" ht="15" hidden="false" customHeight="false" outlineLevel="0" collapsed="false">
      <c r="A2" s="1"/>
      <c r="B2" s="1"/>
      <c r="C2" s="2"/>
      <c r="D2" s="3" t="s">
        <v>0</v>
      </c>
      <c r="E2" s="3"/>
      <c r="F2" s="3"/>
      <c r="G2" s="2"/>
      <c r="H2" s="2"/>
      <c r="I2" s="4" t="n">
        <f aca="false">SUM(L8:L17)</f>
        <v>0.0579529670961253</v>
      </c>
      <c r="J2" s="2" t="s">
        <v>1</v>
      </c>
      <c r="K2" s="5" t="s">
        <v>2</v>
      </c>
      <c r="L2" s="2"/>
      <c r="M2" s="2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customFormat="false" ht="15" hidden="false" customHeight="false" outlineLevel="0" collapsed="false">
      <c r="A3" s="1"/>
      <c r="B3" s="1"/>
      <c r="C3" s="2"/>
      <c r="D3" s="6" t="s">
        <v>3</v>
      </c>
      <c r="E3" s="7" t="s">
        <v>4</v>
      </c>
      <c r="F3" s="8" t="s">
        <v>5</v>
      </c>
      <c r="G3" s="2"/>
      <c r="H3" s="2"/>
      <c r="I3" s="1"/>
      <c r="J3" s="2"/>
      <c r="K3" s="5"/>
      <c r="L3" s="2"/>
      <c r="M3" s="2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customFormat="false" ht="30" hidden="false" customHeight="true" outlineLevel="0" collapsed="false">
      <c r="A4" s="1"/>
      <c r="B4" s="1"/>
      <c r="C4" s="2"/>
      <c r="D4" s="9" t="n">
        <f aca="false">Julho!F4</f>
        <v>148547.890470642</v>
      </c>
      <c r="E4" s="10" t="n">
        <f aca="false">IF(SUM(I8:I17)&lt;=D4,SUM(I8:I17),"VALOR ACIMA DO DISPONÍVEL")</f>
        <v>83516</v>
      </c>
      <c r="F4" s="11" t="n">
        <f aca="false">(E4*I2)+E4+(D4-E4)</f>
        <v>153387.890470642</v>
      </c>
      <c r="G4" s="2"/>
      <c r="H4" s="2"/>
      <c r="I4" s="12" t="n">
        <f aca="false">F4/100000-1</f>
        <v>0.533878904706416</v>
      </c>
      <c r="J4" s="2" t="s">
        <v>1</v>
      </c>
      <c r="K4" s="5" t="s">
        <v>6</v>
      </c>
      <c r="L4" s="2"/>
      <c r="M4" s="2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customFormat="false" ht="15" hidden="false" customHeight="false" outlineLevel="0" collapsed="false">
      <c r="A5" s="1"/>
      <c r="B5" s="1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customFormat="false" ht="15" hidden="false" customHeight="false" outlineLevel="0" collapsed="false">
      <c r="A6" s="1"/>
      <c r="B6" s="1"/>
      <c r="C6" s="13" t="s">
        <v>7</v>
      </c>
      <c r="D6" s="13"/>
      <c r="E6" s="13"/>
      <c r="F6" s="13"/>
      <c r="G6" s="13"/>
      <c r="H6" s="13"/>
      <c r="I6" s="13"/>
      <c r="J6" s="13"/>
      <c r="K6" s="13"/>
      <c r="L6" s="13"/>
      <c r="M6" s="13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customFormat="false" ht="15" hidden="false" customHeight="false" outlineLevel="0" collapsed="false">
      <c r="A7" s="1"/>
      <c r="B7" s="1"/>
      <c r="C7" s="3" t="s">
        <v>8</v>
      </c>
      <c r="D7" s="3"/>
      <c r="E7" s="14" t="s">
        <v>9</v>
      </c>
      <c r="F7" s="6" t="s">
        <v>10</v>
      </c>
      <c r="G7" s="6" t="s">
        <v>11</v>
      </c>
      <c r="H7" s="15" t="s">
        <v>12</v>
      </c>
      <c r="I7" s="7" t="s">
        <v>13</v>
      </c>
      <c r="J7" s="15" t="s">
        <v>14</v>
      </c>
      <c r="K7" s="6" t="s">
        <v>15</v>
      </c>
      <c r="L7" s="3" t="s">
        <v>16</v>
      </c>
      <c r="M7" s="3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customFormat="false" ht="15" hidden="false" customHeight="false" outlineLevel="0" collapsed="false">
      <c r="A8" s="1"/>
      <c r="B8" s="1"/>
      <c r="C8" s="16" t="n">
        <v>1</v>
      </c>
      <c r="D8" s="17" t="s">
        <v>37</v>
      </c>
      <c r="E8" s="18" t="n">
        <v>0.1</v>
      </c>
      <c r="F8" s="19" t="n">
        <v>16.71</v>
      </c>
      <c r="G8" s="20" t="n">
        <f aca="false">((E8*$D$4)/100)/F8</f>
        <v>8.88976005210303</v>
      </c>
      <c r="H8" s="21" t="n">
        <v>6</v>
      </c>
      <c r="I8" s="22" t="n">
        <f aca="false">H8*F8*100</f>
        <v>10026</v>
      </c>
      <c r="J8" s="23" t="n">
        <f aca="false">I8/$E$4</f>
        <v>0.120048852914412</v>
      </c>
      <c r="K8" s="28" t="n">
        <v>15.86</v>
      </c>
      <c r="L8" s="24" t="n">
        <f aca="false">IFERROR((K8/F8-1)*J8,0)</f>
        <v>-0.00610661430145123</v>
      </c>
      <c r="M8" s="25" t="n">
        <f aca="false">IFERROR(L8/J8,0)</f>
        <v>-0.0508677438659486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customFormat="false" ht="15" hidden="false" customHeight="false" outlineLevel="0" collapsed="false">
      <c r="A9" s="1"/>
      <c r="B9" s="1"/>
      <c r="C9" s="26" t="n">
        <v>2</v>
      </c>
      <c r="D9" s="27" t="s">
        <v>38</v>
      </c>
      <c r="E9" s="18" t="n">
        <v>0.1</v>
      </c>
      <c r="F9" s="19" t="n">
        <v>35.25</v>
      </c>
      <c r="G9" s="20" t="n">
        <f aca="false">((E9*$D$4)/100)/F9</f>
        <v>4.21412455235863</v>
      </c>
      <c r="H9" s="21" t="n">
        <v>3</v>
      </c>
      <c r="I9" s="22" t="n">
        <f aca="false">H9*F9*100</f>
        <v>10575</v>
      </c>
      <c r="J9" s="23" t="n">
        <f aca="false">I9/$E$4</f>
        <v>0.126622443603621</v>
      </c>
      <c r="K9" s="28" t="n">
        <v>42.95</v>
      </c>
      <c r="L9" s="24" t="n">
        <f aca="false">IFERROR((K9/F9-1)*J9,0)</f>
        <v>0.0276593706595144</v>
      </c>
      <c r="M9" s="25" t="n">
        <f aca="false">IFERROR(L9/J9,0)</f>
        <v>0.218439716312057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customFormat="false" ht="15" hidden="false" customHeight="false" outlineLevel="0" collapsed="false">
      <c r="A10" s="1"/>
      <c r="B10" s="1"/>
      <c r="C10" s="26" t="n">
        <v>3</v>
      </c>
      <c r="D10" s="27" t="s">
        <v>39</v>
      </c>
      <c r="E10" s="18" t="n">
        <v>0.09</v>
      </c>
      <c r="F10" s="19" t="n">
        <v>9.89</v>
      </c>
      <c r="G10" s="20" t="n">
        <f aca="false">((E10*$D$4)/100)/F10</f>
        <v>13.5180082329199</v>
      </c>
      <c r="H10" s="21" t="n">
        <v>10</v>
      </c>
      <c r="I10" s="22" t="n">
        <f aca="false">H10*F10*100</f>
        <v>9890</v>
      </c>
      <c r="J10" s="23" t="n">
        <f aca="false">I10/$E$4</f>
        <v>0.118420422434025</v>
      </c>
      <c r="K10" s="28" t="n">
        <v>10.19</v>
      </c>
      <c r="L10" s="24" t="n">
        <f aca="false">IFERROR((K10/F10-1)*J10,0)</f>
        <v>0.00359212605967716</v>
      </c>
      <c r="M10" s="25" t="n">
        <f aca="false">IFERROR(L10/J10,0)</f>
        <v>0.0303336703741151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customFormat="false" ht="15" hidden="false" customHeight="false" outlineLevel="0" collapsed="false">
      <c r="A11" s="1"/>
      <c r="B11" s="1"/>
      <c r="C11" s="26" t="n">
        <v>4</v>
      </c>
      <c r="D11" s="27" t="s">
        <v>40</v>
      </c>
      <c r="E11" s="18" t="n">
        <v>0.09</v>
      </c>
      <c r="F11" s="19" t="n">
        <v>43.47</v>
      </c>
      <c r="G11" s="20" t="n">
        <f aca="false">((E11*$D$4)/100)/F11</f>
        <v>3.07552568262198</v>
      </c>
      <c r="H11" s="21" t="n">
        <v>2</v>
      </c>
      <c r="I11" s="22" t="n">
        <f aca="false">H11*F11*100</f>
        <v>8694</v>
      </c>
      <c r="J11" s="23" t="n">
        <f aca="false">I11/$E$4</f>
        <v>0.104099813209445</v>
      </c>
      <c r="K11" s="28" t="n">
        <v>48.33</v>
      </c>
      <c r="L11" s="24" t="n">
        <f aca="false">IFERROR((K11/F11-1)*J11,0)</f>
        <v>0.0116384884333541</v>
      </c>
      <c r="M11" s="25" t="n">
        <f aca="false">IFERROR(L11/J11,0)</f>
        <v>0.111801242236025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customFormat="false" ht="15" hidden="false" customHeight="false" outlineLevel="0" collapsed="false">
      <c r="A12" s="1"/>
      <c r="B12" s="1"/>
      <c r="C12" s="26" t="n">
        <v>5</v>
      </c>
      <c r="D12" s="27" t="s">
        <v>41</v>
      </c>
      <c r="E12" s="18" t="n">
        <v>0.08</v>
      </c>
      <c r="F12" s="19" t="n">
        <v>29</v>
      </c>
      <c r="G12" s="20" t="n">
        <f aca="false">((E12*$D$4)/100)/F12</f>
        <v>4.09787284056942</v>
      </c>
      <c r="H12" s="21" t="n">
        <v>3</v>
      </c>
      <c r="I12" s="22" t="n">
        <f aca="false">H12*F12*100</f>
        <v>8700</v>
      </c>
      <c r="J12" s="23" t="n">
        <f aca="false">I12/$E$4</f>
        <v>0.104171655730638</v>
      </c>
      <c r="K12" s="28" t="n">
        <v>34.66</v>
      </c>
      <c r="L12" s="24" t="n">
        <f aca="false">IFERROR((K12/F12-1)*J12,0)</f>
        <v>0.0203314334977729</v>
      </c>
      <c r="M12" s="25" t="n">
        <f aca="false">IFERROR(L12/J12,0)</f>
        <v>0.195172413793103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customFormat="false" ht="15" hidden="false" customHeight="false" outlineLevel="0" collapsed="false">
      <c r="A13" s="1"/>
      <c r="B13" s="1"/>
      <c r="C13" s="26" t="n">
        <v>6</v>
      </c>
      <c r="D13" s="27" t="s">
        <v>42</v>
      </c>
      <c r="E13" s="18" t="n">
        <v>0.09</v>
      </c>
      <c r="F13" s="19" t="n">
        <v>18.9</v>
      </c>
      <c r="G13" s="20" t="n">
        <f aca="false">((E13*$D$4)/100)/F13</f>
        <v>7.07370907003055</v>
      </c>
      <c r="H13" s="21" t="n">
        <v>5</v>
      </c>
      <c r="I13" s="22" t="n">
        <f aca="false">H13*F13*100</f>
        <v>9450</v>
      </c>
      <c r="J13" s="23" t="n">
        <f aca="false">I13/$E$4</f>
        <v>0.113151970879831</v>
      </c>
      <c r="K13" s="28" t="n">
        <v>19.85</v>
      </c>
      <c r="L13" s="24" t="n">
        <f aca="false">IFERROR((K13/F13-1)*J13,0)</f>
        <v>0.00568753292782224</v>
      </c>
      <c r="M13" s="25" t="n">
        <f aca="false">IFERROR(L13/J13,0)</f>
        <v>0.0502645502645505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customFormat="false" ht="15" hidden="false" customHeight="false" outlineLevel="0" collapsed="false">
      <c r="A14" s="1"/>
      <c r="B14" s="1"/>
      <c r="C14" s="26" t="n">
        <v>7</v>
      </c>
      <c r="D14" s="27" t="s">
        <v>43</v>
      </c>
      <c r="E14" s="18" t="n">
        <v>0.07</v>
      </c>
      <c r="F14" s="19" t="n">
        <v>10.76</v>
      </c>
      <c r="G14" s="20" t="n">
        <f aca="false">((E14*$D$4)/100)/F14</f>
        <v>9.66389622020903</v>
      </c>
      <c r="H14" s="21" t="n">
        <v>7</v>
      </c>
      <c r="I14" s="22" t="n">
        <f aca="false">H14*F14*100</f>
        <v>7532</v>
      </c>
      <c r="J14" s="23" t="n">
        <f aca="false">I14/$E$4</f>
        <v>0.0901863116049619</v>
      </c>
      <c r="K14" s="28" t="n">
        <v>11.85</v>
      </c>
      <c r="L14" s="24" t="n">
        <f aca="false">IFERROR((K14/F14-1)*J14,0)</f>
        <v>0.00913597394511231</v>
      </c>
      <c r="M14" s="25" t="n">
        <f aca="false">IFERROR(L14/J14,0)</f>
        <v>0.101301115241636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customFormat="false" ht="15" hidden="false" customHeight="false" outlineLevel="0" collapsed="false">
      <c r="A15" s="1"/>
      <c r="B15" s="1"/>
      <c r="C15" s="26" t="n">
        <v>8</v>
      </c>
      <c r="D15" s="27" t="s">
        <v>29</v>
      </c>
      <c r="E15" s="18" t="n">
        <v>0.07</v>
      </c>
      <c r="F15" s="19" t="n">
        <v>12.89</v>
      </c>
      <c r="G15" s="20" t="n">
        <f aca="false">((E15*$D$4)/100)/F15</f>
        <v>8.06699172454997</v>
      </c>
      <c r="H15" s="21" t="n">
        <v>5</v>
      </c>
      <c r="I15" s="22" t="n">
        <f aca="false">H15*F15*100</f>
        <v>6445</v>
      </c>
      <c r="J15" s="23" t="n">
        <f aca="false">I15/$E$4</f>
        <v>0.0771708415153982</v>
      </c>
      <c r="K15" s="28" t="n">
        <v>12.46</v>
      </c>
      <c r="L15" s="24" t="n">
        <f aca="false">IFERROR((K15/F15-1)*J15,0)</f>
        <v>-0.00257435700943531</v>
      </c>
      <c r="M15" s="25" t="n">
        <f aca="false">IFERROR(L15/J15,0)</f>
        <v>-0.0333591931730023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customFormat="false" ht="15" hidden="false" customHeight="false" outlineLevel="0" collapsed="false">
      <c r="A16" s="1"/>
      <c r="B16" s="1"/>
      <c r="C16" s="26" t="n">
        <v>9</v>
      </c>
      <c r="D16" s="27" t="s">
        <v>44</v>
      </c>
      <c r="E16" s="18" t="n">
        <v>0.07</v>
      </c>
      <c r="F16" s="19" t="n">
        <v>22.7</v>
      </c>
      <c r="G16" s="20" t="n">
        <f aca="false">((E16*$D$4)/100)/F16</f>
        <v>4.58077195283917</v>
      </c>
      <c r="H16" s="21" t="n">
        <v>3</v>
      </c>
      <c r="I16" s="22" t="n">
        <f aca="false">H16*F16*100</f>
        <v>6810</v>
      </c>
      <c r="J16" s="23" t="n">
        <f aca="false">I16/$E$4</f>
        <v>0.0815412615546722</v>
      </c>
      <c r="K16" s="28" t="n">
        <v>21.25</v>
      </c>
      <c r="L16" s="24" t="n">
        <f aca="false">IFERROR((K16/F16-1)*J16,0)</f>
        <v>-0.00520858278653192</v>
      </c>
      <c r="M16" s="25" t="n">
        <f aca="false">IFERROR(L16/J16,0)</f>
        <v>-0.0638766519823788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customFormat="false" ht="15" hidden="false" customHeight="false" outlineLevel="0" collapsed="false">
      <c r="A17" s="1"/>
      <c r="B17" s="1"/>
      <c r="C17" s="26" t="n">
        <v>10</v>
      </c>
      <c r="D17" s="27" t="s">
        <v>34</v>
      </c>
      <c r="E17" s="18" t="n">
        <v>0.08</v>
      </c>
      <c r="F17" s="19" t="n">
        <v>53.94</v>
      </c>
      <c r="G17" s="20" t="n">
        <f aca="false">((E17*$D$4)/100)/F17</f>
        <v>2.20315744116636</v>
      </c>
      <c r="H17" s="21" t="n">
        <v>1</v>
      </c>
      <c r="I17" s="22" t="n">
        <f aca="false">H17*F17*100</f>
        <v>5394</v>
      </c>
      <c r="J17" s="23" t="n">
        <f aca="false">I17/$E$4</f>
        <v>0.0645864265529958</v>
      </c>
      <c r="K17" s="28" t="n">
        <v>48.76</v>
      </c>
      <c r="L17" s="24" t="n">
        <f aca="false">IFERROR((K17/F17-1)*J17,0)</f>
        <v>-0.00620240432970928</v>
      </c>
      <c r="M17" s="25" t="n">
        <f aca="false">IFERROR(L17/J17,0)</f>
        <v>-0.0960326288468669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customFormat="false" ht="15" hidden="false" customHeight="false" outlineLevel="0" collapsed="false">
      <c r="A18" s="1"/>
      <c r="B18" s="1"/>
      <c r="C18" s="29" t="s">
        <v>24</v>
      </c>
      <c r="D18" s="29"/>
      <c r="E18" s="29"/>
      <c r="F18" s="30" t="n">
        <f aca="false">D4</f>
        <v>148547.890470642</v>
      </c>
      <c r="G18" s="31"/>
      <c r="H18" s="31"/>
      <c r="I18" s="31"/>
      <c r="J18" s="30"/>
      <c r="K18" s="32" t="n">
        <f aca="false">F4</f>
        <v>153387.890470642</v>
      </c>
      <c r="L18" s="33" t="n">
        <f aca="false">(K18/F18-1)</f>
        <v>0.0325820850411642</v>
      </c>
      <c r="M18" s="33"/>
      <c r="N18" s="1" t="s">
        <v>25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customFormat="false" ht="15.75" hidden="false" customHeight="true" outlineLevel="0" collapsed="false">
      <c r="A19" s="1"/>
      <c r="B19" s="1"/>
      <c r="C19" s="29" t="s">
        <v>26</v>
      </c>
      <c r="D19" s="29"/>
      <c r="E19" s="29"/>
      <c r="F19" s="34" t="n">
        <v>100967.2</v>
      </c>
      <c r="G19" s="35"/>
      <c r="H19" s="35"/>
      <c r="I19" s="35"/>
      <c r="J19" s="36"/>
      <c r="K19" s="37" t="n">
        <v>102673.28</v>
      </c>
      <c r="L19" s="33" t="n">
        <f aca="false">(K19/F19-1)</f>
        <v>0.0168973686504132</v>
      </c>
      <c r="M19" s="33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">
    <mergeCell ref="D2:F2"/>
    <mergeCell ref="C6:M6"/>
    <mergeCell ref="C7:D7"/>
    <mergeCell ref="L7:M7"/>
    <mergeCell ref="C18:E18"/>
    <mergeCell ref="L18:M18"/>
    <mergeCell ref="C19:E19"/>
    <mergeCell ref="L19:M19"/>
  </mergeCells>
  <conditionalFormatting sqref="M8:M17">
    <cfRule type="colorScale" priority="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E4">
    <cfRule type="cellIs" priority="3" operator="equal" aboveAverage="0" equalAverage="0" bottom="0" percent="0" rank="0" text="" dxfId="0">
      <formula>"VALOR ACIMA DO DISPONÍVEL"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18.71"/>
    <col collapsed="false" customWidth="true" hidden="false" outlineLevel="0" max="3" min="3" style="0" width="4.43"/>
    <col collapsed="false" customWidth="true" hidden="false" outlineLevel="0" max="4" min="4" style="0" width="15"/>
    <col collapsed="false" customWidth="true" hidden="false" outlineLevel="0" max="5" min="5" style="0" width="17.86"/>
    <col collapsed="false" customWidth="true" hidden="false" outlineLevel="0" max="6" min="6" style="0" width="15"/>
    <col collapsed="false" customWidth="true" hidden="false" outlineLevel="0" max="7" min="7" style="0" width="7.7"/>
    <col collapsed="false" customWidth="true" hidden="false" outlineLevel="0" max="8" min="8" style="0" width="7"/>
    <col collapsed="false" customWidth="true" hidden="false" outlineLevel="0" max="9" min="9" style="0" width="15"/>
    <col collapsed="false" customWidth="true" hidden="false" outlineLevel="0" max="10" min="10" style="0" width="7.14"/>
    <col collapsed="false" customWidth="true" hidden="false" outlineLevel="0" max="11" min="11" style="0" width="15"/>
    <col collapsed="false" customWidth="true" hidden="false" outlineLevel="0" max="12" min="12" style="0" width="8.85"/>
    <col collapsed="false" customWidth="true" hidden="false" outlineLevel="0" max="13" min="13" style="0" width="9"/>
    <col collapsed="false" customWidth="true" hidden="false" outlineLevel="0" max="25" min="14" style="0" width="8.7"/>
    <col collapsed="false" customWidth="true" hidden="false" outlineLevel="0" max="1025" min="26" style="0" width="14.43"/>
  </cols>
  <sheetData>
    <row r="1" customFormat="false" ht="15" hidden="false" customHeight="false" outlineLevel="0" collapsed="false">
      <c r="A1" s="1"/>
      <c r="B1" s="1"/>
      <c r="C1" s="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customFormat="false" ht="15" hidden="false" customHeight="false" outlineLevel="0" collapsed="false">
      <c r="A2" s="1"/>
      <c r="B2" s="1"/>
      <c r="C2" s="2"/>
      <c r="D2" s="3" t="s">
        <v>0</v>
      </c>
      <c r="E2" s="3"/>
      <c r="F2" s="3"/>
      <c r="G2" s="2"/>
      <c r="H2" s="2"/>
      <c r="I2" s="4" t="n">
        <f aca="false">SUM(L8:L17)</f>
        <v>0.0579529670961253</v>
      </c>
      <c r="J2" s="2" t="s">
        <v>1</v>
      </c>
      <c r="K2" s="5" t="s">
        <v>2</v>
      </c>
      <c r="L2" s="2"/>
      <c r="M2" s="2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customFormat="false" ht="15" hidden="false" customHeight="false" outlineLevel="0" collapsed="false">
      <c r="A3" s="1"/>
      <c r="B3" s="1"/>
      <c r="C3" s="2"/>
      <c r="D3" s="6" t="s">
        <v>3</v>
      </c>
      <c r="E3" s="7" t="s">
        <v>4</v>
      </c>
      <c r="F3" s="8" t="s">
        <v>5</v>
      </c>
      <c r="G3" s="2"/>
      <c r="H3" s="2"/>
      <c r="I3" s="1"/>
      <c r="J3" s="2"/>
      <c r="K3" s="5"/>
      <c r="L3" s="2"/>
      <c r="M3" s="2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customFormat="false" ht="30" hidden="false" customHeight="true" outlineLevel="0" collapsed="false">
      <c r="A4" s="1"/>
      <c r="B4" s="1"/>
      <c r="C4" s="2"/>
      <c r="D4" s="9" t="n">
        <f aca="false">Agosto!F4</f>
        <v>153387.890470642</v>
      </c>
      <c r="E4" s="10" t="n">
        <f aca="false">IF(SUM(I8:I17)&lt;=D4,SUM(I8:I17),"VALOR ACIMA DO DISPONÍVEL")</f>
        <v>83516</v>
      </c>
      <c r="F4" s="11" t="n">
        <f aca="false">(E4*I2)+E4+(D4-E4)</f>
        <v>158227.890470642</v>
      </c>
      <c r="G4" s="2"/>
      <c r="H4" s="2"/>
      <c r="I4" s="12" t="n">
        <f aca="false">F4/100000-1</f>
        <v>0.582278904706416</v>
      </c>
      <c r="J4" s="2" t="s">
        <v>1</v>
      </c>
      <c r="K4" s="5" t="s">
        <v>6</v>
      </c>
      <c r="L4" s="2"/>
      <c r="M4" s="2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customFormat="false" ht="15" hidden="false" customHeight="false" outlineLevel="0" collapsed="false">
      <c r="A5" s="1"/>
      <c r="B5" s="1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customFormat="false" ht="15" hidden="false" customHeight="false" outlineLevel="0" collapsed="false">
      <c r="A6" s="1"/>
      <c r="B6" s="1"/>
      <c r="C6" s="13" t="s">
        <v>7</v>
      </c>
      <c r="D6" s="13"/>
      <c r="E6" s="13"/>
      <c r="F6" s="13"/>
      <c r="G6" s="13"/>
      <c r="H6" s="13"/>
      <c r="I6" s="13"/>
      <c r="J6" s="13"/>
      <c r="K6" s="13"/>
      <c r="L6" s="13"/>
      <c r="M6" s="13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customFormat="false" ht="15" hidden="false" customHeight="false" outlineLevel="0" collapsed="false">
      <c r="A7" s="1"/>
      <c r="B7" s="1"/>
      <c r="C7" s="3" t="s">
        <v>8</v>
      </c>
      <c r="D7" s="3"/>
      <c r="E7" s="14" t="s">
        <v>9</v>
      </c>
      <c r="F7" s="6" t="s">
        <v>10</v>
      </c>
      <c r="G7" s="6" t="s">
        <v>11</v>
      </c>
      <c r="H7" s="15" t="s">
        <v>12</v>
      </c>
      <c r="I7" s="7" t="s">
        <v>13</v>
      </c>
      <c r="J7" s="15" t="s">
        <v>14</v>
      </c>
      <c r="K7" s="6" t="s">
        <v>15</v>
      </c>
      <c r="L7" s="3" t="s">
        <v>16</v>
      </c>
      <c r="M7" s="3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customFormat="false" ht="15" hidden="false" customHeight="false" outlineLevel="0" collapsed="false">
      <c r="A8" s="1"/>
      <c r="B8" s="1"/>
      <c r="C8" s="16" t="n">
        <v>1</v>
      </c>
      <c r="D8" s="17" t="s">
        <v>37</v>
      </c>
      <c r="E8" s="18" t="n">
        <v>0.1</v>
      </c>
      <c r="F8" s="19" t="n">
        <v>16.71</v>
      </c>
      <c r="G8" s="20" t="n">
        <f aca="false">((E8*$D$4)/100)/F8</f>
        <v>9.17940697011619</v>
      </c>
      <c r="H8" s="21" t="n">
        <v>6</v>
      </c>
      <c r="I8" s="22" t="n">
        <f aca="false">H8*F8*100</f>
        <v>10026</v>
      </c>
      <c r="J8" s="23" t="n">
        <f aca="false">I8/$E$4</f>
        <v>0.120048852914412</v>
      </c>
      <c r="K8" s="28" t="n">
        <v>15.86</v>
      </c>
      <c r="L8" s="24" t="n">
        <f aca="false">IFERROR((K8/F8-1)*J8,0)</f>
        <v>-0.00610661430145123</v>
      </c>
      <c r="M8" s="25" t="n">
        <f aca="false">IFERROR(L8/J8,0)</f>
        <v>-0.0508677438659486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customFormat="false" ht="15" hidden="false" customHeight="false" outlineLevel="0" collapsed="false">
      <c r="A9" s="1"/>
      <c r="B9" s="1"/>
      <c r="C9" s="26" t="n">
        <v>2</v>
      </c>
      <c r="D9" s="27" t="s">
        <v>38</v>
      </c>
      <c r="E9" s="18" t="n">
        <v>0.1</v>
      </c>
      <c r="F9" s="19" t="n">
        <v>35.25</v>
      </c>
      <c r="G9" s="20" t="n">
        <f aca="false">((E9*$D$4)/100)/F9</f>
        <v>4.35142951689763</v>
      </c>
      <c r="H9" s="21" t="n">
        <v>3</v>
      </c>
      <c r="I9" s="22" t="n">
        <f aca="false">H9*F9*100</f>
        <v>10575</v>
      </c>
      <c r="J9" s="23" t="n">
        <f aca="false">I9/$E$4</f>
        <v>0.126622443603621</v>
      </c>
      <c r="K9" s="28" t="n">
        <v>42.95</v>
      </c>
      <c r="L9" s="24" t="n">
        <f aca="false">IFERROR((K9/F9-1)*J9,0)</f>
        <v>0.0276593706595144</v>
      </c>
      <c r="M9" s="25" t="n">
        <f aca="false">IFERROR(L9/J9,0)</f>
        <v>0.218439716312057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customFormat="false" ht="15" hidden="false" customHeight="false" outlineLevel="0" collapsed="false">
      <c r="A10" s="1"/>
      <c r="B10" s="1"/>
      <c r="C10" s="26" t="n">
        <v>3</v>
      </c>
      <c r="D10" s="27" t="s">
        <v>39</v>
      </c>
      <c r="E10" s="18" t="n">
        <v>0.09</v>
      </c>
      <c r="F10" s="19" t="n">
        <v>9.89</v>
      </c>
      <c r="G10" s="20" t="n">
        <f aca="false">((E10*$D$4)/100)/F10</f>
        <v>13.958453126752</v>
      </c>
      <c r="H10" s="21" t="n">
        <v>10</v>
      </c>
      <c r="I10" s="22" t="n">
        <f aca="false">H10*F10*100</f>
        <v>9890</v>
      </c>
      <c r="J10" s="23" t="n">
        <f aca="false">I10/$E$4</f>
        <v>0.118420422434025</v>
      </c>
      <c r="K10" s="28" t="n">
        <v>10.19</v>
      </c>
      <c r="L10" s="24" t="n">
        <f aca="false">IFERROR((K10/F10-1)*J10,0)</f>
        <v>0.00359212605967716</v>
      </c>
      <c r="M10" s="25" t="n">
        <f aca="false">IFERROR(L10/J10,0)</f>
        <v>0.0303336703741151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customFormat="false" ht="15" hidden="false" customHeight="false" outlineLevel="0" collapsed="false">
      <c r="A11" s="1"/>
      <c r="B11" s="1"/>
      <c r="C11" s="26" t="n">
        <v>4</v>
      </c>
      <c r="D11" s="27" t="s">
        <v>40</v>
      </c>
      <c r="E11" s="18" t="n">
        <v>0.09</v>
      </c>
      <c r="F11" s="19" t="n">
        <v>43.47</v>
      </c>
      <c r="G11" s="20" t="n">
        <f aca="false">((E11*$D$4)/100)/F11</f>
        <v>3.17573272195945</v>
      </c>
      <c r="H11" s="21" t="n">
        <v>2</v>
      </c>
      <c r="I11" s="22" t="n">
        <f aca="false">H11*F11*100</f>
        <v>8694</v>
      </c>
      <c r="J11" s="23" t="n">
        <f aca="false">I11/$E$4</f>
        <v>0.104099813209445</v>
      </c>
      <c r="K11" s="28" t="n">
        <v>48.33</v>
      </c>
      <c r="L11" s="24" t="n">
        <f aca="false">IFERROR((K11/F11-1)*J11,0)</f>
        <v>0.0116384884333541</v>
      </c>
      <c r="M11" s="25" t="n">
        <f aca="false">IFERROR(L11/J11,0)</f>
        <v>0.111801242236025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customFormat="false" ht="15" hidden="false" customHeight="false" outlineLevel="0" collapsed="false">
      <c r="A12" s="1"/>
      <c r="B12" s="1"/>
      <c r="C12" s="26" t="n">
        <v>5</v>
      </c>
      <c r="D12" s="27" t="s">
        <v>41</v>
      </c>
      <c r="E12" s="18" t="n">
        <v>0.08</v>
      </c>
      <c r="F12" s="19" t="n">
        <v>29</v>
      </c>
      <c r="G12" s="20" t="n">
        <f aca="false">((E12*$D$4)/100)/F12</f>
        <v>4.23139008194873</v>
      </c>
      <c r="H12" s="21" t="n">
        <v>3</v>
      </c>
      <c r="I12" s="22" t="n">
        <f aca="false">H12*F12*100</f>
        <v>8700</v>
      </c>
      <c r="J12" s="23" t="n">
        <f aca="false">I12/$E$4</f>
        <v>0.104171655730638</v>
      </c>
      <c r="K12" s="28" t="n">
        <v>34.66</v>
      </c>
      <c r="L12" s="24" t="n">
        <f aca="false">IFERROR((K12/F12-1)*J12,0)</f>
        <v>0.0203314334977729</v>
      </c>
      <c r="M12" s="25" t="n">
        <f aca="false">IFERROR(L12/J12,0)</f>
        <v>0.195172413793103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customFormat="false" ht="15" hidden="false" customHeight="false" outlineLevel="0" collapsed="false">
      <c r="A13" s="1"/>
      <c r="B13" s="1"/>
      <c r="C13" s="26" t="n">
        <v>6</v>
      </c>
      <c r="D13" s="27" t="s">
        <v>42</v>
      </c>
      <c r="E13" s="18" t="n">
        <v>0.09</v>
      </c>
      <c r="F13" s="19" t="n">
        <v>18.9</v>
      </c>
      <c r="G13" s="20" t="n">
        <f aca="false">((E13*$D$4)/100)/F13</f>
        <v>7.30418526050674</v>
      </c>
      <c r="H13" s="21" t="n">
        <v>5</v>
      </c>
      <c r="I13" s="22" t="n">
        <f aca="false">H13*F13*100</f>
        <v>9450</v>
      </c>
      <c r="J13" s="23" t="n">
        <f aca="false">I13/$E$4</f>
        <v>0.113151970879831</v>
      </c>
      <c r="K13" s="28" t="n">
        <v>19.85</v>
      </c>
      <c r="L13" s="24" t="n">
        <f aca="false">IFERROR((K13/F13-1)*J13,0)</f>
        <v>0.00568753292782224</v>
      </c>
      <c r="M13" s="25" t="n">
        <f aca="false">IFERROR(L13/J13,0)</f>
        <v>0.0502645502645505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customFormat="false" ht="15" hidden="false" customHeight="false" outlineLevel="0" collapsed="false">
      <c r="A14" s="1"/>
      <c r="B14" s="1"/>
      <c r="C14" s="26" t="n">
        <v>7</v>
      </c>
      <c r="D14" s="27" t="s">
        <v>43</v>
      </c>
      <c r="E14" s="18" t="n">
        <v>0.07</v>
      </c>
      <c r="F14" s="19" t="n">
        <v>10.76</v>
      </c>
      <c r="G14" s="20" t="n">
        <f aca="false">((E14*$D$4)/100)/F14</f>
        <v>9.97876610868486</v>
      </c>
      <c r="H14" s="21" t="n">
        <v>7</v>
      </c>
      <c r="I14" s="22" t="n">
        <f aca="false">H14*F14*100</f>
        <v>7532</v>
      </c>
      <c r="J14" s="23" t="n">
        <f aca="false">I14/$E$4</f>
        <v>0.0901863116049619</v>
      </c>
      <c r="K14" s="28" t="n">
        <v>11.85</v>
      </c>
      <c r="L14" s="24" t="n">
        <f aca="false">IFERROR((K14/F14-1)*J14,0)</f>
        <v>0.00913597394511231</v>
      </c>
      <c r="M14" s="25" t="n">
        <f aca="false">IFERROR(L14/J14,0)</f>
        <v>0.101301115241636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customFormat="false" ht="15" hidden="false" customHeight="false" outlineLevel="0" collapsed="false">
      <c r="A15" s="1"/>
      <c r="B15" s="1"/>
      <c r="C15" s="26" t="n">
        <v>8</v>
      </c>
      <c r="D15" s="27" t="s">
        <v>29</v>
      </c>
      <c r="E15" s="18" t="n">
        <v>0.07</v>
      </c>
      <c r="F15" s="19" t="n">
        <v>12.89</v>
      </c>
      <c r="G15" s="20" t="n">
        <f aca="false">((E15*$D$4)/100)/F15</f>
        <v>8.32983113494563</v>
      </c>
      <c r="H15" s="21" t="n">
        <v>5</v>
      </c>
      <c r="I15" s="22" t="n">
        <f aca="false">H15*F15*100</f>
        <v>6445</v>
      </c>
      <c r="J15" s="23" t="n">
        <f aca="false">I15/$E$4</f>
        <v>0.0771708415153982</v>
      </c>
      <c r="K15" s="28" t="n">
        <v>12.46</v>
      </c>
      <c r="L15" s="24" t="n">
        <f aca="false">IFERROR((K15/F15-1)*J15,0)</f>
        <v>-0.00257435700943531</v>
      </c>
      <c r="M15" s="25" t="n">
        <f aca="false">IFERROR(L15/J15,0)</f>
        <v>-0.0333591931730023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customFormat="false" ht="15" hidden="false" customHeight="false" outlineLevel="0" collapsed="false">
      <c r="A16" s="1"/>
      <c r="B16" s="1"/>
      <c r="C16" s="26" t="n">
        <v>9</v>
      </c>
      <c r="D16" s="27" t="s">
        <v>44</v>
      </c>
      <c r="E16" s="18" t="n">
        <v>0.07</v>
      </c>
      <c r="F16" s="19" t="n">
        <v>22.7</v>
      </c>
      <c r="G16" s="20" t="n">
        <f aca="false">((E16*$D$4)/100)/F16</f>
        <v>4.73002305416075</v>
      </c>
      <c r="H16" s="21" t="n">
        <v>3</v>
      </c>
      <c r="I16" s="22" t="n">
        <f aca="false">H16*F16*100</f>
        <v>6810</v>
      </c>
      <c r="J16" s="23" t="n">
        <f aca="false">I16/$E$4</f>
        <v>0.0815412615546722</v>
      </c>
      <c r="K16" s="28" t="n">
        <v>21.25</v>
      </c>
      <c r="L16" s="24" t="n">
        <f aca="false">IFERROR((K16/F16-1)*J16,0)</f>
        <v>-0.00520858278653192</v>
      </c>
      <c r="M16" s="25" t="n">
        <f aca="false">IFERROR(L16/J16,0)</f>
        <v>-0.0638766519823788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customFormat="false" ht="15" hidden="false" customHeight="false" outlineLevel="0" collapsed="false">
      <c r="A17" s="1"/>
      <c r="B17" s="1"/>
      <c r="C17" s="26" t="n">
        <v>10</v>
      </c>
      <c r="D17" s="27" t="s">
        <v>34</v>
      </c>
      <c r="E17" s="18" t="n">
        <v>0.08</v>
      </c>
      <c r="F17" s="19" t="n">
        <v>53.94</v>
      </c>
      <c r="G17" s="20" t="n">
        <f aca="false">((E17*$D$4)/100)/F17</f>
        <v>2.27494090427351</v>
      </c>
      <c r="H17" s="21" t="n">
        <v>1</v>
      </c>
      <c r="I17" s="22" t="n">
        <f aca="false">H17*F17*100</f>
        <v>5394</v>
      </c>
      <c r="J17" s="23" t="n">
        <f aca="false">I17/$E$4</f>
        <v>0.0645864265529958</v>
      </c>
      <c r="K17" s="28" t="n">
        <v>48.76</v>
      </c>
      <c r="L17" s="24" t="n">
        <f aca="false">IFERROR((K17/F17-1)*J17,0)</f>
        <v>-0.00620240432970928</v>
      </c>
      <c r="M17" s="25" t="n">
        <f aca="false">IFERROR(L17/J17,0)</f>
        <v>-0.0960326288468669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customFormat="false" ht="15" hidden="false" customHeight="false" outlineLevel="0" collapsed="false">
      <c r="A18" s="1"/>
      <c r="B18" s="1"/>
      <c r="C18" s="29" t="s">
        <v>24</v>
      </c>
      <c r="D18" s="29"/>
      <c r="E18" s="29"/>
      <c r="F18" s="30" t="n">
        <f aca="false">D4</f>
        <v>153387.890470642</v>
      </c>
      <c r="G18" s="31"/>
      <c r="H18" s="31"/>
      <c r="I18" s="31"/>
      <c r="J18" s="30"/>
      <c r="K18" s="32" t="n">
        <f aca="false">F4</f>
        <v>158227.890470642</v>
      </c>
      <c r="L18" s="33" t="n">
        <f aca="false">(K18/F18-1)</f>
        <v>0.0315539902475312</v>
      </c>
      <c r="M18" s="33"/>
      <c r="N18" s="1" t="s">
        <v>25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customFormat="false" ht="15.75" hidden="false" customHeight="true" outlineLevel="0" collapsed="false">
      <c r="A19" s="1"/>
      <c r="B19" s="1"/>
      <c r="C19" s="29" t="s">
        <v>26</v>
      </c>
      <c r="D19" s="29"/>
      <c r="E19" s="29"/>
      <c r="F19" s="34" t="n">
        <v>100967.2</v>
      </c>
      <c r="G19" s="35"/>
      <c r="H19" s="35"/>
      <c r="I19" s="35"/>
      <c r="J19" s="36"/>
      <c r="K19" s="37" t="n">
        <v>102673.28</v>
      </c>
      <c r="L19" s="33" t="n">
        <f aca="false">(K19/F19-1)</f>
        <v>0.0168973686504132</v>
      </c>
      <c r="M19" s="33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">
    <mergeCell ref="D2:F2"/>
    <mergeCell ref="C6:M6"/>
    <mergeCell ref="C7:D7"/>
    <mergeCell ref="L7:M7"/>
    <mergeCell ref="C18:E18"/>
    <mergeCell ref="L18:M18"/>
    <mergeCell ref="C19:E19"/>
    <mergeCell ref="L19:M19"/>
  </mergeCells>
  <conditionalFormatting sqref="M8:M17">
    <cfRule type="colorScale" priority="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E4">
    <cfRule type="cellIs" priority="3" operator="equal" aboveAverage="0" equalAverage="0" bottom="0" percent="0" rank="0" text="" dxfId="0">
      <formula>"VALOR ACIMA DO DISPONÍVEL"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18.71"/>
    <col collapsed="false" customWidth="true" hidden="false" outlineLevel="0" max="3" min="3" style="0" width="4.43"/>
    <col collapsed="false" customWidth="true" hidden="false" outlineLevel="0" max="4" min="4" style="0" width="15"/>
    <col collapsed="false" customWidth="true" hidden="false" outlineLevel="0" max="5" min="5" style="0" width="17.86"/>
    <col collapsed="false" customWidth="true" hidden="false" outlineLevel="0" max="6" min="6" style="0" width="15"/>
    <col collapsed="false" customWidth="true" hidden="false" outlineLevel="0" max="7" min="7" style="0" width="7.7"/>
    <col collapsed="false" customWidth="true" hidden="false" outlineLevel="0" max="8" min="8" style="0" width="7"/>
    <col collapsed="false" customWidth="true" hidden="false" outlineLevel="0" max="9" min="9" style="0" width="15"/>
    <col collapsed="false" customWidth="true" hidden="false" outlineLevel="0" max="10" min="10" style="0" width="7.14"/>
    <col collapsed="false" customWidth="true" hidden="false" outlineLevel="0" max="11" min="11" style="0" width="15"/>
    <col collapsed="false" customWidth="true" hidden="false" outlineLevel="0" max="12" min="12" style="0" width="8.85"/>
    <col collapsed="false" customWidth="true" hidden="false" outlineLevel="0" max="13" min="13" style="0" width="9"/>
    <col collapsed="false" customWidth="true" hidden="false" outlineLevel="0" max="25" min="14" style="0" width="8.7"/>
    <col collapsed="false" customWidth="true" hidden="false" outlineLevel="0" max="1025" min="26" style="0" width="14.43"/>
  </cols>
  <sheetData>
    <row r="1" customFormat="false" ht="15" hidden="false" customHeight="false" outlineLevel="0" collapsed="false">
      <c r="A1" s="1"/>
      <c r="B1" s="1"/>
      <c r="C1" s="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customFormat="false" ht="15" hidden="false" customHeight="false" outlineLevel="0" collapsed="false">
      <c r="A2" s="1"/>
      <c r="B2" s="1"/>
      <c r="C2" s="2"/>
      <c r="D2" s="3" t="s">
        <v>0</v>
      </c>
      <c r="E2" s="3"/>
      <c r="F2" s="3"/>
      <c r="G2" s="2"/>
      <c r="H2" s="2"/>
      <c r="I2" s="4" t="n">
        <f aca="false">SUM(L8:L17)</f>
        <v>0.0579529670961253</v>
      </c>
      <c r="J2" s="2" t="s">
        <v>1</v>
      </c>
      <c r="K2" s="5" t="s">
        <v>2</v>
      </c>
      <c r="L2" s="2"/>
      <c r="M2" s="2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customFormat="false" ht="15" hidden="false" customHeight="false" outlineLevel="0" collapsed="false">
      <c r="A3" s="1"/>
      <c r="B3" s="1"/>
      <c r="C3" s="2"/>
      <c r="D3" s="6" t="s">
        <v>3</v>
      </c>
      <c r="E3" s="7" t="s">
        <v>4</v>
      </c>
      <c r="F3" s="8" t="s">
        <v>5</v>
      </c>
      <c r="G3" s="2"/>
      <c r="H3" s="2"/>
      <c r="I3" s="1"/>
      <c r="J3" s="2"/>
      <c r="K3" s="5"/>
      <c r="L3" s="2"/>
      <c r="M3" s="2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customFormat="false" ht="30" hidden="false" customHeight="true" outlineLevel="0" collapsed="false">
      <c r="A4" s="1"/>
      <c r="B4" s="1"/>
      <c r="C4" s="2"/>
      <c r="D4" s="9" t="n">
        <f aca="false">Setembro!F4</f>
        <v>158227.890470642</v>
      </c>
      <c r="E4" s="10" t="n">
        <f aca="false">IF(SUM(I8:I17)&lt;=D4,SUM(I8:I17),"VALOR ACIMA DO DISPONÍVEL")</f>
        <v>83516</v>
      </c>
      <c r="F4" s="11" t="n">
        <f aca="false">(E4*I2)+E4+(D4-E4)</f>
        <v>163067.890470642</v>
      </c>
      <c r="G4" s="2"/>
      <c r="H4" s="2"/>
      <c r="I4" s="12" t="n">
        <f aca="false">F4/100000-1</f>
        <v>0.630678904706416</v>
      </c>
      <c r="J4" s="2" t="s">
        <v>1</v>
      </c>
      <c r="K4" s="5" t="s">
        <v>6</v>
      </c>
      <c r="L4" s="2"/>
      <c r="M4" s="2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customFormat="false" ht="15" hidden="false" customHeight="false" outlineLevel="0" collapsed="false">
      <c r="A5" s="1"/>
      <c r="B5" s="1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customFormat="false" ht="15" hidden="false" customHeight="false" outlineLevel="0" collapsed="false">
      <c r="A6" s="1"/>
      <c r="B6" s="1"/>
      <c r="C6" s="13" t="s">
        <v>7</v>
      </c>
      <c r="D6" s="13"/>
      <c r="E6" s="13"/>
      <c r="F6" s="13"/>
      <c r="G6" s="13"/>
      <c r="H6" s="13"/>
      <c r="I6" s="13"/>
      <c r="J6" s="13"/>
      <c r="K6" s="13"/>
      <c r="L6" s="13"/>
      <c r="M6" s="13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customFormat="false" ht="15" hidden="false" customHeight="false" outlineLevel="0" collapsed="false">
      <c r="A7" s="1"/>
      <c r="B7" s="1"/>
      <c r="C7" s="3" t="s">
        <v>8</v>
      </c>
      <c r="D7" s="3"/>
      <c r="E7" s="14" t="s">
        <v>9</v>
      </c>
      <c r="F7" s="6" t="s">
        <v>10</v>
      </c>
      <c r="G7" s="6" t="s">
        <v>11</v>
      </c>
      <c r="H7" s="15" t="s">
        <v>12</v>
      </c>
      <c r="I7" s="7" t="s">
        <v>13</v>
      </c>
      <c r="J7" s="15" t="s">
        <v>14</v>
      </c>
      <c r="K7" s="6" t="s">
        <v>15</v>
      </c>
      <c r="L7" s="3" t="s">
        <v>16</v>
      </c>
      <c r="M7" s="3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customFormat="false" ht="15" hidden="false" customHeight="false" outlineLevel="0" collapsed="false">
      <c r="A8" s="1"/>
      <c r="B8" s="1"/>
      <c r="C8" s="16" t="n">
        <v>1</v>
      </c>
      <c r="D8" s="17" t="s">
        <v>37</v>
      </c>
      <c r="E8" s="18" t="n">
        <v>0.1</v>
      </c>
      <c r="F8" s="19" t="n">
        <v>16.71</v>
      </c>
      <c r="G8" s="20" t="n">
        <f aca="false">((E8*$D$4)/100)/F8</f>
        <v>9.46905388812936</v>
      </c>
      <c r="H8" s="21" t="n">
        <v>6</v>
      </c>
      <c r="I8" s="22" t="n">
        <f aca="false">H8*F8*100</f>
        <v>10026</v>
      </c>
      <c r="J8" s="23" t="n">
        <f aca="false">I8/$E$4</f>
        <v>0.120048852914412</v>
      </c>
      <c r="K8" s="28" t="n">
        <v>15.86</v>
      </c>
      <c r="L8" s="24" t="n">
        <f aca="false">IFERROR((K8/F8-1)*J8,0)</f>
        <v>-0.00610661430145123</v>
      </c>
      <c r="M8" s="25" t="n">
        <f aca="false">IFERROR(L8/J8,0)</f>
        <v>-0.0508677438659486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customFormat="false" ht="15" hidden="false" customHeight="false" outlineLevel="0" collapsed="false">
      <c r="A9" s="1"/>
      <c r="B9" s="1"/>
      <c r="C9" s="26" t="n">
        <v>2</v>
      </c>
      <c r="D9" s="27" t="s">
        <v>38</v>
      </c>
      <c r="E9" s="18" t="n">
        <v>0.1</v>
      </c>
      <c r="F9" s="19" t="n">
        <v>35.25</v>
      </c>
      <c r="G9" s="20" t="n">
        <f aca="false">((E9*$D$4)/100)/F9</f>
        <v>4.48873448143664</v>
      </c>
      <c r="H9" s="21" t="n">
        <v>3</v>
      </c>
      <c r="I9" s="22" t="n">
        <f aca="false">H9*F9*100</f>
        <v>10575</v>
      </c>
      <c r="J9" s="23" t="n">
        <f aca="false">I9/$E$4</f>
        <v>0.126622443603621</v>
      </c>
      <c r="K9" s="28" t="n">
        <v>42.95</v>
      </c>
      <c r="L9" s="24" t="n">
        <f aca="false">IFERROR((K9/F9-1)*J9,0)</f>
        <v>0.0276593706595144</v>
      </c>
      <c r="M9" s="25" t="n">
        <f aca="false">IFERROR(L9/J9,0)</f>
        <v>0.218439716312057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customFormat="false" ht="15" hidden="false" customHeight="false" outlineLevel="0" collapsed="false">
      <c r="A10" s="1"/>
      <c r="B10" s="1"/>
      <c r="C10" s="26" t="n">
        <v>3</v>
      </c>
      <c r="D10" s="27" t="s">
        <v>39</v>
      </c>
      <c r="E10" s="18" t="n">
        <v>0.09</v>
      </c>
      <c r="F10" s="19" t="n">
        <v>9.89</v>
      </c>
      <c r="G10" s="20" t="n">
        <f aca="false">((E10*$D$4)/100)/F10</f>
        <v>14.3988980205842</v>
      </c>
      <c r="H10" s="21" t="n">
        <v>10</v>
      </c>
      <c r="I10" s="22" t="n">
        <f aca="false">H10*F10*100</f>
        <v>9890</v>
      </c>
      <c r="J10" s="23" t="n">
        <f aca="false">I10/$E$4</f>
        <v>0.118420422434025</v>
      </c>
      <c r="K10" s="28" t="n">
        <v>10.19</v>
      </c>
      <c r="L10" s="24" t="n">
        <f aca="false">IFERROR((K10/F10-1)*J10,0)</f>
        <v>0.00359212605967716</v>
      </c>
      <c r="M10" s="25" t="n">
        <f aca="false">IFERROR(L10/J10,0)</f>
        <v>0.0303336703741151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customFormat="false" ht="15" hidden="false" customHeight="false" outlineLevel="0" collapsed="false">
      <c r="A11" s="1"/>
      <c r="B11" s="1"/>
      <c r="C11" s="26" t="n">
        <v>4</v>
      </c>
      <c r="D11" s="27" t="s">
        <v>40</v>
      </c>
      <c r="E11" s="18" t="n">
        <v>0.09</v>
      </c>
      <c r="F11" s="19" t="n">
        <v>43.47</v>
      </c>
      <c r="G11" s="20" t="n">
        <f aca="false">((E11*$D$4)/100)/F11</f>
        <v>3.27593976129693</v>
      </c>
      <c r="H11" s="21" t="n">
        <v>2</v>
      </c>
      <c r="I11" s="22" t="n">
        <f aca="false">H11*F11*100</f>
        <v>8694</v>
      </c>
      <c r="J11" s="23" t="n">
        <f aca="false">I11/$E$4</f>
        <v>0.104099813209445</v>
      </c>
      <c r="K11" s="28" t="n">
        <v>48.33</v>
      </c>
      <c r="L11" s="24" t="n">
        <f aca="false">IFERROR((K11/F11-1)*J11,0)</f>
        <v>0.0116384884333541</v>
      </c>
      <c r="M11" s="25" t="n">
        <f aca="false">IFERROR(L11/J11,0)</f>
        <v>0.111801242236025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customFormat="false" ht="15" hidden="false" customHeight="false" outlineLevel="0" collapsed="false">
      <c r="A12" s="1"/>
      <c r="B12" s="1"/>
      <c r="C12" s="26" t="n">
        <v>5</v>
      </c>
      <c r="D12" s="27" t="s">
        <v>41</v>
      </c>
      <c r="E12" s="18" t="n">
        <v>0.08</v>
      </c>
      <c r="F12" s="19" t="n">
        <v>29</v>
      </c>
      <c r="G12" s="20" t="n">
        <f aca="false">((E12*$D$4)/100)/F12</f>
        <v>4.36490732332804</v>
      </c>
      <c r="H12" s="21" t="n">
        <v>3</v>
      </c>
      <c r="I12" s="22" t="n">
        <f aca="false">H12*F12*100</f>
        <v>8700</v>
      </c>
      <c r="J12" s="23" t="n">
        <f aca="false">I12/$E$4</f>
        <v>0.104171655730638</v>
      </c>
      <c r="K12" s="28" t="n">
        <v>34.66</v>
      </c>
      <c r="L12" s="24" t="n">
        <f aca="false">IFERROR((K12/F12-1)*J12,0)</f>
        <v>0.0203314334977729</v>
      </c>
      <c r="M12" s="25" t="n">
        <f aca="false">IFERROR(L12/J12,0)</f>
        <v>0.195172413793103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customFormat="false" ht="15" hidden="false" customHeight="false" outlineLevel="0" collapsed="false">
      <c r="A13" s="1"/>
      <c r="B13" s="1"/>
      <c r="C13" s="26" t="n">
        <v>6</v>
      </c>
      <c r="D13" s="27" t="s">
        <v>42</v>
      </c>
      <c r="E13" s="18" t="n">
        <v>0.09</v>
      </c>
      <c r="F13" s="19" t="n">
        <v>18.9</v>
      </c>
      <c r="G13" s="20" t="n">
        <f aca="false">((E13*$D$4)/100)/F13</f>
        <v>7.53466145098293</v>
      </c>
      <c r="H13" s="21" t="n">
        <v>5</v>
      </c>
      <c r="I13" s="22" t="n">
        <f aca="false">H13*F13*100</f>
        <v>9450</v>
      </c>
      <c r="J13" s="23" t="n">
        <f aca="false">I13/$E$4</f>
        <v>0.113151970879831</v>
      </c>
      <c r="K13" s="28" t="n">
        <v>19.85</v>
      </c>
      <c r="L13" s="24" t="n">
        <f aca="false">IFERROR((K13/F13-1)*J13,0)</f>
        <v>0.00568753292782224</v>
      </c>
      <c r="M13" s="25" t="n">
        <f aca="false">IFERROR(L13/J13,0)</f>
        <v>0.0502645502645505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customFormat="false" ht="15" hidden="false" customHeight="false" outlineLevel="0" collapsed="false">
      <c r="A14" s="1"/>
      <c r="B14" s="1"/>
      <c r="C14" s="26" t="n">
        <v>7</v>
      </c>
      <c r="D14" s="27" t="s">
        <v>43</v>
      </c>
      <c r="E14" s="18" t="n">
        <v>0.07</v>
      </c>
      <c r="F14" s="19" t="n">
        <v>10.76</v>
      </c>
      <c r="G14" s="20" t="n">
        <f aca="false">((E14*$D$4)/100)/F14</f>
        <v>10.2936359971607</v>
      </c>
      <c r="H14" s="21" t="n">
        <v>7</v>
      </c>
      <c r="I14" s="22" t="n">
        <f aca="false">H14*F14*100</f>
        <v>7532</v>
      </c>
      <c r="J14" s="23" t="n">
        <f aca="false">I14/$E$4</f>
        <v>0.0901863116049619</v>
      </c>
      <c r="K14" s="28" t="n">
        <v>11.85</v>
      </c>
      <c r="L14" s="24" t="n">
        <f aca="false">IFERROR((K14/F14-1)*J14,0)</f>
        <v>0.00913597394511231</v>
      </c>
      <c r="M14" s="25" t="n">
        <f aca="false">IFERROR(L14/J14,0)</f>
        <v>0.101301115241636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customFormat="false" ht="15" hidden="false" customHeight="false" outlineLevel="0" collapsed="false">
      <c r="A15" s="1"/>
      <c r="B15" s="1"/>
      <c r="C15" s="26" t="n">
        <v>8</v>
      </c>
      <c r="D15" s="27" t="s">
        <v>29</v>
      </c>
      <c r="E15" s="18" t="n">
        <v>0.07</v>
      </c>
      <c r="F15" s="19" t="n">
        <v>12.89</v>
      </c>
      <c r="G15" s="20" t="n">
        <f aca="false">((E15*$D$4)/100)/F15</f>
        <v>8.59267054534128</v>
      </c>
      <c r="H15" s="21" t="n">
        <v>5</v>
      </c>
      <c r="I15" s="22" t="n">
        <f aca="false">H15*F15*100</f>
        <v>6445</v>
      </c>
      <c r="J15" s="23" t="n">
        <f aca="false">I15/$E$4</f>
        <v>0.0771708415153982</v>
      </c>
      <c r="K15" s="28" t="n">
        <v>12.46</v>
      </c>
      <c r="L15" s="24" t="n">
        <f aca="false">IFERROR((K15/F15-1)*J15,0)</f>
        <v>-0.00257435700943531</v>
      </c>
      <c r="M15" s="25" t="n">
        <f aca="false">IFERROR(L15/J15,0)</f>
        <v>-0.0333591931730023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customFormat="false" ht="15" hidden="false" customHeight="false" outlineLevel="0" collapsed="false">
      <c r="A16" s="1"/>
      <c r="B16" s="1"/>
      <c r="C16" s="26" t="n">
        <v>9</v>
      </c>
      <c r="D16" s="27" t="s">
        <v>44</v>
      </c>
      <c r="E16" s="18" t="n">
        <v>0.07</v>
      </c>
      <c r="F16" s="19" t="n">
        <v>22.7</v>
      </c>
      <c r="G16" s="20" t="n">
        <f aca="false">((E16*$D$4)/100)/F16</f>
        <v>4.87927415548234</v>
      </c>
      <c r="H16" s="21" t="n">
        <v>3</v>
      </c>
      <c r="I16" s="22" t="n">
        <f aca="false">H16*F16*100</f>
        <v>6810</v>
      </c>
      <c r="J16" s="23" t="n">
        <f aca="false">I16/$E$4</f>
        <v>0.0815412615546722</v>
      </c>
      <c r="K16" s="28" t="n">
        <v>21.25</v>
      </c>
      <c r="L16" s="24" t="n">
        <f aca="false">IFERROR((K16/F16-1)*J16,0)</f>
        <v>-0.00520858278653192</v>
      </c>
      <c r="M16" s="25" t="n">
        <f aca="false">IFERROR(L16/J16,0)</f>
        <v>-0.0638766519823788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customFormat="false" ht="15" hidden="false" customHeight="false" outlineLevel="0" collapsed="false">
      <c r="A17" s="1"/>
      <c r="B17" s="1"/>
      <c r="C17" s="26" t="n">
        <v>10</v>
      </c>
      <c r="D17" s="27" t="s">
        <v>34</v>
      </c>
      <c r="E17" s="18" t="n">
        <v>0.08</v>
      </c>
      <c r="F17" s="19" t="n">
        <v>53.94</v>
      </c>
      <c r="G17" s="20" t="n">
        <f aca="false">((E17*$D$4)/100)/F17</f>
        <v>2.34672436738067</v>
      </c>
      <c r="H17" s="21" t="n">
        <v>1</v>
      </c>
      <c r="I17" s="22" t="n">
        <f aca="false">H17*F17*100</f>
        <v>5394</v>
      </c>
      <c r="J17" s="23" t="n">
        <f aca="false">I17/$E$4</f>
        <v>0.0645864265529958</v>
      </c>
      <c r="K17" s="28" t="n">
        <v>48.76</v>
      </c>
      <c r="L17" s="24" t="n">
        <f aca="false">IFERROR((K17/F17-1)*J17,0)</f>
        <v>-0.00620240432970928</v>
      </c>
      <c r="M17" s="25" t="n">
        <f aca="false">IFERROR(L17/J17,0)</f>
        <v>-0.0960326288468669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customFormat="false" ht="15" hidden="false" customHeight="false" outlineLevel="0" collapsed="false">
      <c r="A18" s="1"/>
      <c r="B18" s="1"/>
      <c r="C18" s="29" t="s">
        <v>24</v>
      </c>
      <c r="D18" s="29"/>
      <c r="E18" s="29"/>
      <c r="F18" s="30" t="n">
        <f aca="false">D4</f>
        <v>158227.890470642</v>
      </c>
      <c r="G18" s="31"/>
      <c r="H18" s="31"/>
      <c r="I18" s="31"/>
      <c r="J18" s="30"/>
      <c r="K18" s="32" t="n">
        <f aca="false">F4</f>
        <v>163067.890470642</v>
      </c>
      <c r="L18" s="33" t="n">
        <f aca="false">(K18/F18-1)</f>
        <v>0.030588791809103</v>
      </c>
      <c r="M18" s="33"/>
      <c r="N18" s="1" t="s">
        <v>25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customFormat="false" ht="15.75" hidden="false" customHeight="true" outlineLevel="0" collapsed="false">
      <c r="A19" s="1"/>
      <c r="B19" s="1"/>
      <c r="C19" s="29" t="s">
        <v>26</v>
      </c>
      <c r="D19" s="29"/>
      <c r="E19" s="29"/>
      <c r="F19" s="34" t="n">
        <v>100967.2</v>
      </c>
      <c r="G19" s="35"/>
      <c r="H19" s="35"/>
      <c r="I19" s="35"/>
      <c r="J19" s="36"/>
      <c r="K19" s="37" t="n">
        <v>102673.28</v>
      </c>
      <c r="L19" s="33" t="n">
        <f aca="false">(K19/F19-1)</f>
        <v>0.0168973686504132</v>
      </c>
      <c r="M19" s="33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">
    <mergeCell ref="D2:F2"/>
    <mergeCell ref="C6:M6"/>
    <mergeCell ref="C7:D7"/>
    <mergeCell ref="L7:M7"/>
    <mergeCell ref="C18:E18"/>
    <mergeCell ref="L18:M18"/>
    <mergeCell ref="C19:E19"/>
    <mergeCell ref="L19:M19"/>
  </mergeCells>
  <conditionalFormatting sqref="M8:M17">
    <cfRule type="colorScale" priority="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E4">
    <cfRule type="cellIs" priority="3" operator="equal" aboveAverage="0" equalAverage="0" bottom="0" percent="0" rank="0" text="" dxfId="0">
      <formula>"VALOR ACIMA DO DISPONÍVEL"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18.71"/>
    <col collapsed="false" customWidth="true" hidden="false" outlineLevel="0" max="3" min="3" style="0" width="4.43"/>
    <col collapsed="false" customWidth="true" hidden="false" outlineLevel="0" max="4" min="4" style="0" width="15"/>
    <col collapsed="false" customWidth="true" hidden="false" outlineLevel="0" max="5" min="5" style="0" width="17.86"/>
    <col collapsed="false" customWidth="true" hidden="false" outlineLevel="0" max="6" min="6" style="0" width="15"/>
    <col collapsed="false" customWidth="true" hidden="false" outlineLevel="0" max="7" min="7" style="0" width="7.7"/>
    <col collapsed="false" customWidth="true" hidden="false" outlineLevel="0" max="8" min="8" style="0" width="7"/>
    <col collapsed="false" customWidth="true" hidden="false" outlineLevel="0" max="9" min="9" style="0" width="15"/>
    <col collapsed="false" customWidth="true" hidden="false" outlineLevel="0" max="10" min="10" style="0" width="7.14"/>
    <col collapsed="false" customWidth="true" hidden="false" outlineLevel="0" max="11" min="11" style="0" width="15"/>
    <col collapsed="false" customWidth="true" hidden="false" outlineLevel="0" max="12" min="12" style="0" width="8.85"/>
    <col collapsed="false" customWidth="true" hidden="false" outlineLevel="0" max="13" min="13" style="0" width="9"/>
    <col collapsed="false" customWidth="true" hidden="false" outlineLevel="0" max="25" min="14" style="0" width="8.7"/>
    <col collapsed="false" customWidth="true" hidden="false" outlineLevel="0" max="1025" min="26" style="0" width="14.43"/>
  </cols>
  <sheetData>
    <row r="1" customFormat="false" ht="15" hidden="false" customHeight="false" outlineLevel="0" collapsed="false">
      <c r="A1" s="1"/>
      <c r="B1" s="1"/>
      <c r="C1" s="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customFormat="false" ht="15" hidden="false" customHeight="false" outlineLevel="0" collapsed="false">
      <c r="A2" s="1"/>
      <c r="B2" s="1"/>
      <c r="C2" s="2"/>
      <c r="D2" s="3" t="s">
        <v>0</v>
      </c>
      <c r="E2" s="3"/>
      <c r="F2" s="3"/>
      <c r="G2" s="2"/>
      <c r="H2" s="2"/>
      <c r="I2" s="4" t="n">
        <f aca="false">SUM(L8:L17)</f>
        <v>0.0579529670961253</v>
      </c>
      <c r="J2" s="2" t="s">
        <v>1</v>
      </c>
      <c r="K2" s="5" t="s">
        <v>2</v>
      </c>
      <c r="L2" s="2"/>
      <c r="M2" s="2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customFormat="false" ht="15" hidden="false" customHeight="false" outlineLevel="0" collapsed="false">
      <c r="A3" s="1"/>
      <c r="B3" s="1"/>
      <c r="C3" s="2"/>
      <c r="D3" s="6" t="s">
        <v>3</v>
      </c>
      <c r="E3" s="7" t="s">
        <v>4</v>
      </c>
      <c r="F3" s="8" t="s">
        <v>5</v>
      </c>
      <c r="G3" s="2"/>
      <c r="H3" s="2"/>
      <c r="I3" s="1"/>
      <c r="J3" s="2"/>
      <c r="K3" s="5"/>
      <c r="L3" s="2"/>
      <c r="M3" s="2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customFormat="false" ht="30" hidden="false" customHeight="true" outlineLevel="0" collapsed="false">
      <c r="A4" s="1"/>
      <c r="B4" s="1"/>
      <c r="C4" s="2"/>
      <c r="D4" s="9" t="n">
        <f aca="false">Outubro!F4</f>
        <v>163067.890470642</v>
      </c>
      <c r="E4" s="10" t="n">
        <f aca="false">IF(SUM(I8:I17)&lt;=D4,SUM(I8:I17),"VALOR ACIMA DO DISPONÍVEL")</f>
        <v>83516</v>
      </c>
      <c r="F4" s="11" t="n">
        <f aca="false">(E4*I2)+E4+(D4-E4)</f>
        <v>167907.890470642</v>
      </c>
      <c r="G4" s="2"/>
      <c r="H4" s="2"/>
      <c r="I4" s="12" t="n">
        <f aca="false">F4/100000-1</f>
        <v>0.679078904706416</v>
      </c>
      <c r="J4" s="2" t="s">
        <v>1</v>
      </c>
      <c r="K4" s="5" t="s">
        <v>6</v>
      </c>
      <c r="L4" s="2"/>
      <c r="M4" s="2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customFormat="false" ht="15" hidden="false" customHeight="false" outlineLevel="0" collapsed="false">
      <c r="A5" s="1"/>
      <c r="B5" s="1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customFormat="false" ht="15" hidden="false" customHeight="false" outlineLevel="0" collapsed="false">
      <c r="A6" s="1"/>
      <c r="B6" s="1"/>
      <c r="C6" s="13" t="s">
        <v>7</v>
      </c>
      <c r="D6" s="13"/>
      <c r="E6" s="13"/>
      <c r="F6" s="13"/>
      <c r="G6" s="13"/>
      <c r="H6" s="13"/>
      <c r="I6" s="13"/>
      <c r="J6" s="13"/>
      <c r="K6" s="13"/>
      <c r="L6" s="13"/>
      <c r="M6" s="13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customFormat="false" ht="15" hidden="false" customHeight="false" outlineLevel="0" collapsed="false">
      <c r="A7" s="1"/>
      <c r="B7" s="1"/>
      <c r="C7" s="3" t="s">
        <v>8</v>
      </c>
      <c r="D7" s="3"/>
      <c r="E7" s="14" t="s">
        <v>9</v>
      </c>
      <c r="F7" s="6" t="s">
        <v>10</v>
      </c>
      <c r="G7" s="6" t="s">
        <v>11</v>
      </c>
      <c r="H7" s="15" t="s">
        <v>12</v>
      </c>
      <c r="I7" s="7" t="s">
        <v>13</v>
      </c>
      <c r="J7" s="15" t="s">
        <v>14</v>
      </c>
      <c r="K7" s="6" t="s">
        <v>15</v>
      </c>
      <c r="L7" s="3" t="s">
        <v>16</v>
      </c>
      <c r="M7" s="3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customFormat="false" ht="15" hidden="false" customHeight="false" outlineLevel="0" collapsed="false">
      <c r="A8" s="1"/>
      <c r="B8" s="1"/>
      <c r="C8" s="16" t="n">
        <v>1</v>
      </c>
      <c r="D8" s="17" t="s">
        <v>37</v>
      </c>
      <c r="E8" s="18" t="n">
        <v>0.1</v>
      </c>
      <c r="F8" s="19" t="n">
        <v>16.71</v>
      </c>
      <c r="G8" s="20" t="n">
        <f aca="false">((E8*$D$4)/100)/F8</f>
        <v>9.75870080614252</v>
      </c>
      <c r="H8" s="21" t="n">
        <v>6</v>
      </c>
      <c r="I8" s="22" t="n">
        <f aca="false">H8*F8*100</f>
        <v>10026</v>
      </c>
      <c r="J8" s="23" t="n">
        <f aca="false">I8/$E$4</f>
        <v>0.120048852914412</v>
      </c>
      <c r="K8" s="28" t="n">
        <v>15.86</v>
      </c>
      <c r="L8" s="24" t="n">
        <f aca="false">IFERROR((K8/F8-1)*J8,0)</f>
        <v>-0.00610661430145123</v>
      </c>
      <c r="M8" s="25" t="n">
        <f aca="false">IFERROR(L8/J8,0)</f>
        <v>-0.0508677438659486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customFormat="false" ht="15" hidden="false" customHeight="false" outlineLevel="0" collapsed="false">
      <c r="A9" s="1"/>
      <c r="B9" s="1"/>
      <c r="C9" s="26" t="n">
        <v>2</v>
      </c>
      <c r="D9" s="27" t="s">
        <v>38</v>
      </c>
      <c r="E9" s="18" t="n">
        <v>0.1</v>
      </c>
      <c r="F9" s="19" t="n">
        <v>35.25</v>
      </c>
      <c r="G9" s="20" t="n">
        <f aca="false">((E9*$D$4)/100)/F9</f>
        <v>4.62603944597565</v>
      </c>
      <c r="H9" s="21" t="n">
        <v>3</v>
      </c>
      <c r="I9" s="22" t="n">
        <f aca="false">H9*F9*100</f>
        <v>10575</v>
      </c>
      <c r="J9" s="23" t="n">
        <f aca="false">I9/$E$4</f>
        <v>0.126622443603621</v>
      </c>
      <c r="K9" s="28" t="n">
        <v>42.95</v>
      </c>
      <c r="L9" s="24" t="n">
        <f aca="false">IFERROR((K9/F9-1)*J9,0)</f>
        <v>0.0276593706595144</v>
      </c>
      <c r="M9" s="25" t="n">
        <f aca="false">IFERROR(L9/J9,0)</f>
        <v>0.218439716312057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customFormat="false" ht="15" hidden="false" customHeight="false" outlineLevel="0" collapsed="false">
      <c r="A10" s="1"/>
      <c r="B10" s="1"/>
      <c r="C10" s="26" t="n">
        <v>3</v>
      </c>
      <c r="D10" s="27" t="s">
        <v>39</v>
      </c>
      <c r="E10" s="18" t="n">
        <v>0.1</v>
      </c>
      <c r="F10" s="19" t="n">
        <v>9.89</v>
      </c>
      <c r="G10" s="20" t="n">
        <f aca="false">((E10*$D$4)/100)/F10</f>
        <v>16.4881587937959</v>
      </c>
      <c r="H10" s="21" t="n">
        <v>10</v>
      </c>
      <c r="I10" s="22" t="n">
        <f aca="false">H10*F10*100</f>
        <v>9890</v>
      </c>
      <c r="J10" s="23" t="n">
        <f aca="false">I10/$E$4</f>
        <v>0.118420422434025</v>
      </c>
      <c r="K10" s="28" t="n">
        <v>10.19</v>
      </c>
      <c r="L10" s="24" t="n">
        <f aca="false">IFERROR((K10/F10-1)*J10,0)</f>
        <v>0.00359212605967716</v>
      </c>
      <c r="M10" s="25" t="n">
        <f aca="false">IFERROR(L10/J10,0)</f>
        <v>0.0303336703741151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customFormat="false" ht="15" hidden="false" customHeight="false" outlineLevel="0" collapsed="false">
      <c r="A11" s="1"/>
      <c r="B11" s="1"/>
      <c r="C11" s="26" t="n">
        <v>4</v>
      </c>
      <c r="D11" s="27" t="s">
        <v>40</v>
      </c>
      <c r="E11" s="18" t="n">
        <v>0.1</v>
      </c>
      <c r="F11" s="19" t="n">
        <v>43.47</v>
      </c>
      <c r="G11" s="20" t="n">
        <f aca="false">((E11*$D$4)/100)/F11</f>
        <v>3.75127422292711</v>
      </c>
      <c r="H11" s="21" t="n">
        <v>2</v>
      </c>
      <c r="I11" s="22" t="n">
        <f aca="false">H11*F11*100</f>
        <v>8694</v>
      </c>
      <c r="J11" s="23" t="n">
        <f aca="false">I11/$E$4</f>
        <v>0.104099813209445</v>
      </c>
      <c r="K11" s="28" t="n">
        <v>48.33</v>
      </c>
      <c r="L11" s="24" t="n">
        <f aca="false">IFERROR((K11/F11-1)*J11,0)</f>
        <v>0.0116384884333541</v>
      </c>
      <c r="M11" s="25" t="n">
        <f aca="false">IFERROR(L11/J11,0)</f>
        <v>0.111801242236025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customFormat="false" ht="15" hidden="false" customHeight="false" outlineLevel="0" collapsed="false">
      <c r="A12" s="1"/>
      <c r="B12" s="1"/>
      <c r="C12" s="26" t="n">
        <v>5</v>
      </c>
      <c r="D12" s="27" t="s">
        <v>41</v>
      </c>
      <c r="E12" s="18" t="n">
        <v>0.1</v>
      </c>
      <c r="F12" s="19" t="n">
        <v>29</v>
      </c>
      <c r="G12" s="20" t="n">
        <f aca="false">((E12*$D$4)/100)/F12</f>
        <v>5.62303070588419</v>
      </c>
      <c r="H12" s="21" t="n">
        <v>3</v>
      </c>
      <c r="I12" s="22" t="n">
        <f aca="false">H12*F12*100</f>
        <v>8700</v>
      </c>
      <c r="J12" s="23" t="n">
        <f aca="false">I12/$E$4</f>
        <v>0.104171655730638</v>
      </c>
      <c r="K12" s="28" t="n">
        <v>34.66</v>
      </c>
      <c r="L12" s="24" t="n">
        <f aca="false">IFERROR((K12/F12-1)*J12,0)</f>
        <v>0.0203314334977729</v>
      </c>
      <c r="M12" s="25" t="n">
        <f aca="false">IFERROR(L12/J12,0)</f>
        <v>0.195172413793103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customFormat="false" ht="15" hidden="false" customHeight="false" outlineLevel="0" collapsed="false">
      <c r="A13" s="1"/>
      <c r="B13" s="1"/>
      <c r="C13" s="26" t="n">
        <v>6</v>
      </c>
      <c r="D13" s="27" t="s">
        <v>42</v>
      </c>
      <c r="E13" s="18" t="n">
        <v>0.1</v>
      </c>
      <c r="F13" s="19" t="n">
        <v>18.9</v>
      </c>
      <c r="G13" s="20" t="n">
        <f aca="false">((E13*$D$4)/100)/F13</f>
        <v>8.62793071273236</v>
      </c>
      <c r="H13" s="21" t="n">
        <v>5</v>
      </c>
      <c r="I13" s="22" t="n">
        <f aca="false">H13*F13*100</f>
        <v>9450</v>
      </c>
      <c r="J13" s="23" t="n">
        <f aca="false">I13/$E$4</f>
        <v>0.113151970879831</v>
      </c>
      <c r="K13" s="28" t="n">
        <v>19.85</v>
      </c>
      <c r="L13" s="24" t="n">
        <f aca="false">IFERROR((K13/F13-1)*J13,0)</f>
        <v>0.00568753292782224</v>
      </c>
      <c r="M13" s="25" t="n">
        <f aca="false">IFERROR(L13/J13,0)</f>
        <v>0.0502645502645505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customFormat="false" ht="15" hidden="false" customHeight="false" outlineLevel="0" collapsed="false">
      <c r="A14" s="1"/>
      <c r="B14" s="1"/>
      <c r="C14" s="26" t="n">
        <v>7</v>
      </c>
      <c r="D14" s="27" t="s">
        <v>43</v>
      </c>
      <c r="E14" s="18" t="n">
        <v>0.1</v>
      </c>
      <c r="F14" s="19" t="n">
        <v>10.76</v>
      </c>
      <c r="G14" s="20" t="n">
        <f aca="false">((E14*$D$4)/100)/F14</f>
        <v>15.1550084080522</v>
      </c>
      <c r="H14" s="21" t="n">
        <v>7</v>
      </c>
      <c r="I14" s="22" t="n">
        <f aca="false">H14*F14*100</f>
        <v>7532</v>
      </c>
      <c r="J14" s="23" t="n">
        <f aca="false">I14/$E$4</f>
        <v>0.0901863116049619</v>
      </c>
      <c r="K14" s="28" t="n">
        <v>11.85</v>
      </c>
      <c r="L14" s="24" t="n">
        <f aca="false">IFERROR((K14/F14-1)*J14,0)</f>
        <v>0.00913597394511231</v>
      </c>
      <c r="M14" s="25" t="n">
        <f aca="false">IFERROR(L14/J14,0)</f>
        <v>0.101301115241636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customFormat="false" ht="15" hidden="false" customHeight="false" outlineLevel="0" collapsed="false">
      <c r="A15" s="1"/>
      <c r="B15" s="1"/>
      <c r="C15" s="26" t="n">
        <v>8</v>
      </c>
      <c r="D15" s="27" t="s">
        <v>29</v>
      </c>
      <c r="E15" s="18" t="n">
        <v>0.1</v>
      </c>
      <c r="F15" s="19" t="n">
        <v>12.89</v>
      </c>
      <c r="G15" s="20" t="n">
        <f aca="false">((E15*$D$4)/100)/F15</f>
        <v>12.6507285081956</v>
      </c>
      <c r="H15" s="21" t="n">
        <v>5</v>
      </c>
      <c r="I15" s="22" t="n">
        <f aca="false">H15*F15*100</f>
        <v>6445</v>
      </c>
      <c r="J15" s="23" t="n">
        <f aca="false">I15/$E$4</f>
        <v>0.0771708415153982</v>
      </c>
      <c r="K15" s="28" t="n">
        <v>12.46</v>
      </c>
      <c r="L15" s="24" t="n">
        <f aca="false">IFERROR((K15/F15-1)*J15,0)</f>
        <v>-0.00257435700943531</v>
      </c>
      <c r="M15" s="25" t="n">
        <f aca="false">IFERROR(L15/J15,0)</f>
        <v>-0.0333591931730023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customFormat="false" ht="15" hidden="false" customHeight="false" outlineLevel="0" collapsed="false">
      <c r="A16" s="1"/>
      <c r="B16" s="1"/>
      <c r="C16" s="26" t="n">
        <v>9</v>
      </c>
      <c r="D16" s="27" t="s">
        <v>44</v>
      </c>
      <c r="E16" s="18" t="n">
        <v>0.1</v>
      </c>
      <c r="F16" s="19" t="n">
        <v>22.7</v>
      </c>
      <c r="G16" s="20" t="n">
        <f aca="false">((E16*$D$4)/100)/F16</f>
        <v>7.18360750971989</v>
      </c>
      <c r="H16" s="21" t="n">
        <v>3</v>
      </c>
      <c r="I16" s="22" t="n">
        <f aca="false">H16*F16*100</f>
        <v>6810</v>
      </c>
      <c r="J16" s="23" t="n">
        <f aca="false">I16/$E$4</f>
        <v>0.0815412615546722</v>
      </c>
      <c r="K16" s="28" t="n">
        <v>21.25</v>
      </c>
      <c r="L16" s="24" t="n">
        <f aca="false">IFERROR((K16/F16-1)*J16,0)</f>
        <v>-0.00520858278653192</v>
      </c>
      <c r="M16" s="25" t="n">
        <f aca="false">IFERROR(L16/J16,0)</f>
        <v>-0.0638766519823788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customFormat="false" ht="15" hidden="false" customHeight="false" outlineLevel="0" collapsed="false">
      <c r="A17" s="1"/>
      <c r="B17" s="1"/>
      <c r="C17" s="26" t="n">
        <v>10</v>
      </c>
      <c r="D17" s="27" t="s">
        <v>34</v>
      </c>
      <c r="E17" s="18" t="n">
        <v>0.1</v>
      </c>
      <c r="F17" s="19" t="n">
        <v>53.94</v>
      </c>
      <c r="G17" s="20" t="n">
        <f aca="false">((E17*$D$4)/100)/F17</f>
        <v>3.02313478810978</v>
      </c>
      <c r="H17" s="21" t="n">
        <v>1</v>
      </c>
      <c r="I17" s="22" t="n">
        <f aca="false">H17*F17*100</f>
        <v>5394</v>
      </c>
      <c r="J17" s="23" t="n">
        <f aca="false">I17/$E$4</f>
        <v>0.0645864265529958</v>
      </c>
      <c r="K17" s="28" t="n">
        <v>48.76</v>
      </c>
      <c r="L17" s="24" t="n">
        <f aca="false">IFERROR((K17/F17-1)*J17,0)</f>
        <v>-0.00620240432970928</v>
      </c>
      <c r="M17" s="25" t="n">
        <f aca="false">IFERROR(L17/J17,0)</f>
        <v>-0.0960326288468669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customFormat="false" ht="15" hidden="false" customHeight="false" outlineLevel="0" collapsed="false">
      <c r="A18" s="1"/>
      <c r="B18" s="1"/>
      <c r="C18" s="29" t="s">
        <v>24</v>
      </c>
      <c r="D18" s="29"/>
      <c r="E18" s="29"/>
      <c r="F18" s="30" t="n">
        <f aca="false">D4</f>
        <v>163067.890470642</v>
      </c>
      <c r="G18" s="31"/>
      <c r="H18" s="31"/>
      <c r="I18" s="31"/>
      <c r="J18" s="30"/>
      <c r="K18" s="32" t="n">
        <f aca="false">F4</f>
        <v>167907.890470642</v>
      </c>
      <c r="L18" s="33" t="n">
        <f aca="false">(K18/F18-1)</f>
        <v>0.0296808892666174</v>
      </c>
      <c r="M18" s="33"/>
      <c r="N18" s="1" t="s">
        <v>25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customFormat="false" ht="15.75" hidden="false" customHeight="true" outlineLevel="0" collapsed="false">
      <c r="A19" s="1"/>
      <c r="B19" s="1"/>
      <c r="C19" s="29" t="s">
        <v>26</v>
      </c>
      <c r="D19" s="29"/>
      <c r="E19" s="29"/>
      <c r="F19" s="34" t="n">
        <v>100967.2</v>
      </c>
      <c r="G19" s="35"/>
      <c r="H19" s="35"/>
      <c r="I19" s="35"/>
      <c r="J19" s="36"/>
      <c r="K19" s="37" t="n">
        <v>102673.28</v>
      </c>
      <c r="L19" s="33" t="n">
        <f aca="false">(K19/F19-1)</f>
        <v>0.0168973686504132</v>
      </c>
      <c r="M19" s="33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">
    <mergeCell ref="D2:F2"/>
    <mergeCell ref="C6:M6"/>
    <mergeCell ref="C7:D7"/>
    <mergeCell ref="L7:M7"/>
    <mergeCell ref="C18:E18"/>
    <mergeCell ref="L18:M18"/>
    <mergeCell ref="C19:E19"/>
    <mergeCell ref="L19:M19"/>
  </mergeCells>
  <conditionalFormatting sqref="M8:M17">
    <cfRule type="colorScale" priority="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E4">
    <cfRule type="cellIs" priority="3" operator="equal" aboveAverage="0" equalAverage="0" bottom="0" percent="0" rank="0" text="" dxfId="0">
      <formula>"VALOR ACIMA DO DISPONÍVEL"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18.71"/>
    <col collapsed="false" customWidth="true" hidden="false" outlineLevel="0" max="3" min="3" style="0" width="4.43"/>
    <col collapsed="false" customWidth="true" hidden="false" outlineLevel="0" max="4" min="4" style="0" width="15"/>
    <col collapsed="false" customWidth="true" hidden="false" outlineLevel="0" max="5" min="5" style="0" width="17.86"/>
    <col collapsed="false" customWidth="true" hidden="false" outlineLevel="0" max="6" min="6" style="0" width="15"/>
    <col collapsed="false" customWidth="true" hidden="false" outlineLevel="0" max="7" min="7" style="0" width="7.7"/>
    <col collapsed="false" customWidth="true" hidden="false" outlineLevel="0" max="8" min="8" style="0" width="7"/>
    <col collapsed="false" customWidth="true" hidden="false" outlineLevel="0" max="9" min="9" style="0" width="15"/>
    <col collapsed="false" customWidth="true" hidden="false" outlineLevel="0" max="10" min="10" style="0" width="7.14"/>
    <col collapsed="false" customWidth="true" hidden="false" outlineLevel="0" max="11" min="11" style="0" width="15"/>
    <col collapsed="false" customWidth="true" hidden="false" outlineLevel="0" max="12" min="12" style="0" width="8.85"/>
    <col collapsed="false" customWidth="true" hidden="false" outlineLevel="0" max="13" min="13" style="0" width="9"/>
    <col collapsed="false" customWidth="true" hidden="false" outlineLevel="0" max="25" min="14" style="0" width="8.7"/>
    <col collapsed="false" customWidth="true" hidden="false" outlineLevel="0" max="1025" min="26" style="0" width="14.43"/>
  </cols>
  <sheetData>
    <row r="1" customFormat="false" ht="15" hidden="false" customHeight="false" outlineLevel="0" collapsed="false">
      <c r="A1" s="1"/>
      <c r="B1" s="1"/>
      <c r="C1" s="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customFormat="false" ht="15" hidden="false" customHeight="false" outlineLevel="0" collapsed="false">
      <c r="A2" s="1"/>
      <c r="B2" s="1"/>
      <c r="C2" s="2"/>
      <c r="D2" s="3" t="s">
        <v>0</v>
      </c>
      <c r="E2" s="3"/>
      <c r="F2" s="3"/>
      <c r="G2" s="2"/>
      <c r="H2" s="2"/>
      <c r="I2" s="4" t="n">
        <f aca="false">SUM(L8:L17)</f>
        <v>0.0415199377521799</v>
      </c>
      <c r="J2" s="2" t="s">
        <v>1</v>
      </c>
      <c r="K2" s="5" t="s">
        <v>2</v>
      </c>
      <c r="L2" s="2"/>
      <c r="M2" s="2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customFormat="false" ht="15" hidden="false" customHeight="false" outlineLevel="0" collapsed="false">
      <c r="A3" s="1"/>
      <c r="B3" s="1"/>
      <c r="C3" s="2"/>
      <c r="D3" s="6" t="s">
        <v>3</v>
      </c>
      <c r="E3" s="7" t="s">
        <v>4</v>
      </c>
      <c r="F3" s="8" t="s">
        <v>5</v>
      </c>
      <c r="G3" s="2"/>
      <c r="H3" s="2"/>
      <c r="I3" s="1"/>
      <c r="J3" s="2"/>
      <c r="K3" s="5"/>
      <c r="L3" s="2"/>
      <c r="M3" s="2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customFormat="false" ht="30" hidden="false" customHeight="true" outlineLevel="0" collapsed="false">
      <c r="A4" s="1"/>
      <c r="B4" s="1"/>
      <c r="C4" s="2"/>
      <c r="D4" s="9" t="n">
        <f aca="false">Novembro!F4</f>
        <v>167907.890470642</v>
      </c>
      <c r="E4" s="10" t="n">
        <f aca="false">IF(SUM(I8:I17)&lt;=D4,SUM(I8:I17),"VALOR ACIMA DO DISPONÍVEL")</f>
        <v>124663</v>
      </c>
      <c r="F4" s="11" t="n">
        <f aca="false">(E4*I2)+E4+(D4-E4)</f>
        <v>173083.890470642</v>
      </c>
      <c r="G4" s="2"/>
      <c r="H4" s="2"/>
      <c r="I4" s="12" t="n">
        <f aca="false">F4/100000-1</f>
        <v>0.730838904706416</v>
      </c>
      <c r="J4" s="2" t="s">
        <v>1</v>
      </c>
      <c r="K4" s="5" t="s">
        <v>6</v>
      </c>
      <c r="L4" s="2"/>
      <c r="M4" s="2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customFormat="false" ht="15" hidden="false" customHeight="false" outlineLevel="0" collapsed="false">
      <c r="A5" s="1"/>
      <c r="B5" s="1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customFormat="false" ht="15" hidden="false" customHeight="false" outlineLevel="0" collapsed="false">
      <c r="A6" s="1"/>
      <c r="B6" s="1"/>
      <c r="C6" s="13" t="s">
        <v>7</v>
      </c>
      <c r="D6" s="13"/>
      <c r="E6" s="13"/>
      <c r="F6" s="13"/>
      <c r="G6" s="13"/>
      <c r="H6" s="13"/>
      <c r="I6" s="13"/>
      <c r="J6" s="13"/>
      <c r="K6" s="13"/>
      <c r="L6" s="13"/>
      <c r="M6" s="13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customFormat="false" ht="15" hidden="false" customHeight="false" outlineLevel="0" collapsed="false">
      <c r="A7" s="1"/>
      <c r="B7" s="1"/>
      <c r="C7" s="3" t="s">
        <v>8</v>
      </c>
      <c r="D7" s="3"/>
      <c r="E7" s="14" t="s">
        <v>9</v>
      </c>
      <c r="F7" s="6" t="s">
        <v>10</v>
      </c>
      <c r="G7" s="6" t="s">
        <v>11</v>
      </c>
      <c r="H7" s="15" t="s">
        <v>12</v>
      </c>
      <c r="I7" s="7" t="s">
        <v>13</v>
      </c>
      <c r="J7" s="15" t="s">
        <v>14</v>
      </c>
      <c r="K7" s="6" t="s">
        <v>15</v>
      </c>
      <c r="L7" s="3" t="s">
        <v>16</v>
      </c>
      <c r="M7" s="3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customFormat="false" ht="15" hidden="false" customHeight="false" outlineLevel="0" collapsed="false">
      <c r="A8" s="1"/>
      <c r="B8" s="1"/>
      <c r="C8" s="16" t="n">
        <v>1</v>
      </c>
      <c r="D8" s="17" t="s">
        <v>37</v>
      </c>
      <c r="E8" s="18" t="n">
        <v>0.1</v>
      </c>
      <c r="F8" s="19" t="n">
        <v>16.71</v>
      </c>
      <c r="G8" s="20" t="n">
        <f aca="false">((E8*$D$4)/100)/F8</f>
        <v>10.0483477241557</v>
      </c>
      <c r="H8" s="21" t="n">
        <v>6</v>
      </c>
      <c r="I8" s="22" t="n">
        <f aca="false">H8*F8*100</f>
        <v>10026</v>
      </c>
      <c r="J8" s="23" t="n">
        <f aca="false">I8/$E$4</f>
        <v>0.0804248253290872</v>
      </c>
      <c r="K8" s="28" t="n">
        <v>15.86</v>
      </c>
      <c r="L8" s="24" t="n">
        <f aca="false">IFERROR((K8/F8-1)*J8,0)</f>
        <v>-0.00409102941530367</v>
      </c>
      <c r="M8" s="25" t="n">
        <f aca="false">IFERROR(L8/J8,0)</f>
        <v>-0.0508677438659486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customFormat="false" ht="15" hidden="false" customHeight="false" outlineLevel="0" collapsed="false">
      <c r="A9" s="1"/>
      <c r="B9" s="1"/>
      <c r="C9" s="26" t="n">
        <v>2</v>
      </c>
      <c r="D9" s="27" t="s">
        <v>38</v>
      </c>
      <c r="E9" s="18" t="n">
        <v>0.1</v>
      </c>
      <c r="F9" s="19" t="n">
        <v>35.25</v>
      </c>
      <c r="G9" s="20" t="n">
        <f aca="false">((E9*$D$4)/100)/F9</f>
        <v>4.76334441051465</v>
      </c>
      <c r="H9" s="21" t="n">
        <v>3</v>
      </c>
      <c r="I9" s="22" t="n">
        <f aca="false">H9*F9*100</f>
        <v>10575</v>
      </c>
      <c r="J9" s="23" t="n">
        <f aca="false">I9/$E$4</f>
        <v>0.0848286981702671</v>
      </c>
      <c r="K9" s="28" t="n">
        <v>42.95</v>
      </c>
      <c r="L9" s="24" t="n">
        <f aca="false">IFERROR((K9/F9-1)*J9,0)</f>
        <v>0.0185299567634342</v>
      </c>
      <c r="M9" s="25" t="n">
        <f aca="false">IFERROR(L9/J9,0)</f>
        <v>0.218439716312057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customFormat="false" ht="15" hidden="false" customHeight="false" outlineLevel="0" collapsed="false">
      <c r="A10" s="1"/>
      <c r="B10" s="1"/>
      <c r="C10" s="26" t="n">
        <v>3</v>
      </c>
      <c r="D10" s="27" t="s">
        <v>39</v>
      </c>
      <c r="E10" s="18" t="n">
        <v>0.1</v>
      </c>
      <c r="F10" s="19" t="n">
        <v>9.89</v>
      </c>
      <c r="G10" s="20" t="n">
        <f aca="false">((E10*$D$4)/100)/F10</f>
        <v>16.977542009165</v>
      </c>
      <c r="H10" s="21" t="n">
        <v>13</v>
      </c>
      <c r="I10" s="22" t="n">
        <f aca="false">H10*F10*100</f>
        <v>12857</v>
      </c>
      <c r="J10" s="23" t="n">
        <f aca="false">I10/$E$4</f>
        <v>0.103134049397175</v>
      </c>
      <c r="K10" s="28" t="n">
        <v>10.19</v>
      </c>
      <c r="L10" s="24" t="n">
        <f aca="false">IFERROR((K10/F10-1)*J10,0)</f>
        <v>0.0031284342587616</v>
      </c>
      <c r="M10" s="25" t="n">
        <f aca="false">IFERROR(L10/J10,0)</f>
        <v>0.0303336703741151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customFormat="false" ht="15" hidden="false" customHeight="false" outlineLevel="0" collapsed="false">
      <c r="A11" s="1"/>
      <c r="B11" s="1"/>
      <c r="C11" s="26" t="n">
        <v>4</v>
      </c>
      <c r="D11" s="27" t="s">
        <v>40</v>
      </c>
      <c r="E11" s="18" t="n">
        <v>0.1</v>
      </c>
      <c r="F11" s="19" t="n">
        <v>43.47</v>
      </c>
      <c r="G11" s="20" t="n">
        <f aca="false">((E11*$D$4)/100)/F11</f>
        <v>3.86261537774653</v>
      </c>
      <c r="H11" s="21" t="n">
        <v>3</v>
      </c>
      <c r="I11" s="22" t="n">
        <f aca="false">H11*F11*100</f>
        <v>13041</v>
      </c>
      <c r="J11" s="23" t="n">
        <f aca="false">I11/$E$4</f>
        <v>0.104610028637206</v>
      </c>
      <c r="K11" s="28" t="n">
        <v>48.33</v>
      </c>
      <c r="L11" s="24" t="n">
        <f aca="false">IFERROR((K11/F11-1)*J11,0)</f>
        <v>0.0116955311519858</v>
      </c>
      <c r="M11" s="25" t="n">
        <f aca="false">IFERROR(L11/J11,0)</f>
        <v>0.111801242236025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customFormat="false" ht="15" hidden="false" customHeight="false" outlineLevel="0" collapsed="false">
      <c r="A12" s="1"/>
      <c r="B12" s="1"/>
      <c r="C12" s="26" t="n">
        <v>5</v>
      </c>
      <c r="D12" s="27" t="s">
        <v>41</v>
      </c>
      <c r="E12" s="18" t="n">
        <v>0.1</v>
      </c>
      <c r="F12" s="19" t="n">
        <v>29</v>
      </c>
      <c r="G12" s="20" t="n">
        <f aca="false">((E12*$D$4)/100)/F12</f>
        <v>5.78992725760833</v>
      </c>
      <c r="H12" s="21" t="n">
        <v>4</v>
      </c>
      <c r="I12" s="22" t="n">
        <f aca="false">H12*F12*100</f>
        <v>11600</v>
      </c>
      <c r="J12" s="23" t="n">
        <f aca="false">I12/$E$4</f>
        <v>0.0930508651323969</v>
      </c>
      <c r="K12" s="28" t="n">
        <v>34.66</v>
      </c>
      <c r="L12" s="24" t="n">
        <f aca="false">IFERROR((K12/F12-1)*J12,0)</f>
        <v>0.0181609619534264</v>
      </c>
      <c r="M12" s="25" t="n">
        <f aca="false">IFERROR(L12/J12,0)</f>
        <v>0.195172413793103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customFormat="false" ht="15" hidden="false" customHeight="false" outlineLevel="0" collapsed="false">
      <c r="A13" s="1"/>
      <c r="B13" s="1"/>
      <c r="C13" s="26" t="n">
        <v>6</v>
      </c>
      <c r="D13" s="27" t="s">
        <v>42</v>
      </c>
      <c r="E13" s="18" t="n">
        <v>0.1</v>
      </c>
      <c r="F13" s="19" t="n">
        <v>18.9</v>
      </c>
      <c r="G13" s="20" t="n">
        <f aca="false">((E13*$D$4)/100)/F13</f>
        <v>8.88401536881702</v>
      </c>
      <c r="H13" s="21" t="n">
        <v>7</v>
      </c>
      <c r="I13" s="22" t="n">
        <f aca="false">H13*F13*100</f>
        <v>13230</v>
      </c>
      <c r="J13" s="23" t="n">
        <f aca="false">I13/$E$4</f>
        <v>0.10612611600876</v>
      </c>
      <c r="K13" s="28" t="n">
        <v>19.85</v>
      </c>
      <c r="L13" s="24" t="n">
        <f aca="false">IFERROR((K13/F13-1)*J13,0)</f>
        <v>0.00533438149250381</v>
      </c>
      <c r="M13" s="25" t="n">
        <f aca="false">IFERROR(L13/J13,0)</f>
        <v>0.0502645502645505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customFormat="false" ht="15" hidden="false" customHeight="false" outlineLevel="0" collapsed="false">
      <c r="A14" s="1"/>
      <c r="B14" s="1"/>
      <c r="C14" s="26" t="n">
        <v>7</v>
      </c>
      <c r="D14" s="27" t="s">
        <v>43</v>
      </c>
      <c r="E14" s="18" t="n">
        <v>0.1</v>
      </c>
      <c r="F14" s="19" t="n">
        <v>10.76</v>
      </c>
      <c r="G14" s="20" t="n">
        <f aca="false">((E14*$D$4)/100)/F14</f>
        <v>15.6048225344462</v>
      </c>
      <c r="H14" s="21" t="n">
        <v>12</v>
      </c>
      <c r="I14" s="22" t="n">
        <f aca="false">H14*F14*100</f>
        <v>12912</v>
      </c>
      <c r="J14" s="23" t="n">
        <f aca="false">I14/$E$4</f>
        <v>0.103575238843923</v>
      </c>
      <c r="K14" s="28" t="n">
        <v>11.85</v>
      </c>
      <c r="L14" s="24" t="n">
        <f aca="false">IFERROR((K14/F14-1)*J14,0)</f>
        <v>0.0104922872063082</v>
      </c>
      <c r="M14" s="25" t="n">
        <f aca="false">IFERROR(L14/J14,0)</f>
        <v>0.101301115241636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customFormat="false" ht="15" hidden="false" customHeight="false" outlineLevel="0" collapsed="false">
      <c r="A15" s="1"/>
      <c r="B15" s="1"/>
      <c r="C15" s="26" t="n">
        <v>8</v>
      </c>
      <c r="D15" s="27" t="s">
        <v>29</v>
      </c>
      <c r="E15" s="18" t="n">
        <v>0.1</v>
      </c>
      <c r="F15" s="19" t="n">
        <v>12.89</v>
      </c>
      <c r="G15" s="20" t="n">
        <f aca="false">((E15*$D$4)/100)/F15</f>
        <v>13.0262133801894</v>
      </c>
      <c r="H15" s="21" t="n">
        <v>10</v>
      </c>
      <c r="I15" s="22" t="n">
        <f aca="false">H15*F15*100</f>
        <v>12890</v>
      </c>
      <c r="J15" s="23" t="n">
        <f aca="false">I15/$E$4</f>
        <v>0.103398763065224</v>
      </c>
      <c r="K15" s="28" t="n">
        <v>12.46</v>
      </c>
      <c r="L15" s="24" t="n">
        <f aca="false">IFERROR((K15/F15-1)*J15,0)</f>
        <v>-0.0034492993109423</v>
      </c>
      <c r="M15" s="25" t="n">
        <f aca="false">IFERROR(L15/J15,0)</f>
        <v>-0.0333591931730023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customFormat="false" ht="15" hidden="false" customHeight="false" outlineLevel="0" collapsed="false">
      <c r="A16" s="1"/>
      <c r="B16" s="1"/>
      <c r="C16" s="26" t="n">
        <v>9</v>
      </c>
      <c r="D16" s="27" t="s">
        <v>44</v>
      </c>
      <c r="E16" s="18" t="n">
        <v>0.1</v>
      </c>
      <c r="F16" s="19" t="n">
        <v>22.7</v>
      </c>
      <c r="G16" s="20" t="n">
        <f aca="false">((E16*$D$4)/100)/F16</f>
        <v>7.39682336875073</v>
      </c>
      <c r="H16" s="21" t="n">
        <v>5</v>
      </c>
      <c r="I16" s="22" t="n">
        <f aca="false">H16*F16*100</f>
        <v>11350</v>
      </c>
      <c r="J16" s="23" t="n">
        <f aca="false">I16/$E$4</f>
        <v>0.0910454585562677</v>
      </c>
      <c r="K16" s="28" t="n">
        <v>21.25</v>
      </c>
      <c r="L16" s="24" t="n">
        <f aca="false">IFERROR((K16/F16-1)*J16,0)</f>
        <v>-0.0058156790707748</v>
      </c>
      <c r="M16" s="25" t="n">
        <f aca="false">IFERROR(L16/J16,0)</f>
        <v>-0.0638766519823788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customFormat="false" ht="15" hidden="false" customHeight="false" outlineLevel="0" collapsed="false">
      <c r="A17" s="1"/>
      <c r="B17" s="1"/>
      <c r="C17" s="26" t="n">
        <v>10</v>
      </c>
      <c r="D17" s="27" t="s">
        <v>34</v>
      </c>
      <c r="E17" s="18" t="n">
        <v>0.1</v>
      </c>
      <c r="F17" s="19" t="n">
        <v>53.94</v>
      </c>
      <c r="G17" s="20" t="n">
        <f aca="false">((E17*$D$4)/100)/F17</f>
        <v>3.11286411699373</v>
      </c>
      <c r="H17" s="21" t="n">
        <v>3</v>
      </c>
      <c r="I17" s="22" t="n">
        <f aca="false">H17*F17*100</f>
        <v>16182</v>
      </c>
      <c r="J17" s="23" t="n">
        <f aca="false">I17/$E$4</f>
        <v>0.129805956859694</v>
      </c>
      <c r="K17" s="28" t="n">
        <v>48.76</v>
      </c>
      <c r="L17" s="24" t="n">
        <f aca="false">IFERROR((K17/F17-1)*J17,0)</f>
        <v>-0.0124656072772194</v>
      </c>
      <c r="M17" s="25" t="n">
        <f aca="false">IFERROR(L17/J17,0)</f>
        <v>-0.0960326288468669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customFormat="false" ht="15" hidden="false" customHeight="false" outlineLevel="0" collapsed="false">
      <c r="A18" s="1"/>
      <c r="B18" s="1"/>
      <c r="C18" s="29" t="s">
        <v>24</v>
      </c>
      <c r="D18" s="29"/>
      <c r="E18" s="29"/>
      <c r="F18" s="30" t="n">
        <f aca="false">D4</f>
        <v>167907.890470642</v>
      </c>
      <c r="G18" s="31"/>
      <c r="H18" s="31"/>
      <c r="I18" s="31"/>
      <c r="J18" s="30"/>
      <c r="K18" s="32" t="n">
        <f aca="false">F4</f>
        <v>173083.890470642</v>
      </c>
      <c r="L18" s="33" t="n">
        <f aca="false">(K18/F18-1)</f>
        <v>0.0308264250446588</v>
      </c>
      <c r="M18" s="33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customFormat="false" ht="15.75" hidden="false" customHeight="true" outlineLevel="0" collapsed="false">
      <c r="A19" s="1"/>
      <c r="B19" s="1"/>
      <c r="C19" s="29" t="s">
        <v>26</v>
      </c>
      <c r="D19" s="29"/>
      <c r="E19" s="29"/>
      <c r="F19" s="34" t="n">
        <v>100967.2</v>
      </c>
      <c r="G19" s="35"/>
      <c r="H19" s="35"/>
      <c r="I19" s="35"/>
      <c r="J19" s="36"/>
      <c r="K19" s="37" t="n">
        <v>102673.28</v>
      </c>
      <c r="L19" s="33" t="n">
        <f aca="false">(K19/F19-1)</f>
        <v>0.0168973686504132</v>
      </c>
      <c r="M19" s="33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">
    <mergeCell ref="D2:F2"/>
    <mergeCell ref="C6:M6"/>
    <mergeCell ref="C7:D7"/>
    <mergeCell ref="L7:M7"/>
    <mergeCell ref="C18:E18"/>
    <mergeCell ref="L18:M18"/>
    <mergeCell ref="C19:E19"/>
    <mergeCell ref="L19:M19"/>
  </mergeCells>
  <conditionalFormatting sqref="M8:M17">
    <cfRule type="colorScale" priority="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E4">
    <cfRule type="cellIs" priority="3" operator="equal" aboveAverage="0" equalAverage="0" bottom="0" percent="0" rank="0" text="" dxfId="0">
      <formula>"VALOR ACIMA DO DISPONÍVEL"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2020-07-05T23:01:47Z</dcterms:modified>
  <cp:revision>13</cp:revision>
  <dc:subject/>
  <dc:title/>
</cp:coreProperties>
</file>