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comments7.xml" ContentType="application/vnd.openxmlformats-officedocument.spreadsheetml.comments+xml"/>
  <Override PartName="/xl/media/image8.png" ContentType="image/png"/>
  <Override PartName="/xl/media/image7.png" ContentType="image/png"/>
  <Override PartName="/xl/media/image2.png" ContentType="image/png"/>
  <Override PartName="/xl/media/image1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comments8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8.vml" ContentType="application/vnd.openxmlformats-officedocument.vmlDrawing"/>
  <Override PartName="/xl/drawings/vmlDrawing1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o" sheetId="1" state="visible" r:id="rId2"/>
    <sheet name="Junho" sheetId="2" state="visible" r:id="rId3"/>
    <sheet name="Julho" sheetId="3" state="visible" r:id="rId4"/>
    <sheet name="Agosto" sheetId="4" state="visible" r:id="rId5"/>
    <sheet name="Setembro" sheetId="5" state="visible" r:id="rId6"/>
    <sheet name="Outubro" sheetId="6" state="visible" r:id="rId7"/>
    <sheet name="Novembro" sheetId="7" state="visible" r:id="rId8"/>
    <sheet name="Dezembro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sharedStrings.xml><?xml version="1.0" encoding="utf-8"?>
<sst xmlns="http://schemas.openxmlformats.org/spreadsheetml/2006/main" count="244" uniqueCount="37">
  <si>
    <t xml:space="preserve">CAPITAL</t>
  </si>
  <si>
    <t xml:space="preserve">-&gt;</t>
  </si>
  <si>
    <t xml:space="preserve">Rentabilidade Mensal dos Ativos (sem caixa)</t>
  </si>
  <si>
    <t xml:space="preserve">INICIAL</t>
  </si>
  <si>
    <t xml:space="preserve">INVESTIDO</t>
  </si>
  <si>
    <t xml:space="preserve">ATUAL</t>
  </si>
  <si>
    <t xml:space="preserve">Rentabilidade Acumulada</t>
  </si>
  <si>
    <t xml:space="preserve">Maio de 2020</t>
  </si>
  <si>
    <t xml:space="preserve">Ativos</t>
  </si>
  <si>
    <t xml:space="preserve">Composição</t>
  </si>
  <si>
    <t xml:space="preserve">Preço Compra</t>
  </si>
  <si>
    <t xml:space="preserve">Qnt 1</t>
  </si>
  <si>
    <t xml:space="preserve">Qnt 2</t>
  </si>
  <si>
    <t xml:space="preserve">Montante</t>
  </si>
  <si>
    <t xml:space="preserve">Comp2</t>
  </si>
  <si>
    <t xml:space="preserve">Preço Atual</t>
  </si>
  <si>
    <t xml:space="preserve">Retorno</t>
  </si>
  <si>
    <t xml:space="preserve">HAPV3</t>
  </si>
  <si>
    <t xml:space="preserve">PTNT4</t>
  </si>
  <si>
    <t xml:space="preserve">JSLG3</t>
  </si>
  <si>
    <t xml:space="preserve">POMO4</t>
  </si>
  <si>
    <t xml:space="preserve">MGLU3</t>
  </si>
  <si>
    <t xml:space="preserve">WEGE3</t>
  </si>
  <si>
    <t xml:space="preserve">VLID3</t>
  </si>
  <si>
    <t xml:space="preserve">CARTEIRA</t>
  </si>
  <si>
    <t xml:space="preserve">      -&gt; Rentabilidade mensal da carteira</t>
  </si>
  <si>
    <t xml:space="preserve">IBOVESPA</t>
  </si>
  <si>
    <t xml:space="preserve">CSNA3</t>
  </si>
  <si>
    <t xml:space="preserve">ELET3</t>
  </si>
  <si>
    <t xml:space="preserve">TAEE3</t>
  </si>
  <si>
    <t xml:space="preserve">EGIE3</t>
  </si>
  <si>
    <t xml:space="preserve">yduq3</t>
  </si>
  <si>
    <t xml:space="preserve">ENBR3</t>
  </si>
  <si>
    <t xml:space="preserve">ECOR3</t>
  </si>
  <si>
    <t xml:space="preserve">ITSA4</t>
  </si>
  <si>
    <t xml:space="preserve">SANB4</t>
  </si>
  <si>
    <t xml:space="preserve">BBAS3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</si>
</sst>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_-&quot;R$ &quot;* #,##0.00_-;&quot;-R$ &quot;* #,##0.00_-;_-&quot;R$ &quot;* \-??_-;_-@"/>
    <numFmt numFmtId="167" formatCode="_-* #,##0_-;\-* #,##0_-;_-* \-??_-;_-@"/>
    <numFmt numFmtId="168" formatCode="_-* #,##0.00_-;\-* #,##0.00_-;_-* \-??_-;_-@"/>
    <numFmt numFmtId="169" formatCode="0%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5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FFD965"/>
        <bgColor rgb="FFFFFF99"/>
      </patternFill>
    </fill>
    <fill>
      <patternFill patternType="solid">
        <fgColor rgb="FFE7E6E6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728640</xdr:colOff>
      <xdr:row>6</xdr:row>
      <xdr:rowOff>36000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85680" y="76320"/>
          <a:ext cx="1455480" cy="1293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728280</xdr:colOff>
      <xdr:row>6</xdr:row>
      <xdr:rowOff>36000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85680" y="76320"/>
          <a:ext cx="1455120" cy="1293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728280</xdr:colOff>
      <xdr:row>6</xdr:row>
      <xdr:rowOff>36000</xdr:rowOff>
    </xdr:to>
    <xdr:pic>
      <xdr:nvPicPr>
        <xdr:cNvPr id="2" name="image1.png" descr=""/>
        <xdr:cNvPicPr/>
      </xdr:nvPicPr>
      <xdr:blipFill>
        <a:blip r:embed="rId1"/>
        <a:stretch/>
      </xdr:blipFill>
      <xdr:spPr>
        <a:xfrm>
          <a:off x="85680" y="76320"/>
          <a:ext cx="1455120" cy="1293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728280</xdr:colOff>
      <xdr:row>6</xdr:row>
      <xdr:rowOff>36000</xdr:rowOff>
    </xdr:to>
    <xdr:pic>
      <xdr:nvPicPr>
        <xdr:cNvPr id="3" name="image1.png" descr=""/>
        <xdr:cNvPicPr/>
      </xdr:nvPicPr>
      <xdr:blipFill>
        <a:blip r:embed="rId1"/>
        <a:stretch/>
      </xdr:blipFill>
      <xdr:spPr>
        <a:xfrm>
          <a:off x="85680" y="76320"/>
          <a:ext cx="1455120" cy="1293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728280</xdr:colOff>
      <xdr:row>6</xdr:row>
      <xdr:rowOff>36000</xdr:rowOff>
    </xdr:to>
    <xdr:pic>
      <xdr:nvPicPr>
        <xdr:cNvPr id="4" name="image1.png" descr=""/>
        <xdr:cNvPicPr/>
      </xdr:nvPicPr>
      <xdr:blipFill>
        <a:blip r:embed="rId1"/>
        <a:stretch/>
      </xdr:blipFill>
      <xdr:spPr>
        <a:xfrm>
          <a:off x="85680" y="76320"/>
          <a:ext cx="1455120" cy="1293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728280</xdr:colOff>
      <xdr:row>6</xdr:row>
      <xdr:rowOff>36000</xdr:rowOff>
    </xdr:to>
    <xdr:pic>
      <xdr:nvPicPr>
        <xdr:cNvPr id="5" name="image1.png" descr=""/>
        <xdr:cNvPicPr/>
      </xdr:nvPicPr>
      <xdr:blipFill>
        <a:blip r:embed="rId1"/>
        <a:stretch/>
      </xdr:blipFill>
      <xdr:spPr>
        <a:xfrm>
          <a:off x="85680" y="76320"/>
          <a:ext cx="1455120" cy="1293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728280</xdr:colOff>
      <xdr:row>6</xdr:row>
      <xdr:rowOff>36000</xdr:rowOff>
    </xdr:to>
    <xdr:pic>
      <xdr:nvPicPr>
        <xdr:cNvPr id="6" name="image1.png" descr=""/>
        <xdr:cNvPicPr/>
      </xdr:nvPicPr>
      <xdr:blipFill>
        <a:blip r:embed="rId1"/>
        <a:stretch/>
      </xdr:blipFill>
      <xdr:spPr>
        <a:xfrm>
          <a:off x="85680" y="76320"/>
          <a:ext cx="1455120" cy="1293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728280</xdr:colOff>
      <xdr:row>6</xdr:row>
      <xdr:rowOff>36000</xdr:rowOff>
    </xdr:to>
    <xdr:pic>
      <xdr:nvPicPr>
        <xdr:cNvPr id="7" name="image1.png" descr=""/>
        <xdr:cNvPicPr/>
      </xdr:nvPicPr>
      <xdr:blipFill>
        <a:blip r:embed="rId1"/>
        <a:stretch/>
      </xdr:blipFill>
      <xdr:spPr>
        <a:xfrm>
          <a:off x="85680" y="76320"/>
          <a:ext cx="1455120" cy="12931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true" showOutlineSymbols="true" defaultGridColor="true" view="normal" topLeftCell="C2" colorId="64" zoomScale="100" zoomScaleNormal="100" zoomScalePageLayoutView="100" workbookViewId="0">
      <selection pane="topLeft" activeCell="K15" activeCellId="0" sqref="K15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0.0837811388848625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v>100000</v>
      </c>
      <c r="E4" s="10" t="n">
        <f aca="false">IF(SUM(I8:I17)&lt;=D4,SUM(I8:I17),"VALOR ACIMA DO DISPONÍVEL")</f>
        <v>100000</v>
      </c>
      <c r="F4" s="11" t="n">
        <f aca="false">(E4*I2)+E4+(D4-E4)</f>
        <v>108378.113888486</v>
      </c>
      <c r="G4" s="2"/>
      <c r="H4" s="2"/>
      <c r="I4" s="12" t="n">
        <f aca="false">F4/D4-1</f>
        <v>0.0837811388848624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17</v>
      </c>
      <c r="E8" s="18" t="n">
        <v>0.1</v>
      </c>
      <c r="F8" s="19" t="n">
        <v>52.44</v>
      </c>
      <c r="G8" s="20" t="n">
        <f aca="false">((E8*$D$4)/100)/F8</f>
        <v>1.906941266209</v>
      </c>
      <c r="H8" s="21" t="n">
        <v>1.906941266209</v>
      </c>
      <c r="I8" s="22" t="n">
        <f aca="false">H8*F8*100</f>
        <v>10000</v>
      </c>
      <c r="J8" s="23" t="n">
        <f aca="false">I8/$E$4</f>
        <v>0.1</v>
      </c>
      <c r="K8" s="19" t="n">
        <v>54.81</v>
      </c>
      <c r="L8" s="24" t="n">
        <f aca="false">IFERROR((K8/F8-1)*J8,0)</f>
        <v>0.00451945080091534</v>
      </c>
      <c r="M8" s="25" t="n">
        <f aca="false">IFERROR(L8/J8,0)</f>
        <v>0.0451945080091534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18</v>
      </c>
      <c r="E9" s="18" t="n">
        <v>0.1</v>
      </c>
      <c r="F9" s="19" t="n">
        <v>3.66</v>
      </c>
      <c r="G9" s="20" t="n">
        <f aca="false">((E9*$D$4)/100)/F9</f>
        <v>27.3224043715847</v>
      </c>
      <c r="H9" s="21" t="n">
        <v>27.3224043715847</v>
      </c>
      <c r="I9" s="22" t="n">
        <f aca="false">H9*F9*100</f>
        <v>10000</v>
      </c>
      <c r="J9" s="23" t="n">
        <f aca="false">I9/$E$4</f>
        <v>0.1</v>
      </c>
      <c r="K9" s="19" t="n">
        <v>3.89</v>
      </c>
      <c r="L9" s="24" t="n">
        <f aca="false">IFERROR((K9/F9-1)*J9,0)</f>
        <v>0.00628415300546448</v>
      </c>
      <c r="M9" s="25" t="n">
        <f aca="false">IFERROR(L9/J9,0)</f>
        <v>0.0628415300546448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4.9" hidden="false" customHeight="false" outlineLevel="0" collapsed="false">
      <c r="A10" s="1"/>
      <c r="B10" s="1"/>
      <c r="C10" s="26" t="n">
        <v>3</v>
      </c>
      <c r="D10" s="27" t="s">
        <v>19</v>
      </c>
      <c r="E10" s="18" t="n">
        <v>0.3</v>
      </c>
      <c r="F10" s="19" t="n">
        <v>18.8</v>
      </c>
      <c r="G10" s="20" t="n">
        <f aca="false">((E10*$D$4)/100)/F10</f>
        <v>15.9574468085106</v>
      </c>
      <c r="H10" s="21" t="n">
        <v>15.9574468085106</v>
      </c>
      <c r="I10" s="22" t="n">
        <f aca="false">H10*F10*100</f>
        <v>30000</v>
      </c>
      <c r="J10" s="23" t="n">
        <f aca="false">I10/$E$4</f>
        <v>0.3</v>
      </c>
      <c r="K10" s="19" t="n">
        <v>19.71</v>
      </c>
      <c r="L10" s="24" t="n">
        <f aca="false">IFERROR((K10/F10-1)*J10,0)</f>
        <v>0.0145212765957447</v>
      </c>
      <c r="M10" s="25" t="n">
        <f aca="false">IFERROR(L10/J10,0)</f>
        <v>0.0484042553191491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20</v>
      </c>
      <c r="E11" s="18" t="n">
        <v>0.08</v>
      </c>
      <c r="F11" s="19" t="n">
        <v>2.86</v>
      </c>
      <c r="G11" s="20" t="n">
        <f aca="false">((E11*$D$4)/100)/F11</f>
        <v>27.972027972028</v>
      </c>
      <c r="H11" s="21" t="n">
        <v>27.972027972028</v>
      </c>
      <c r="I11" s="22" t="n">
        <f aca="false">H11*F11*100</f>
        <v>8000</v>
      </c>
      <c r="J11" s="23" t="n">
        <f aca="false">I11/$E$4</f>
        <v>0.08</v>
      </c>
      <c r="K11" s="19" t="n">
        <v>2.68</v>
      </c>
      <c r="L11" s="24" t="n">
        <f aca="false">IFERROR((K11/F11-1)*J11,0)</f>
        <v>-0.00503496503496502</v>
      </c>
      <c r="M11" s="25" t="n">
        <f aca="false">IFERROR(L11/J11,0)</f>
        <v>-0.0629370629370628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4.9" hidden="false" customHeight="false" outlineLevel="0" collapsed="false">
      <c r="A12" s="1"/>
      <c r="B12" s="1"/>
      <c r="C12" s="26" t="n">
        <v>5</v>
      </c>
      <c r="D12" s="27" t="s">
        <v>21</v>
      </c>
      <c r="E12" s="18" t="n">
        <v>0.2</v>
      </c>
      <c r="F12" s="19" t="n">
        <v>49.7</v>
      </c>
      <c r="G12" s="20" t="n">
        <f aca="false">((E12*$D$4)/100)/F12</f>
        <v>4.02414486921529</v>
      </c>
      <c r="H12" s="21" t="n">
        <v>4.02414486921529</v>
      </c>
      <c r="I12" s="22" t="n">
        <f aca="false">H12*F12*100</f>
        <v>20000</v>
      </c>
      <c r="J12" s="23" t="n">
        <f aca="false">I12/$E$4</f>
        <v>0.2</v>
      </c>
      <c r="K12" s="19" t="n">
        <v>64.48</v>
      </c>
      <c r="L12" s="24" t="n">
        <f aca="false">IFERROR((K12/F12-1)*J12,0)</f>
        <v>0.059476861167002</v>
      </c>
      <c r="M12" s="25" t="n">
        <f aca="false">IFERROR(L12/J12,0)</f>
        <v>0.29738430583501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22</v>
      </c>
      <c r="E13" s="18" t="n">
        <v>0.14</v>
      </c>
      <c r="F13" s="19" t="n">
        <v>39.94</v>
      </c>
      <c r="G13" s="20" t="n">
        <f aca="false">((E13*$D$4)/100)/F13</f>
        <v>3.50525788683025</v>
      </c>
      <c r="H13" s="21" t="n">
        <v>3.50525788683025</v>
      </c>
      <c r="I13" s="22" t="n">
        <f aca="false">H13*F13*100</f>
        <v>14000</v>
      </c>
      <c r="J13" s="23" t="n">
        <f aca="false">I13/$E$4</f>
        <v>0.14</v>
      </c>
      <c r="K13" s="19" t="n">
        <v>40.42</v>
      </c>
      <c r="L13" s="24" t="n">
        <f aca="false">IFERROR((K13/F13-1)*J13,0)</f>
        <v>0.00168252378567854</v>
      </c>
      <c r="M13" s="25" t="n">
        <f aca="false">IFERROR(L13/J13,0)</f>
        <v>0.012018027040561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23</v>
      </c>
      <c r="E14" s="18" t="n">
        <v>0.08</v>
      </c>
      <c r="F14" s="19" t="n">
        <v>8.92</v>
      </c>
      <c r="G14" s="20" t="n">
        <f aca="false">((E14*$D$4)/100)/F14</f>
        <v>8.96860986547085</v>
      </c>
      <c r="H14" s="21" t="n">
        <v>8.96860986547085</v>
      </c>
      <c r="I14" s="22" t="n">
        <f aca="false">H14*F14*100</f>
        <v>8000</v>
      </c>
      <c r="J14" s="23" t="n">
        <f aca="false">I14/$E$4</f>
        <v>0.08</v>
      </c>
      <c r="K14" s="28" t="n">
        <v>9.18</v>
      </c>
      <c r="L14" s="24" t="n">
        <f aca="false">IFERROR((K14/F14-1)*J14,0)</f>
        <v>0.00233183856502242</v>
      </c>
      <c r="M14" s="25" t="n">
        <f aca="false">IFERROR(L14/J14,0)</f>
        <v>0.0291479820627802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6" t="n">
        <v>8</v>
      </c>
      <c r="D15" s="27"/>
      <c r="E15" s="18" t="n">
        <v>0.1</v>
      </c>
      <c r="F15" s="19"/>
      <c r="G15" s="20" t="e">
        <f aca="false">((E15*$D$4)/100)/F15</f>
        <v>#DIV/0!</v>
      </c>
      <c r="H15" s="21"/>
      <c r="I15" s="22" t="n">
        <f aca="false">H15*F15*100</f>
        <v>0</v>
      </c>
      <c r="J15" s="23" t="n">
        <f aca="false">I15/$E$4</f>
        <v>0</v>
      </c>
      <c r="K15" s="28"/>
      <c r="L15" s="24" t="n">
        <f aca="false">IFERROR((K15/F15-1)*J15,0)</f>
        <v>0</v>
      </c>
      <c r="M15" s="25" t="n">
        <f aca="false">IFERROR(L15/J15,0)</f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6" t="n">
        <v>9</v>
      </c>
      <c r="D16" s="27"/>
      <c r="E16" s="18" t="n">
        <v>0.1</v>
      </c>
      <c r="F16" s="19"/>
      <c r="G16" s="20" t="e">
        <f aca="false">((E16*$D$4)/100)/F16</f>
        <v>#DIV/0!</v>
      </c>
      <c r="H16" s="21"/>
      <c r="I16" s="22" t="n">
        <f aca="false">H16*F16*100</f>
        <v>0</v>
      </c>
      <c r="J16" s="23" t="n">
        <f aca="false">I16/$E$4</f>
        <v>0</v>
      </c>
      <c r="K16" s="28"/>
      <c r="L16" s="24" t="n">
        <f aca="false">IFERROR((K16/F16-1)*J16,0)</f>
        <v>0</v>
      </c>
      <c r="M16" s="25" t="n">
        <f aca="false">IFERROR(L16/J16,0)</f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6" t="n">
        <v>10</v>
      </c>
      <c r="D17" s="27"/>
      <c r="E17" s="18" t="n">
        <v>0.1</v>
      </c>
      <c r="F17" s="19"/>
      <c r="G17" s="20" t="e">
        <f aca="false">((E17*$D$4)/100)/F17</f>
        <v>#DIV/0!</v>
      </c>
      <c r="H17" s="21"/>
      <c r="I17" s="22" t="n">
        <f aca="false">H17*F17*100</f>
        <v>0</v>
      </c>
      <c r="J17" s="23" t="n">
        <f aca="false">I17/$E$4</f>
        <v>0</v>
      </c>
      <c r="K17" s="28"/>
      <c r="L17" s="24" t="n">
        <f aca="false">IFERROR((K17/F17-1)*J17,0)</f>
        <v>0</v>
      </c>
      <c r="M17" s="25" t="n">
        <f aca="false">IFERROR(L17/J17,0)</f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24</v>
      </c>
      <c r="D18" s="29"/>
      <c r="E18" s="29"/>
      <c r="F18" s="30" t="n">
        <v>100000</v>
      </c>
      <c r="G18" s="31"/>
      <c r="H18" s="31"/>
      <c r="I18" s="31"/>
      <c r="J18" s="30"/>
      <c r="K18" s="32" t="n">
        <f aca="false">F4</f>
        <v>108378.113888486</v>
      </c>
      <c r="L18" s="33" t="n">
        <f aca="false">(K18/F18-1)</f>
        <v>0.0837811388848624</v>
      </c>
      <c r="M18" s="33"/>
      <c r="N18" s="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26</v>
      </c>
      <c r="D19" s="29"/>
      <c r="E19" s="29"/>
      <c r="F19" s="34" t="n">
        <v>80505.89</v>
      </c>
      <c r="G19" s="35"/>
      <c r="H19" s="35"/>
      <c r="I19" s="35"/>
      <c r="J19" s="36"/>
      <c r="K19" s="37" t="n">
        <v>86771.95</v>
      </c>
      <c r="L19" s="33" t="n">
        <f aca="false">(K19/F19-1)</f>
        <v>0.0778335597556898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0.0453047953714825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Maio!F4</f>
        <v>108378.113888486</v>
      </c>
      <c r="E4" s="10" t="n">
        <f aca="false">IF(SUM(I8:I17)&lt;=D4,SUM(I8:I17),"VALOR ACIMA DO DISPONÍVEL")</f>
        <v>102868.36</v>
      </c>
      <c r="F4" s="11" t="n">
        <f aca="false">(E4*I2)+E4+(D4-E4)</f>
        <v>113038.543888486</v>
      </c>
      <c r="G4" s="2"/>
      <c r="H4" s="2"/>
      <c r="I4" s="12" t="n">
        <f aca="false">F4/100000-1</f>
        <v>0.130385438884862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27</v>
      </c>
      <c r="E8" s="18" t="n">
        <v>0.1</v>
      </c>
      <c r="F8" s="19" t="n">
        <v>16.71</v>
      </c>
      <c r="G8" s="20" t="n">
        <f aca="false">((E8*$D$4)/100)/F8</f>
        <v>6.48582369171073</v>
      </c>
      <c r="H8" s="21" t="n">
        <v>6.27</v>
      </c>
      <c r="I8" s="22" t="n">
        <f aca="false">H8*F8*100</f>
        <v>10477.17</v>
      </c>
      <c r="J8" s="23" t="n">
        <f aca="false">I8/$E$4</f>
        <v>0.101850267662477</v>
      </c>
      <c r="K8" s="28" t="n">
        <v>15.86</v>
      </c>
      <c r="L8" s="24" t="n">
        <f aca="false">IFERROR((K8/F8-1)*J8,0)</f>
        <v>-0.00518089332813317</v>
      </c>
      <c r="M8" s="25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28</v>
      </c>
      <c r="E9" s="18" t="n">
        <v>0.1</v>
      </c>
      <c r="F9" s="19" t="n">
        <v>35.25</v>
      </c>
      <c r="G9" s="20" t="n">
        <f aca="false">((E9*$D$4)/100)/F9</f>
        <v>3.0745564223684</v>
      </c>
      <c r="H9" s="21" t="n">
        <v>2.97</v>
      </c>
      <c r="I9" s="22" t="n">
        <f aca="false">H9*F9*100</f>
        <v>10469.25</v>
      </c>
      <c r="J9" s="23" t="n">
        <f aca="false">I9/$E$4</f>
        <v>0.101773276058839</v>
      </c>
      <c r="K9" s="28" t="n">
        <v>42.95</v>
      </c>
      <c r="L9" s="24" t="n">
        <f aca="false">IFERROR((K9/F9-1)*J9,0)</f>
        <v>0.0222313255504414</v>
      </c>
      <c r="M9" s="25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6" t="n">
        <v>3</v>
      </c>
      <c r="D10" s="27" t="s">
        <v>29</v>
      </c>
      <c r="E10" s="18" t="n">
        <v>0.1</v>
      </c>
      <c r="F10" s="19" t="n">
        <v>9.89</v>
      </c>
      <c r="G10" s="20" t="n">
        <f aca="false">((E10*$D$4)/100)/F10</f>
        <v>10.9583532748722</v>
      </c>
      <c r="H10" s="21" t="n">
        <v>10.6</v>
      </c>
      <c r="I10" s="22" t="n">
        <f aca="false">H10*F10*100</f>
        <v>10483.4</v>
      </c>
      <c r="J10" s="23" t="n">
        <f aca="false">I10/$E$4</f>
        <v>0.101910830502207</v>
      </c>
      <c r="K10" s="28" t="n">
        <v>10.19</v>
      </c>
      <c r="L10" s="24" t="n">
        <f aca="false">IFERROR((K10/F10-1)*J10,0)</f>
        <v>0.00309132954000625</v>
      </c>
      <c r="M10" s="25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30</v>
      </c>
      <c r="E11" s="18" t="n">
        <v>0.1</v>
      </c>
      <c r="F11" s="19" t="n">
        <v>43.47</v>
      </c>
      <c r="G11" s="20" t="n">
        <f aca="false">((E11*$D$4)/100)/F11</f>
        <v>2.49317032179633</v>
      </c>
      <c r="H11" s="21" t="n">
        <v>2.41</v>
      </c>
      <c r="I11" s="22" t="n">
        <f aca="false">H11*F11*100</f>
        <v>10476.27</v>
      </c>
      <c r="J11" s="23" t="n">
        <f aca="false">I11/$E$4</f>
        <v>0.101841518616609</v>
      </c>
      <c r="K11" s="28" t="n">
        <v>48.33</v>
      </c>
      <c r="L11" s="24" t="n">
        <f aca="false">IFERROR((K11/F11-1)*J11,0)</f>
        <v>0.0113860082925401</v>
      </c>
      <c r="M11" s="25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6" t="n">
        <v>5</v>
      </c>
      <c r="D12" s="27" t="s">
        <v>31</v>
      </c>
      <c r="E12" s="18" t="n">
        <v>0.1</v>
      </c>
      <c r="F12" s="19" t="n">
        <v>29</v>
      </c>
      <c r="G12" s="20" t="n">
        <f aca="false">((E12*$D$4)/100)/F12</f>
        <v>3.73717634098228</v>
      </c>
      <c r="H12" s="21" t="n">
        <v>3.62</v>
      </c>
      <c r="I12" s="22" t="n">
        <f aca="false">H12*F12*100</f>
        <v>10498</v>
      </c>
      <c r="J12" s="23" t="n">
        <f aca="false">I12/$E$4</f>
        <v>0.102052759468509</v>
      </c>
      <c r="K12" s="28" t="n">
        <v>34.66</v>
      </c>
      <c r="L12" s="24" t="n">
        <f aca="false">IFERROR((K12/F12-1)*J12,0)</f>
        <v>0.0199178833997159</v>
      </c>
      <c r="M12" s="25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32</v>
      </c>
      <c r="E13" s="18" t="n">
        <v>0.1</v>
      </c>
      <c r="F13" s="19" t="n">
        <v>18.9</v>
      </c>
      <c r="G13" s="20" t="n">
        <f aca="false">((E13*$D$4)/100)/F13</f>
        <v>5.73429174013155</v>
      </c>
      <c r="H13" s="21" t="n">
        <v>5.55</v>
      </c>
      <c r="I13" s="22" t="n">
        <f aca="false">H13*F13*100</f>
        <v>10489.5</v>
      </c>
      <c r="J13" s="23" t="n">
        <f aca="false">I13/$E$4</f>
        <v>0.101970129590867</v>
      </c>
      <c r="K13" s="28" t="n">
        <v>19.85</v>
      </c>
      <c r="L13" s="24" t="n">
        <f aca="false">IFERROR((K13/F13-1)*J13,0)</f>
        <v>0.00512548270430288</v>
      </c>
      <c r="M13" s="25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33</v>
      </c>
      <c r="E14" s="18" t="n">
        <v>0.1</v>
      </c>
      <c r="F14" s="19" t="n">
        <v>10.76</v>
      </c>
      <c r="G14" s="20" t="n">
        <f aca="false">((E14*$D$4)/100)/F14</f>
        <v>10.0723154171456</v>
      </c>
      <c r="H14" s="21" t="n">
        <v>7.94</v>
      </c>
      <c r="I14" s="22" t="n">
        <f aca="false">H14*F14*100</f>
        <v>8543.44</v>
      </c>
      <c r="J14" s="23" t="n">
        <f aca="false">I14/$E$4</f>
        <v>0.0830521649222366</v>
      </c>
      <c r="K14" s="28" t="n">
        <v>11.85</v>
      </c>
      <c r="L14" s="24" t="n">
        <f aca="false">IFERROR((K14/F14-1)*J14,0)</f>
        <v>0.00841327692985482</v>
      </c>
      <c r="M14" s="25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6" t="n">
        <v>8</v>
      </c>
      <c r="D15" s="27" t="s">
        <v>34</v>
      </c>
      <c r="E15" s="18" t="n">
        <v>0.1</v>
      </c>
      <c r="F15" s="19" t="n">
        <v>12.89</v>
      </c>
      <c r="G15" s="20" t="n">
        <f aca="false">((E15*$D$4)/100)/F15</f>
        <v>8.4079219463527</v>
      </c>
      <c r="H15" s="21" t="n">
        <v>8.13</v>
      </c>
      <c r="I15" s="22" t="n">
        <f aca="false">H15*F15*100</f>
        <v>10479.57</v>
      </c>
      <c r="J15" s="23" t="n">
        <f aca="false">I15/$E$4</f>
        <v>0.101873598451458</v>
      </c>
      <c r="K15" s="28" t="n">
        <v>12.46</v>
      </c>
      <c r="L15" s="24" t="n">
        <f aca="false">IFERROR((K15/F15-1)*J15,0)</f>
        <v>-0.00339842104997105</v>
      </c>
      <c r="M15" s="25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6" t="n">
        <v>9</v>
      </c>
      <c r="D16" s="27" t="s">
        <v>35</v>
      </c>
      <c r="E16" s="18" t="n">
        <v>0.1</v>
      </c>
      <c r="F16" s="19" t="n">
        <v>22.7</v>
      </c>
      <c r="G16" s="20" t="n">
        <f aca="false">((E16*$D$4)/100)/F16</f>
        <v>4.77436625059411</v>
      </c>
      <c r="H16" s="21" t="n">
        <v>4.62</v>
      </c>
      <c r="I16" s="22" t="n">
        <f aca="false">H16*F16*100</f>
        <v>10487.4</v>
      </c>
      <c r="J16" s="23" t="n">
        <f aca="false">I16/$E$4</f>
        <v>0.101949715150509</v>
      </c>
      <c r="K16" s="28" t="n">
        <v>21.25</v>
      </c>
      <c r="L16" s="24" t="n">
        <f aca="false">IFERROR((K16/F16-1)*J16,0)</f>
        <v>-0.00651220647437171</v>
      </c>
      <c r="M16" s="25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6" t="n">
        <v>10</v>
      </c>
      <c r="D17" s="27" t="s">
        <v>36</v>
      </c>
      <c r="E17" s="18" t="n">
        <v>0.1</v>
      </c>
      <c r="F17" s="19" t="n">
        <v>53.94</v>
      </c>
      <c r="G17" s="20" t="n">
        <f aca="false">((E17*$D$4)/100)/F17</f>
        <v>2.00923459192596</v>
      </c>
      <c r="H17" s="21" t="n">
        <v>1.94</v>
      </c>
      <c r="I17" s="22" t="n">
        <f aca="false">H17*F17*100</f>
        <v>10464.36</v>
      </c>
      <c r="J17" s="23" t="n">
        <f aca="false">I17/$E$4</f>
        <v>0.10172573957629</v>
      </c>
      <c r="K17" s="28" t="n">
        <v>48.76</v>
      </c>
      <c r="L17" s="24" t="n">
        <f aca="false">IFERROR((K17/F17-1)*J17,0)</f>
        <v>-0.00976899019290286</v>
      </c>
      <c r="M17" s="25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24</v>
      </c>
      <c r="D18" s="29"/>
      <c r="E18" s="29"/>
      <c r="F18" s="30" t="n">
        <f aca="false">D4</f>
        <v>108378.113888486</v>
      </c>
      <c r="G18" s="31"/>
      <c r="H18" s="31"/>
      <c r="I18" s="31"/>
      <c r="J18" s="30"/>
      <c r="K18" s="32" t="n">
        <f aca="false">F4</f>
        <v>113038.543888486</v>
      </c>
      <c r="L18" s="33" t="n">
        <f aca="false">(K18/F18-1)</f>
        <v>0.0430015787578224</v>
      </c>
      <c r="M18" s="33"/>
      <c r="N18" s="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26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Junho!F4</f>
        <v>113038.543888486</v>
      </c>
      <c r="E4" s="10" t="n">
        <f aca="false">IF(SUM(I8:I17)&lt;=D4,SUM(I8:I17),"VALOR ACIMA DO DISPONÍVEL")</f>
        <v>83516</v>
      </c>
      <c r="F4" s="11" t="n">
        <f aca="false">(E4*I2)+E4+(D4-E4)</f>
        <v>117878.543888486</v>
      </c>
      <c r="G4" s="2"/>
      <c r="H4" s="2"/>
      <c r="I4" s="12" t="n">
        <f aca="false">F4/100000-1</f>
        <v>0.178785438884862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27</v>
      </c>
      <c r="E8" s="18" t="n">
        <v>0.1</v>
      </c>
      <c r="F8" s="19" t="n">
        <v>16.71</v>
      </c>
      <c r="G8" s="20" t="n">
        <f aca="false">((E8*$D$4)/100)/F8</f>
        <v>6.76472434999918</v>
      </c>
      <c r="H8" s="21" t="n">
        <v>6</v>
      </c>
      <c r="I8" s="22" t="n">
        <f aca="false">H8*F8*100</f>
        <v>10026</v>
      </c>
      <c r="J8" s="23" t="n">
        <f aca="false">I8/$E$4</f>
        <v>0.120048852914412</v>
      </c>
      <c r="K8" s="28" t="n">
        <v>15.86</v>
      </c>
      <c r="L8" s="24" t="n">
        <f aca="false">IFERROR((K8/F8-1)*J8,0)</f>
        <v>-0.00610661430145123</v>
      </c>
      <c r="M8" s="25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28</v>
      </c>
      <c r="E9" s="18" t="n">
        <v>0.1</v>
      </c>
      <c r="F9" s="19" t="n">
        <v>35.25</v>
      </c>
      <c r="G9" s="20" t="n">
        <f aca="false">((E9*$D$4)/100)/F9</f>
        <v>3.20676720251025</v>
      </c>
      <c r="H9" s="21" t="n">
        <v>3</v>
      </c>
      <c r="I9" s="22" t="n">
        <f aca="false">H9*F9*100</f>
        <v>10575</v>
      </c>
      <c r="J9" s="23" t="n">
        <f aca="false">I9/$E$4</f>
        <v>0.126622443603621</v>
      </c>
      <c r="K9" s="28" t="n">
        <v>42.95</v>
      </c>
      <c r="L9" s="24" t="n">
        <f aca="false">IFERROR((K9/F9-1)*J9,0)</f>
        <v>0.0276593706595144</v>
      </c>
      <c r="M9" s="25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6" t="n">
        <v>3</v>
      </c>
      <c r="D10" s="27" t="s">
        <v>29</v>
      </c>
      <c r="E10" s="18" t="n">
        <v>0.1</v>
      </c>
      <c r="F10" s="19" t="n">
        <v>9.89</v>
      </c>
      <c r="G10" s="20" t="n">
        <f aca="false">((E10*$D$4)/100)/F10</f>
        <v>11.4295797662777</v>
      </c>
      <c r="H10" s="21" t="n">
        <v>10</v>
      </c>
      <c r="I10" s="22" t="n">
        <f aca="false">H10*F10*100</f>
        <v>9890</v>
      </c>
      <c r="J10" s="23" t="n">
        <f aca="false">I10/$E$4</f>
        <v>0.118420422434025</v>
      </c>
      <c r="K10" s="28" t="n">
        <v>10.19</v>
      </c>
      <c r="L10" s="24" t="n">
        <f aca="false">IFERROR((K10/F10-1)*J10,0)</f>
        <v>0.00359212605967716</v>
      </c>
      <c r="M10" s="25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30</v>
      </c>
      <c r="E11" s="18" t="n">
        <v>0.1</v>
      </c>
      <c r="F11" s="19" t="n">
        <v>43.47</v>
      </c>
      <c r="G11" s="20" t="n">
        <f aca="false">((E11*$D$4)/100)/F11</f>
        <v>2.60038058174571</v>
      </c>
      <c r="H11" s="21" t="n">
        <v>2</v>
      </c>
      <c r="I11" s="22" t="n">
        <f aca="false">H11*F11*100</f>
        <v>8694</v>
      </c>
      <c r="J11" s="23" t="n">
        <f aca="false">I11/$E$4</f>
        <v>0.104099813209445</v>
      </c>
      <c r="K11" s="28" t="n">
        <v>48.33</v>
      </c>
      <c r="L11" s="24" t="n">
        <f aca="false">IFERROR((K11/F11-1)*J11,0)</f>
        <v>0.0116384884333541</v>
      </c>
      <c r="M11" s="25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6" t="n">
        <v>5</v>
      </c>
      <c r="D12" s="27" t="s">
        <v>31</v>
      </c>
      <c r="E12" s="18" t="n">
        <v>0.1</v>
      </c>
      <c r="F12" s="19" t="n">
        <v>29</v>
      </c>
      <c r="G12" s="20" t="n">
        <f aca="false">((E12*$D$4)/100)/F12</f>
        <v>3.8978808237409</v>
      </c>
      <c r="H12" s="21" t="n">
        <v>3</v>
      </c>
      <c r="I12" s="22" t="n">
        <f aca="false">H12*F12*100</f>
        <v>8700</v>
      </c>
      <c r="J12" s="23" t="n">
        <f aca="false">I12/$E$4</f>
        <v>0.104171655730638</v>
      </c>
      <c r="K12" s="28" t="n">
        <v>34.66</v>
      </c>
      <c r="L12" s="24" t="n">
        <f aca="false">IFERROR((K12/F12-1)*J12,0)</f>
        <v>0.0203314334977729</v>
      </c>
      <c r="M12" s="25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32</v>
      </c>
      <c r="E13" s="18" t="n">
        <v>0.1</v>
      </c>
      <c r="F13" s="19" t="n">
        <v>18.9</v>
      </c>
      <c r="G13" s="20" t="n">
        <f aca="false">((E13*$D$4)/100)/F13</f>
        <v>5.98087533801515</v>
      </c>
      <c r="H13" s="21" t="n">
        <v>5</v>
      </c>
      <c r="I13" s="22" t="n">
        <f aca="false">H13*F13*100</f>
        <v>9450</v>
      </c>
      <c r="J13" s="23" t="n">
        <f aca="false">I13/$E$4</f>
        <v>0.113151970879831</v>
      </c>
      <c r="K13" s="28" t="n">
        <v>19.85</v>
      </c>
      <c r="L13" s="24" t="n">
        <f aca="false">IFERROR((K13/F13-1)*J13,0)</f>
        <v>0.00568753292782224</v>
      </c>
      <c r="M13" s="25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33</v>
      </c>
      <c r="E14" s="18" t="n">
        <v>0.1</v>
      </c>
      <c r="F14" s="19" t="n">
        <v>10.76</v>
      </c>
      <c r="G14" s="20" t="n">
        <f aca="false">((E14*$D$4)/100)/F14</f>
        <v>10.5054408818296</v>
      </c>
      <c r="H14" s="21" t="n">
        <v>7</v>
      </c>
      <c r="I14" s="22" t="n">
        <f aca="false">H14*F14*100</f>
        <v>7532</v>
      </c>
      <c r="J14" s="23" t="n">
        <f aca="false">I14/$E$4</f>
        <v>0.0901863116049619</v>
      </c>
      <c r="K14" s="28" t="n">
        <v>11.85</v>
      </c>
      <c r="L14" s="24" t="n">
        <f aca="false">IFERROR((K14/F14-1)*J14,0)</f>
        <v>0.00913597394511231</v>
      </c>
      <c r="M14" s="25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6" t="n">
        <v>8</v>
      </c>
      <c r="D15" s="27" t="s">
        <v>34</v>
      </c>
      <c r="E15" s="18" t="n">
        <v>0.1</v>
      </c>
      <c r="F15" s="19" t="n">
        <v>12.89</v>
      </c>
      <c r="G15" s="20" t="n">
        <f aca="false">((E15*$D$4)/100)/F15</f>
        <v>8.7694758641184</v>
      </c>
      <c r="H15" s="21" t="n">
        <v>5</v>
      </c>
      <c r="I15" s="22" t="n">
        <f aca="false">H15*F15*100</f>
        <v>6445</v>
      </c>
      <c r="J15" s="23" t="n">
        <f aca="false">I15/$E$4</f>
        <v>0.0771708415153982</v>
      </c>
      <c r="K15" s="28" t="n">
        <v>12.46</v>
      </c>
      <c r="L15" s="24" t="n">
        <f aca="false">IFERROR((K15/F15-1)*J15,0)</f>
        <v>-0.00257435700943531</v>
      </c>
      <c r="M15" s="25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6" t="n">
        <v>9</v>
      </c>
      <c r="D16" s="27" t="s">
        <v>35</v>
      </c>
      <c r="E16" s="18" t="n">
        <v>0.1</v>
      </c>
      <c r="F16" s="19" t="n">
        <v>22.7</v>
      </c>
      <c r="G16" s="20" t="n">
        <f aca="false">((E16*$D$4)/100)/F16</f>
        <v>4.97967153693772</v>
      </c>
      <c r="H16" s="21" t="n">
        <v>3</v>
      </c>
      <c r="I16" s="22" t="n">
        <f aca="false">H16*F16*100</f>
        <v>6810</v>
      </c>
      <c r="J16" s="23" t="n">
        <f aca="false">I16/$E$4</f>
        <v>0.0815412615546722</v>
      </c>
      <c r="K16" s="28" t="n">
        <v>21.25</v>
      </c>
      <c r="L16" s="24" t="n">
        <f aca="false">IFERROR((K16/F16-1)*J16,0)</f>
        <v>-0.00520858278653192</v>
      </c>
      <c r="M16" s="25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6" t="n">
        <v>10</v>
      </c>
      <c r="D17" s="27" t="s">
        <v>36</v>
      </c>
      <c r="E17" s="18" t="n">
        <v>0.1</v>
      </c>
      <c r="F17" s="19" t="n">
        <v>53.94</v>
      </c>
      <c r="G17" s="20" t="n">
        <f aca="false">((E17*$D$4)/100)/F17</f>
        <v>2.0956348514736</v>
      </c>
      <c r="H17" s="21" t="n">
        <v>1</v>
      </c>
      <c r="I17" s="22" t="n">
        <f aca="false">H17*F17*100</f>
        <v>5394</v>
      </c>
      <c r="J17" s="23" t="n">
        <f aca="false">I17/$E$4</f>
        <v>0.0645864265529958</v>
      </c>
      <c r="K17" s="28" t="n">
        <v>48.76</v>
      </c>
      <c r="L17" s="24" t="n">
        <f aca="false">IFERROR((K17/F17-1)*J17,0)</f>
        <v>-0.00620240432970928</v>
      </c>
      <c r="M17" s="25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24</v>
      </c>
      <c r="D18" s="29"/>
      <c r="E18" s="29"/>
      <c r="F18" s="30" t="n">
        <f aca="false">D4</f>
        <v>113038.543888486</v>
      </c>
      <c r="G18" s="31"/>
      <c r="H18" s="31"/>
      <c r="I18" s="31"/>
      <c r="J18" s="30"/>
      <c r="K18" s="32" t="n">
        <f aca="false">F4</f>
        <v>117878.543888486</v>
      </c>
      <c r="L18" s="33" t="n">
        <f aca="false">(K18/F18-1)</f>
        <v>0.0428172535978058</v>
      </c>
      <c r="M18" s="33"/>
      <c r="N18" s="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26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Julho!F4</f>
        <v>117878.543888486</v>
      </c>
      <c r="E4" s="10" t="n">
        <f aca="false">IF(SUM(I8:I17)&lt;=D4,SUM(I8:I17),"VALOR ACIMA DO DISPONÍVEL")</f>
        <v>83516</v>
      </c>
      <c r="F4" s="11" t="n">
        <f aca="false">(E4*I2)+E4+(D4-E4)</f>
        <v>122718.543888486</v>
      </c>
      <c r="G4" s="2"/>
      <c r="H4" s="2"/>
      <c r="I4" s="12" t="n">
        <f aca="false">F4/100000-1</f>
        <v>0.227185438884862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27</v>
      </c>
      <c r="E8" s="18" t="n">
        <v>0.1</v>
      </c>
      <c r="F8" s="19" t="n">
        <v>16.71</v>
      </c>
      <c r="G8" s="20" t="n">
        <f aca="false">((E8*$D$4)/100)/F8</f>
        <v>7.05437126801234</v>
      </c>
      <c r="H8" s="21" t="n">
        <v>6</v>
      </c>
      <c r="I8" s="22" t="n">
        <f aca="false">H8*F8*100</f>
        <v>10026</v>
      </c>
      <c r="J8" s="23" t="n">
        <f aca="false">I8/$E$4</f>
        <v>0.120048852914412</v>
      </c>
      <c r="K8" s="28" t="n">
        <v>15.86</v>
      </c>
      <c r="L8" s="24" t="n">
        <f aca="false">IFERROR((K8/F8-1)*J8,0)</f>
        <v>-0.00610661430145123</v>
      </c>
      <c r="M8" s="25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28</v>
      </c>
      <c r="E9" s="18" t="n">
        <v>0.1</v>
      </c>
      <c r="F9" s="19" t="n">
        <v>35.25</v>
      </c>
      <c r="G9" s="20" t="n">
        <f aca="false">((E9*$D$4)/100)/F9</f>
        <v>3.34407216704925</v>
      </c>
      <c r="H9" s="21" t="n">
        <v>3</v>
      </c>
      <c r="I9" s="22" t="n">
        <f aca="false">H9*F9*100</f>
        <v>10575</v>
      </c>
      <c r="J9" s="23" t="n">
        <f aca="false">I9/$E$4</f>
        <v>0.126622443603621</v>
      </c>
      <c r="K9" s="28" t="n">
        <v>42.95</v>
      </c>
      <c r="L9" s="24" t="n">
        <f aca="false">IFERROR((K9/F9-1)*J9,0)</f>
        <v>0.0276593706595144</v>
      </c>
      <c r="M9" s="25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6" t="n">
        <v>3</v>
      </c>
      <c r="D10" s="27" t="s">
        <v>29</v>
      </c>
      <c r="E10" s="18" t="n">
        <v>0.09</v>
      </c>
      <c r="F10" s="19" t="n">
        <v>9.89</v>
      </c>
      <c r="G10" s="20" t="n">
        <f aca="false">((E10*$D$4)/100)/F10</f>
        <v>10.7270666834821</v>
      </c>
      <c r="H10" s="21" t="n">
        <v>10</v>
      </c>
      <c r="I10" s="22" t="n">
        <f aca="false">H10*F10*100</f>
        <v>9890</v>
      </c>
      <c r="J10" s="23" t="n">
        <f aca="false">I10/$E$4</f>
        <v>0.118420422434025</v>
      </c>
      <c r="K10" s="28" t="n">
        <v>10.19</v>
      </c>
      <c r="L10" s="24" t="n">
        <f aca="false">IFERROR((K10/F10-1)*J10,0)</f>
        <v>0.00359212605967716</v>
      </c>
      <c r="M10" s="25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30</v>
      </c>
      <c r="E11" s="18" t="n">
        <v>0.09</v>
      </c>
      <c r="F11" s="19" t="n">
        <v>43.47</v>
      </c>
      <c r="G11" s="20" t="n">
        <f aca="false">((E11*$D$4)/100)/F11</f>
        <v>2.44054956290862</v>
      </c>
      <c r="H11" s="21" t="n">
        <v>2</v>
      </c>
      <c r="I11" s="22" t="n">
        <f aca="false">H11*F11*100</f>
        <v>8694</v>
      </c>
      <c r="J11" s="23" t="n">
        <f aca="false">I11/$E$4</f>
        <v>0.104099813209445</v>
      </c>
      <c r="K11" s="28" t="n">
        <v>48.33</v>
      </c>
      <c r="L11" s="24" t="n">
        <f aca="false">IFERROR((K11/F11-1)*J11,0)</f>
        <v>0.0116384884333541</v>
      </c>
      <c r="M11" s="25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6" t="n">
        <v>5</v>
      </c>
      <c r="D12" s="27" t="s">
        <v>31</v>
      </c>
      <c r="E12" s="18" t="n">
        <v>0.08</v>
      </c>
      <c r="F12" s="19" t="n">
        <v>29</v>
      </c>
      <c r="G12" s="20" t="n">
        <f aca="false">((E12*$D$4)/100)/F12</f>
        <v>3.25182190037203</v>
      </c>
      <c r="H12" s="21" t="n">
        <v>3</v>
      </c>
      <c r="I12" s="22" t="n">
        <f aca="false">H12*F12*100</f>
        <v>8700</v>
      </c>
      <c r="J12" s="23" t="n">
        <f aca="false">I12/$E$4</f>
        <v>0.104171655730638</v>
      </c>
      <c r="K12" s="28" t="n">
        <v>34.66</v>
      </c>
      <c r="L12" s="24" t="n">
        <f aca="false">IFERROR((K12/F12-1)*J12,0)</f>
        <v>0.0203314334977729</v>
      </c>
      <c r="M12" s="25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32</v>
      </c>
      <c r="E13" s="18" t="n">
        <v>0.09</v>
      </c>
      <c r="F13" s="19" t="n">
        <v>18.9</v>
      </c>
      <c r="G13" s="20" t="n">
        <f aca="false">((E13*$D$4)/100)/F13</f>
        <v>5.61326399468982</v>
      </c>
      <c r="H13" s="21" t="n">
        <v>5</v>
      </c>
      <c r="I13" s="22" t="n">
        <f aca="false">H13*F13*100</f>
        <v>9450</v>
      </c>
      <c r="J13" s="23" t="n">
        <f aca="false">I13/$E$4</f>
        <v>0.113151970879831</v>
      </c>
      <c r="K13" s="28" t="n">
        <v>19.85</v>
      </c>
      <c r="L13" s="24" t="n">
        <f aca="false">IFERROR((K13/F13-1)*J13,0)</f>
        <v>0.00568753292782224</v>
      </c>
      <c r="M13" s="25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33</v>
      </c>
      <c r="E14" s="18" t="n">
        <v>0.07</v>
      </c>
      <c r="F14" s="19" t="n">
        <v>10.76</v>
      </c>
      <c r="G14" s="20" t="n">
        <f aca="false">((E14*$D$4)/100)/F14</f>
        <v>7.66867850575654</v>
      </c>
      <c r="H14" s="21" t="n">
        <v>7</v>
      </c>
      <c r="I14" s="22" t="n">
        <f aca="false">H14*F14*100</f>
        <v>7532</v>
      </c>
      <c r="J14" s="23" t="n">
        <f aca="false">I14/$E$4</f>
        <v>0.0901863116049619</v>
      </c>
      <c r="K14" s="28" t="n">
        <v>11.85</v>
      </c>
      <c r="L14" s="24" t="n">
        <f aca="false">IFERROR((K14/F14-1)*J14,0)</f>
        <v>0.00913597394511231</v>
      </c>
      <c r="M14" s="25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6" t="n">
        <v>8</v>
      </c>
      <c r="D15" s="27" t="s">
        <v>34</v>
      </c>
      <c r="E15" s="18" t="n">
        <v>0.07</v>
      </c>
      <c r="F15" s="19" t="n">
        <v>12.89</v>
      </c>
      <c r="G15" s="20" t="n">
        <f aca="false">((E15*$D$4)/100)/F15</f>
        <v>6.40147251527854</v>
      </c>
      <c r="H15" s="21" t="n">
        <v>5</v>
      </c>
      <c r="I15" s="22" t="n">
        <f aca="false">H15*F15*100</f>
        <v>6445</v>
      </c>
      <c r="J15" s="23" t="n">
        <f aca="false">I15/$E$4</f>
        <v>0.0771708415153982</v>
      </c>
      <c r="K15" s="28" t="n">
        <v>12.46</v>
      </c>
      <c r="L15" s="24" t="n">
        <f aca="false">IFERROR((K15/F15-1)*J15,0)</f>
        <v>-0.00257435700943531</v>
      </c>
      <c r="M15" s="25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6" t="n">
        <v>9</v>
      </c>
      <c r="D16" s="27" t="s">
        <v>35</v>
      </c>
      <c r="E16" s="18" t="n">
        <v>0.07</v>
      </c>
      <c r="F16" s="19" t="n">
        <v>22.7</v>
      </c>
      <c r="G16" s="20" t="n">
        <f aca="false">((E16*$D$4)/100)/F16</f>
        <v>3.63502117717799</v>
      </c>
      <c r="H16" s="21" t="n">
        <v>3</v>
      </c>
      <c r="I16" s="22" t="n">
        <f aca="false">H16*F16*100</f>
        <v>6810</v>
      </c>
      <c r="J16" s="23" t="n">
        <f aca="false">I16/$E$4</f>
        <v>0.0815412615546722</v>
      </c>
      <c r="K16" s="28" t="n">
        <v>21.25</v>
      </c>
      <c r="L16" s="24" t="n">
        <f aca="false">IFERROR((K16/F16-1)*J16,0)</f>
        <v>-0.00520858278653192</v>
      </c>
      <c r="M16" s="25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6" t="n">
        <v>10</v>
      </c>
      <c r="D17" s="27" t="s">
        <v>36</v>
      </c>
      <c r="E17" s="18" t="n">
        <v>0.08</v>
      </c>
      <c r="F17" s="19" t="n">
        <v>53.94</v>
      </c>
      <c r="G17" s="20" t="n">
        <f aca="false">((E17*$D$4)/100)/F17</f>
        <v>1.74829134428604</v>
      </c>
      <c r="H17" s="21" t="n">
        <v>1</v>
      </c>
      <c r="I17" s="22" t="n">
        <f aca="false">H17*F17*100</f>
        <v>5394</v>
      </c>
      <c r="J17" s="23" t="n">
        <f aca="false">I17/$E$4</f>
        <v>0.0645864265529958</v>
      </c>
      <c r="K17" s="28" t="n">
        <v>48.76</v>
      </c>
      <c r="L17" s="24" t="n">
        <f aca="false">IFERROR((K17/F17-1)*J17,0)</f>
        <v>-0.00620240432970928</v>
      </c>
      <c r="M17" s="25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24</v>
      </c>
      <c r="D18" s="29"/>
      <c r="E18" s="29"/>
      <c r="F18" s="30" t="n">
        <f aca="false">D4</f>
        <v>117878.543888486</v>
      </c>
      <c r="G18" s="31"/>
      <c r="H18" s="31"/>
      <c r="I18" s="31"/>
      <c r="J18" s="30"/>
      <c r="K18" s="32" t="n">
        <f aca="false">F4</f>
        <v>122718.543888486</v>
      </c>
      <c r="L18" s="33" t="n">
        <f aca="false">(K18/F18-1)</f>
        <v>0.0410592109500323</v>
      </c>
      <c r="M18" s="33"/>
      <c r="N18" s="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26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Agosto!F4</f>
        <v>122718.543888486</v>
      </c>
      <c r="E4" s="10" t="n">
        <f aca="false">IF(SUM(I8:I17)&lt;=D4,SUM(I8:I17),"VALOR ACIMA DO DISPONÍVEL")</f>
        <v>83516</v>
      </c>
      <c r="F4" s="11" t="n">
        <f aca="false">(E4*I2)+E4+(D4-E4)</f>
        <v>127558.543888486</v>
      </c>
      <c r="G4" s="2"/>
      <c r="H4" s="2"/>
      <c r="I4" s="12" t="n">
        <f aca="false">F4/100000-1</f>
        <v>0.275585438884862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27</v>
      </c>
      <c r="E8" s="18" t="n">
        <v>0.1</v>
      </c>
      <c r="F8" s="19" t="n">
        <v>16.71</v>
      </c>
      <c r="G8" s="20" t="n">
        <f aca="false">((E8*$D$4)/100)/F8</f>
        <v>7.34401818602551</v>
      </c>
      <c r="H8" s="21" t="n">
        <v>6</v>
      </c>
      <c r="I8" s="22" t="n">
        <f aca="false">H8*F8*100</f>
        <v>10026</v>
      </c>
      <c r="J8" s="23" t="n">
        <f aca="false">I8/$E$4</f>
        <v>0.120048852914412</v>
      </c>
      <c r="K8" s="28" t="n">
        <v>15.86</v>
      </c>
      <c r="L8" s="24" t="n">
        <f aca="false">IFERROR((K8/F8-1)*J8,0)</f>
        <v>-0.00610661430145123</v>
      </c>
      <c r="M8" s="25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28</v>
      </c>
      <c r="E9" s="18" t="n">
        <v>0.1</v>
      </c>
      <c r="F9" s="19" t="n">
        <v>35.25</v>
      </c>
      <c r="G9" s="20" t="n">
        <f aca="false">((E9*$D$4)/100)/F9</f>
        <v>3.48137713158826</v>
      </c>
      <c r="H9" s="21" t="n">
        <v>3</v>
      </c>
      <c r="I9" s="22" t="n">
        <f aca="false">H9*F9*100</f>
        <v>10575</v>
      </c>
      <c r="J9" s="23" t="n">
        <f aca="false">I9/$E$4</f>
        <v>0.126622443603621</v>
      </c>
      <c r="K9" s="28" t="n">
        <v>42.95</v>
      </c>
      <c r="L9" s="24" t="n">
        <f aca="false">IFERROR((K9/F9-1)*J9,0)</f>
        <v>0.0276593706595144</v>
      </c>
      <c r="M9" s="25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6" t="n">
        <v>3</v>
      </c>
      <c r="D10" s="27" t="s">
        <v>29</v>
      </c>
      <c r="E10" s="18" t="n">
        <v>0.09</v>
      </c>
      <c r="F10" s="19" t="n">
        <v>9.89</v>
      </c>
      <c r="G10" s="20" t="n">
        <f aca="false">((E10*$D$4)/100)/F10</f>
        <v>11.1675115773142</v>
      </c>
      <c r="H10" s="21" t="n">
        <v>10</v>
      </c>
      <c r="I10" s="22" t="n">
        <f aca="false">H10*F10*100</f>
        <v>9890</v>
      </c>
      <c r="J10" s="23" t="n">
        <f aca="false">I10/$E$4</f>
        <v>0.118420422434025</v>
      </c>
      <c r="K10" s="28" t="n">
        <v>10.19</v>
      </c>
      <c r="L10" s="24" t="n">
        <f aca="false">IFERROR((K10/F10-1)*J10,0)</f>
        <v>0.00359212605967716</v>
      </c>
      <c r="M10" s="25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30</v>
      </c>
      <c r="E11" s="18" t="n">
        <v>0.09</v>
      </c>
      <c r="F11" s="19" t="n">
        <v>43.47</v>
      </c>
      <c r="G11" s="20" t="n">
        <f aca="false">((E11*$D$4)/100)/F11</f>
        <v>2.54075660224609</v>
      </c>
      <c r="H11" s="21" t="n">
        <v>2</v>
      </c>
      <c r="I11" s="22" t="n">
        <f aca="false">H11*F11*100</f>
        <v>8694</v>
      </c>
      <c r="J11" s="23" t="n">
        <f aca="false">I11/$E$4</f>
        <v>0.104099813209445</v>
      </c>
      <c r="K11" s="28" t="n">
        <v>48.33</v>
      </c>
      <c r="L11" s="24" t="n">
        <f aca="false">IFERROR((K11/F11-1)*J11,0)</f>
        <v>0.0116384884333541</v>
      </c>
      <c r="M11" s="25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6" t="n">
        <v>5</v>
      </c>
      <c r="D12" s="27" t="s">
        <v>31</v>
      </c>
      <c r="E12" s="18" t="n">
        <v>0.08</v>
      </c>
      <c r="F12" s="19" t="n">
        <v>29</v>
      </c>
      <c r="G12" s="20" t="n">
        <f aca="false">((E12*$D$4)/100)/F12</f>
        <v>3.38533914175134</v>
      </c>
      <c r="H12" s="21" t="n">
        <v>3</v>
      </c>
      <c r="I12" s="22" t="n">
        <f aca="false">H12*F12*100</f>
        <v>8700</v>
      </c>
      <c r="J12" s="23" t="n">
        <f aca="false">I12/$E$4</f>
        <v>0.104171655730638</v>
      </c>
      <c r="K12" s="28" t="n">
        <v>34.66</v>
      </c>
      <c r="L12" s="24" t="n">
        <f aca="false">IFERROR((K12/F12-1)*J12,0)</f>
        <v>0.0203314334977729</v>
      </c>
      <c r="M12" s="25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32</v>
      </c>
      <c r="E13" s="18" t="n">
        <v>0.09</v>
      </c>
      <c r="F13" s="19" t="n">
        <v>18.9</v>
      </c>
      <c r="G13" s="20" t="n">
        <f aca="false">((E13*$D$4)/100)/F13</f>
        <v>5.84374018516601</v>
      </c>
      <c r="H13" s="21" t="n">
        <v>5</v>
      </c>
      <c r="I13" s="22" t="n">
        <f aca="false">H13*F13*100</f>
        <v>9450</v>
      </c>
      <c r="J13" s="23" t="n">
        <f aca="false">I13/$E$4</f>
        <v>0.113151970879831</v>
      </c>
      <c r="K13" s="28" t="n">
        <v>19.85</v>
      </c>
      <c r="L13" s="24" t="n">
        <f aca="false">IFERROR((K13/F13-1)*J13,0)</f>
        <v>0.00568753292782224</v>
      </c>
      <c r="M13" s="25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33</v>
      </c>
      <c r="E14" s="18" t="n">
        <v>0.07</v>
      </c>
      <c r="F14" s="19" t="n">
        <v>10.76</v>
      </c>
      <c r="G14" s="20" t="n">
        <f aca="false">((E14*$D$4)/100)/F14</f>
        <v>7.98354839423238</v>
      </c>
      <c r="H14" s="21" t="n">
        <v>7</v>
      </c>
      <c r="I14" s="22" t="n">
        <f aca="false">H14*F14*100</f>
        <v>7532</v>
      </c>
      <c r="J14" s="23" t="n">
        <f aca="false">I14/$E$4</f>
        <v>0.0901863116049619</v>
      </c>
      <c r="K14" s="28" t="n">
        <v>11.85</v>
      </c>
      <c r="L14" s="24" t="n">
        <f aca="false">IFERROR((K14/F14-1)*J14,0)</f>
        <v>0.00913597394511231</v>
      </c>
      <c r="M14" s="25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6" t="n">
        <v>8</v>
      </c>
      <c r="D15" s="27" t="s">
        <v>34</v>
      </c>
      <c r="E15" s="18" t="n">
        <v>0.07</v>
      </c>
      <c r="F15" s="19" t="n">
        <v>12.89</v>
      </c>
      <c r="G15" s="20" t="n">
        <f aca="false">((E15*$D$4)/100)/F15</f>
        <v>6.66431192567419</v>
      </c>
      <c r="H15" s="21" t="n">
        <v>5</v>
      </c>
      <c r="I15" s="22" t="n">
        <f aca="false">H15*F15*100</f>
        <v>6445</v>
      </c>
      <c r="J15" s="23" t="n">
        <f aca="false">I15/$E$4</f>
        <v>0.0771708415153982</v>
      </c>
      <c r="K15" s="28" t="n">
        <v>12.46</v>
      </c>
      <c r="L15" s="24" t="n">
        <f aca="false">IFERROR((K15/F15-1)*J15,0)</f>
        <v>-0.00257435700943531</v>
      </c>
      <c r="M15" s="25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6" t="n">
        <v>9</v>
      </c>
      <c r="D16" s="27" t="s">
        <v>35</v>
      </c>
      <c r="E16" s="18" t="n">
        <v>0.07</v>
      </c>
      <c r="F16" s="19" t="n">
        <v>22.7</v>
      </c>
      <c r="G16" s="20" t="n">
        <f aca="false">((E16*$D$4)/100)/F16</f>
        <v>3.78427227849958</v>
      </c>
      <c r="H16" s="21" t="n">
        <v>3</v>
      </c>
      <c r="I16" s="22" t="n">
        <f aca="false">H16*F16*100</f>
        <v>6810</v>
      </c>
      <c r="J16" s="23" t="n">
        <f aca="false">I16/$E$4</f>
        <v>0.0815412615546722</v>
      </c>
      <c r="K16" s="28" t="n">
        <v>21.25</v>
      </c>
      <c r="L16" s="24" t="n">
        <f aca="false">IFERROR((K16/F16-1)*J16,0)</f>
        <v>-0.00520858278653192</v>
      </c>
      <c r="M16" s="25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6" t="n">
        <v>10</v>
      </c>
      <c r="D17" s="27" t="s">
        <v>36</v>
      </c>
      <c r="E17" s="18" t="n">
        <v>0.08</v>
      </c>
      <c r="F17" s="19" t="n">
        <v>53.94</v>
      </c>
      <c r="G17" s="20" t="n">
        <f aca="false">((E17*$D$4)/100)/F17</f>
        <v>1.8200748073932</v>
      </c>
      <c r="H17" s="21" t="n">
        <v>1</v>
      </c>
      <c r="I17" s="22" t="n">
        <f aca="false">H17*F17*100</f>
        <v>5394</v>
      </c>
      <c r="J17" s="23" t="n">
        <f aca="false">I17/$E$4</f>
        <v>0.0645864265529958</v>
      </c>
      <c r="K17" s="28" t="n">
        <v>48.76</v>
      </c>
      <c r="L17" s="24" t="n">
        <f aca="false">IFERROR((K17/F17-1)*J17,0)</f>
        <v>-0.00620240432970928</v>
      </c>
      <c r="M17" s="25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24</v>
      </c>
      <c r="D18" s="29"/>
      <c r="E18" s="29"/>
      <c r="F18" s="30" t="n">
        <f aca="false">D4</f>
        <v>122718.543888486</v>
      </c>
      <c r="G18" s="31"/>
      <c r="H18" s="31"/>
      <c r="I18" s="31"/>
      <c r="J18" s="30"/>
      <c r="K18" s="32" t="n">
        <f aca="false">F4</f>
        <v>127558.543888486</v>
      </c>
      <c r="L18" s="33" t="n">
        <f aca="false">(K18/F18-1)</f>
        <v>0.0394398421513058</v>
      </c>
      <c r="M18" s="33"/>
      <c r="N18" s="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26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Setembro!F4</f>
        <v>127558.543888486</v>
      </c>
      <c r="E4" s="10" t="n">
        <f aca="false">IF(SUM(I8:I17)&lt;=D4,SUM(I8:I17),"VALOR ACIMA DO DISPONÍVEL")</f>
        <v>83516</v>
      </c>
      <c r="F4" s="11" t="n">
        <f aca="false">(E4*I2)+E4+(D4-E4)</f>
        <v>132398.543888486</v>
      </c>
      <c r="G4" s="2"/>
      <c r="H4" s="2"/>
      <c r="I4" s="12" t="n">
        <f aca="false">F4/100000-1</f>
        <v>0.323985438884862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27</v>
      </c>
      <c r="E8" s="18" t="n">
        <v>0.1</v>
      </c>
      <c r="F8" s="19" t="n">
        <v>16.71</v>
      </c>
      <c r="G8" s="20" t="n">
        <f aca="false">((E8*$D$4)/100)/F8</f>
        <v>7.63366510403867</v>
      </c>
      <c r="H8" s="21" t="n">
        <v>6</v>
      </c>
      <c r="I8" s="22" t="n">
        <f aca="false">H8*F8*100</f>
        <v>10026</v>
      </c>
      <c r="J8" s="23" t="n">
        <f aca="false">I8/$E$4</f>
        <v>0.120048852914412</v>
      </c>
      <c r="K8" s="28" t="n">
        <v>15.86</v>
      </c>
      <c r="L8" s="24" t="n">
        <f aca="false">IFERROR((K8/F8-1)*J8,0)</f>
        <v>-0.00610661430145123</v>
      </c>
      <c r="M8" s="25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28</v>
      </c>
      <c r="E9" s="18" t="n">
        <v>0.1</v>
      </c>
      <c r="F9" s="19" t="n">
        <v>35.25</v>
      </c>
      <c r="G9" s="20" t="n">
        <f aca="false">((E9*$D$4)/100)/F9</f>
        <v>3.61868209612727</v>
      </c>
      <c r="H9" s="21" t="n">
        <v>3</v>
      </c>
      <c r="I9" s="22" t="n">
        <f aca="false">H9*F9*100</f>
        <v>10575</v>
      </c>
      <c r="J9" s="23" t="n">
        <f aca="false">I9/$E$4</f>
        <v>0.126622443603621</v>
      </c>
      <c r="K9" s="28" t="n">
        <v>42.95</v>
      </c>
      <c r="L9" s="24" t="n">
        <f aca="false">IFERROR((K9/F9-1)*J9,0)</f>
        <v>0.0276593706595144</v>
      </c>
      <c r="M9" s="25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6" t="n">
        <v>3</v>
      </c>
      <c r="D10" s="27" t="s">
        <v>29</v>
      </c>
      <c r="E10" s="18" t="n">
        <v>0.09</v>
      </c>
      <c r="F10" s="19" t="n">
        <v>9.89</v>
      </c>
      <c r="G10" s="20" t="n">
        <f aca="false">((E10*$D$4)/100)/F10</f>
        <v>11.6079564711464</v>
      </c>
      <c r="H10" s="21" t="n">
        <v>10</v>
      </c>
      <c r="I10" s="22" t="n">
        <f aca="false">H10*F10*100</f>
        <v>9890</v>
      </c>
      <c r="J10" s="23" t="n">
        <f aca="false">I10/$E$4</f>
        <v>0.118420422434025</v>
      </c>
      <c r="K10" s="28" t="n">
        <v>10.19</v>
      </c>
      <c r="L10" s="24" t="n">
        <f aca="false">IFERROR((K10/F10-1)*J10,0)</f>
        <v>0.00359212605967716</v>
      </c>
      <c r="M10" s="25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30</v>
      </c>
      <c r="E11" s="18" t="n">
        <v>0.09</v>
      </c>
      <c r="F11" s="19" t="n">
        <v>43.47</v>
      </c>
      <c r="G11" s="20" t="n">
        <f aca="false">((E11*$D$4)/100)/F11</f>
        <v>2.64096364158357</v>
      </c>
      <c r="H11" s="21" t="n">
        <v>2</v>
      </c>
      <c r="I11" s="22" t="n">
        <f aca="false">H11*F11*100</f>
        <v>8694</v>
      </c>
      <c r="J11" s="23" t="n">
        <f aca="false">I11/$E$4</f>
        <v>0.104099813209445</v>
      </c>
      <c r="K11" s="28" t="n">
        <v>48.33</v>
      </c>
      <c r="L11" s="24" t="n">
        <f aca="false">IFERROR((K11/F11-1)*J11,0)</f>
        <v>0.0116384884333541</v>
      </c>
      <c r="M11" s="25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6" t="n">
        <v>5</v>
      </c>
      <c r="D12" s="27" t="s">
        <v>31</v>
      </c>
      <c r="E12" s="18" t="n">
        <v>0.08</v>
      </c>
      <c r="F12" s="19" t="n">
        <v>29</v>
      </c>
      <c r="G12" s="20" t="n">
        <f aca="false">((E12*$D$4)/100)/F12</f>
        <v>3.51885638313066</v>
      </c>
      <c r="H12" s="21" t="n">
        <v>3</v>
      </c>
      <c r="I12" s="22" t="n">
        <f aca="false">H12*F12*100</f>
        <v>8700</v>
      </c>
      <c r="J12" s="23" t="n">
        <f aca="false">I12/$E$4</f>
        <v>0.104171655730638</v>
      </c>
      <c r="K12" s="28" t="n">
        <v>34.66</v>
      </c>
      <c r="L12" s="24" t="n">
        <f aca="false">IFERROR((K12/F12-1)*J12,0)</f>
        <v>0.0203314334977729</v>
      </c>
      <c r="M12" s="25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32</v>
      </c>
      <c r="E13" s="18" t="n">
        <v>0.09</v>
      </c>
      <c r="F13" s="19" t="n">
        <v>18.9</v>
      </c>
      <c r="G13" s="20" t="n">
        <f aca="false">((E13*$D$4)/100)/F13</f>
        <v>6.0742163756422</v>
      </c>
      <c r="H13" s="21" t="n">
        <v>5</v>
      </c>
      <c r="I13" s="22" t="n">
        <f aca="false">H13*F13*100</f>
        <v>9450</v>
      </c>
      <c r="J13" s="23" t="n">
        <f aca="false">I13/$E$4</f>
        <v>0.113151970879831</v>
      </c>
      <c r="K13" s="28" t="n">
        <v>19.85</v>
      </c>
      <c r="L13" s="24" t="n">
        <f aca="false">IFERROR((K13/F13-1)*J13,0)</f>
        <v>0.00568753292782224</v>
      </c>
      <c r="M13" s="25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33</v>
      </c>
      <c r="E14" s="18" t="n">
        <v>0.07</v>
      </c>
      <c r="F14" s="19" t="n">
        <v>10.76</v>
      </c>
      <c r="G14" s="20" t="n">
        <f aca="false">((E14*$D$4)/100)/F14</f>
        <v>8.29841828270821</v>
      </c>
      <c r="H14" s="21" t="n">
        <v>7</v>
      </c>
      <c r="I14" s="22" t="n">
        <f aca="false">H14*F14*100</f>
        <v>7532</v>
      </c>
      <c r="J14" s="23" t="n">
        <f aca="false">I14/$E$4</f>
        <v>0.0901863116049619</v>
      </c>
      <c r="K14" s="28" t="n">
        <v>11.85</v>
      </c>
      <c r="L14" s="24" t="n">
        <f aca="false">IFERROR((K14/F14-1)*J14,0)</f>
        <v>0.00913597394511231</v>
      </c>
      <c r="M14" s="25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6" t="n">
        <v>8</v>
      </c>
      <c r="D15" s="27" t="s">
        <v>34</v>
      </c>
      <c r="E15" s="18" t="n">
        <v>0.07</v>
      </c>
      <c r="F15" s="19" t="n">
        <v>12.89</v>
      </c>
      <c r="G15" s="20" t="n">
        <f aca="false">((E15*$D$4)/100)/F15</f>
        <v>6.92715133606985</v>
      </c>
      <c r="H15" s="21" t="n">
        <v>5</v>
      </c>
      <c r="I15" s="22" t="n">
        <f aca="false">H15*F15*100</f>
        <v>6445</v>
      </c>
      <c r="J15" s="23" t="n">
        <f aca="false">I15/$E$4</f>
        <v>0.0771708415153982</v>
      </c>
      <c r="K15" s="28" t="n">
        <v>12.46</v>
      </c>
      <c r="L15" s="24" t="n">
        <f aca="false">IFERROR((K15/F15-1)*J15,0)</f>
        <v>-0.00257435700943531</v>
      </c>
      <c r="M15" s="25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6" t="n">
        <v>9</v>
      </c>
      <c r="D16" s="27" t="s">
        <v>35</v>
      </c>
      <c r="E16" s="18" t="n">
        <v>0.07</v>
      </c>
      <c r="F16" s="19" t="n">
        <v>22.7</v>
      </c>
      <c r="G16" s="20" t="n">
        <f aca="false">((E16*$D$4)/100)/F16</f>
        <v>3.93352337982116</v>
      </c>
      <c r="H16" s="21" t="n">
        <v>3</v>
      </c>
      <c r="I16" s="22" t="n">
        <f aca="false">H16*F16*100</f>
        <v>6810</v>
      </c>
      <c r="J16" s="23" t="n">
        <f aca="false">I16/$E$4</f>
        <v>0.0815412615546722</v>
      </c>
      <c r="K16" s="28" t="n">
        <v>21.25</v>
      </c>
      <c r="L16" s="24" t="n">
        <f aca="false">IFERROR((K16/F16-1)*J16,0)</f>
        <v>-0.00520858278653192</v>
      </c>
      <c r="M16" s="25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6" t="n">
        <v>10</v>
      </c>
      <c r="D17" s="27" t="s">
        <v>36</v>
      </c>
      <c r="E17" s="18" t="n">
        <v>0.08</v>
      </c>
      <c r="F17" s="19" t="n">
        <v>53.94</v>
      </c>
      <c r="G17" s="20" t="n">
        <f aca="false">((E17*$D$4)/100)/F17</f>
        <v>1.89185827050035</v>
      </c>
      <c r="H17" s="21" t="n">
        <v>1</v>
      </c>
      <c r="I17" s="22" t="n">
        <f aca="false">H17*F17*100</f>
        <v>5394</v>
      </c>
      <c r="J17" s="23" t="n">
        <f aca="false">I17/$E$4</f>
        <v>0.0645864265529958</v>
      </c>
      <c r="K17" s="28" t="n">
        <v>48.76</v>
      </c>
      <c r="L17" s="24" t="n">
        <f aca="false">IFERROR((K17/F17-1)*J17,0)</f>
        <v>-0.00620240432970928</v>
      </c>
      <c r="M17" s="25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24</v>
      </c>
      <c r="D18" s="29"/>
      <c r="E18" s="29"/>
      <c r="F18" s="30" t="n">
        <f aca="false">D4</f>
        <v>127558.543888486</v>
      </c>
      <c r="G18" s="31"/>
      <c r="H18" s="31"/>
      <c r="I18" s="31"/>
      <c r="J18" s="30"/>
      <c r="K18" s="32" t="n">
        <f aca="false">F4</f>
        <v>132398.543888486</v>
      </c>
      <c r="L18" s="33" t="n">
        <f aca="false">(K18/F18-1)</f>
        <v>0.0379433619454859</v>
      </c>
      <c r="M18" s="33"/>
      <c r="N18" s="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26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Outubro!F4</f>
        <v>132398.543888486</v>
      </c>
      <c r="E4" s="10" t="n">
        <f aca="false">IF(SUM(I8:I17)&lt;=D4,SUM(I8:I17),"VALOR ACIMA DO DISPONÍVEL")</f>
        <v>83516</v>
      </c>
      <c r="F4" s="11" t="n">
        <f aca="false">(E4*I2)+E4+(D4-E4)</f>
        <v>137238.543888486</v>
      </c>
      <c r="G4" s="2"/>
      <c r="H4" s="2"/>
      <c r="I4" s="12" t="n">
        <f aca="false">F4/100000-1</f>
        <v>0.372385438884862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27</v>
      </c>
      <c r="E8" s="18" t="n">
        <v>0.1</v>
      </c>
      <c r="F8" s="19" t="n">
        <v>16.71</v>
      </c>
      <c r="G8" s="20" t="n">
        <f aca="false">((E8*$D$4)/100)/F8</f>
        <v>7.92331202205184</v>
      </c>
      <c r="H8" s="21" t="n">
        <v>6</v>
      </c>
      <c r="I8" s="22" t="n">
        <f aca="false">H8*F8*100</f>
        <v>10026</v>
      </c>
      <c r="J8" s="23" t="n">
        <f aca="false">I8/$E$4</f>
        <v>0.120048852914412</v>
      </c>
      <c r="K8" s="28" t="n">
        <v>15.86</v>
      </c>
      <c r="L8" s="24" t="n">
        <f aca="false">IFERROR((K8/F8-1)*J8,0)</f>
        <v>-0.00610661430145123</v>
      </c>
      <c r="M8" s="25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28</v>
      </c>
      <c r="E9" s="18" t="n">
        <v>0.1</v>
      </c>
      <c r="F9" s="19" t="n">
        <v>35.25</v>
      </c>
      <c r="G9" s="20" t="n">
        <f aca="false">((E9*$D$4)/100)/F9</f>
        <v>3.75598706066628</v>
      </c>
      <c r="H9" s="21" t="n">
        <v>3</v>
      </c>
      <c r="I9" s="22" t="n">
        <f aca="false">H9*F9*100</f>
        <v>10575</v>
      </c>
      <c r="J9" s="23" t="n">
        <f aca="false">I9/$E$4</f>
        <v>0.126622443603621</v>
      </c>
      <c r="K9" s="28" t="n">
        <v>42.95</v>
      </c>
      <c r="L9" s="24" t="n">
        <f aca="false">IFERROR((K9/F9-1)*J9,0)</f>
        <v>0.0276593706595144</v>
      </c>
      <c r="M9" s="25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6" t="n">
        <v>3</v>
      </c>
      <c r="D10" s="27" t="s">
        <v>29</v>
      </c>
      <c r="E10" s="18" t="n">
        <v>0.1</v>
      </c>
      <c r="F10" s="19" t="n">
        <v>9.89</v>
      </c>
      <c r="G10" s="20" t="n">
        <f aca="false">((E10*$D$4)/100)/F10</f>
        <v>13.3871126277539</v>
      </c>
      <c r="H10" s="21" t="n">
        <v>10</v>
      </c>
      <c r="I10" s="22" t="n">
        <f aca="false">H10*F10*100</f>
        <v>9890</v>
      </c>
      <c r="J10" s="23" t="n">
        <f aca="false">I10/$E$4</f>
        <v>0.118420422434025</v>
      </c>
      <c r="K10" s="28" t="n">
        <v>10.19</v>
      </c>
      <c r="L10" s="24" t="n">
        <f aca="false">IFERROR((K10/F10-1)*J10,0)</f>
        <v>0.00359212605967716</v>
      </c>
      <c r="M10" s="25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30</v>
      </c>
      <c r="E11" s="18" t="n">
        <v>0.1</v>
      </c>
      <c r="F11" s="19" t="n">
        <v>43.47</v>
      </c>
      <c r="G11" s="20" t="n">
        <f aca="false">((E11*$D$4)/100)/F11</f>
        <v>3.04574520102338</v>
      </c>
      <c r="H11" s="21" t="n">
        <v>2</v>
      </c>
      <c r="I11" s="22" t="n">
        <f aca="false">H11*F11*100</f>
        <v>8694</v>
      </c>
      <c r="J11" s="23" t="n">
        <f aca="false">I11/$E$4</f>
        <v>0.104099813209445</v>
      </c>
      <c r="K11" s="28" t="n">
        <v>48.33</v>
      </c>
      <c r="L11" s="24" t="n">
        <f aca="false">IFERROR((K11/F11-1)*J11,0)</f>
        <v>0.0116384884333541</v>
      </c>
      <c r="M11" s="25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6" t="n">
        <v>5</v>
      </c>
      <c r="D12" s="27" t="s">
        <v>31</v>
      </c>
      <c r="E12" s="18" t="n">
        <v>0.1</v>
      </c>
      <c r="F12" s="19" t="n">
        <v>29</v>
      </c>
      <c r="G12" s="20" t="n">
        <f aca="false">((E12*$D$4)/100)/F12</f>
        <v>4.56546703063746</v>
      </c>
      <c r="H12" s="21" t="n">
        <v>3</v>
      </c>
      <c r="I12" s="22" t="n">
        <f aca="false">H12*F12*100</f>
        <v>8700</v>
      </c>
      <c r="J12" s="23" t="n">
        <f aca="false">I12/$E$4</f>
        <v>0.104171655730638</v>
      </c>
      <c r="K12" s="28" t="n">
        <v>34.66</v>
      </c>
      <c r="L12" s="24" t="n">
        <f aca="false">IFERROR((K12/F12-1)*J12,0)</f>
        <v>0.0203314334977729</v>
      </c>
      <c r="M12" s="25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32</v>
      </c>
      <c r="E13" s="18" t="n">
        <v>0.1</v>
      </c>
      <c r="F13" s="19" t="n">
        <v>18.9</v>
      </c>
      <c r="G13" s="20" t="n">
        <f aca="false">((E13*$D$4)/100)/F13</f>
        <v>7.00521396235377</v>
      </c>
      <c r="H13" s="21" t="n">
        <v>5</v>
      </c>
      <c r="I13" s="22" t="n">
        <f aca="false">H13*F13*100</f>
        <v>9450</v>
      </c>
      <c r="J13" s="23" t="n">
        <f aca="false">I13/$E$4</f>
        <v>0.113151970879831</v>
      </c>
      <c r="K13" s="28" t="n">
        <v>19.85</v>
      </c>
      <c r="L13" s="24" t="n">
        <f aca="false">IFERROR((K13/F13-1)*J13,0)</f>
        <v>0.00568753292782224</v>
      </c>
      <c r="M13" s="25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33</v>
      </c>
      <c r="E14" s="18" t="n">
        <v>0.1</v>
      </c>
      <c r="F14" s="19" t="n">
        <v>10.76</v>
      </c>
      <c r="G14" s="20" t="n">
        <f aca="false">((E14*$D$4)/100)/F14</f>
        <v>12.3046973874058</v>
      </c>
      <c r="H14" s="21" t="n">
        <v>7</v>
      </c>
      <c r="I14" s="22" t="n">
        <f aca="false">H14*F14*100</f>
        <v>7532</v>
      </c>
      <c r="J14" s="23" t="n">
        <f aca="false">I14/$E$4</f>
        <v>0.0901863116049619</v>
      </c>
      <c r="K14" s="28" t="n">
        <v>11.85</v>
      </c>
      <c r="L14" s="24" t="n">
        <f aca="false">IFERROR((K14/F14-1)*J14,0)</f>
        <v>0.00913597394511231</v>
      </c>
      <c r="M14" s="25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6" t="n">
        <v>8</v>
      </c>
      <c r="D15" s="27" t="s">
        <v>34</v>
      </c>
      <c r="E15" s="18" t="n">
        <v>0.1</v>
      </c>
      <c r="F15" s="19" t="n">
        <v>12.89</v>
      </c>
      <c r="G15" s="20" t="n">
        <f aca="false">((E15*$D$4)/100)/F15</f>
        <v>10.2714153520936</v>
      </c>
      <c r="H15" s="21" t="n">
        <v>5</v>
      </c>
      <c r="I15" s="22" t="n">
        <f aca="false">H15*F15*100</f>
        <v>6445</v>
      </c>
      <c r="J15" s="23" t="n">
        <f aca="false">I15/$E$4</f>
        <v>0.0771708415153982</v>
      </c>
      <c r="K15" s="28" t="n">
        <v>12.46</v>
      </c>
      <c r="L15" s="24" t="n">
        <f aca="false">IFERROR((K15/F15-1)*J15,0)</f>
        <v>-0.00257435700943531</v>
      </c>
      <c r="M15" s="25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6" t="n">
        <v>9</v>
      </c>
      <c r="D16" s="27" t="s">
        <v>35</v>
      </c>
      <c r="E16" s="18" t="n">
        <v>0.1</v>
      </c>
      <c r="F16" s="19" t="n">
        <v>22.7</v>
      </c>
      <c r="G16" s="20" t="n">
        <f aca="false">((E16*$D$4)/100)/F16</f>
        <v>5.83253497306107</v>
      </c>
      <c r="H16" s="21" t="n">
        <v>3</v>
      </c>
      <c r="I16" s="22" t="n">
        <f aca="false">H16*F16*100</f>
        <v>6810</v>
      </c>
      <c r="J16" s="23" t="n">
        <f aca="false">I16/$E$4</f>
        <v>0.0815412615546722</v>
      </c>
      <c r="K16" s="28" t="n">
        <v>21.25</v>
      </c>
      <c r="L16" s="24" t="n">
        <f aca="false">IFERROR((K16/F16-1)*J16,0)</f>
        <v>-0.00520858278653192</v>
      </c>
      <c r="M16" s="25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6" t="n">
        <v>10</v>
      </c>
      <c r="D17" s="27" t="s">
        <v>36</v>
      </c>
      <c r="E17" s="18" t="n">
        <v>0.1</v>
      </c>
      <c r="F17" s="19" t="n">
        <v>53.94</v>
      </c>
      <c r="G17" s="20" t="n">
        <f aca="false">((E17*$D$4)/100)/F17</f>
        <v>2.45455216700939</v>
      </c>
      <c r="H17" s="21" t="n">
        <v>1</v>
      </c>
      <c r="I17" s="22" t="n">
        <f aca="false">H17*F17*100</f>
        <v>5394</v>
      </c>
      <c r="J17" s="23" t="n">
        <f aca="false">I17/$E$4</f>
        <v>0.0645864265529958</v>
      </c>
      <c r="K17" s="28" t="n">
        <v>48.76</v>
      </c>
      <c r="L17" s="24" t="n">
        <f aca="false">IFERROR((K17/F17-1)*J17,0)</f>
        <v>-0.00620240432970928</v>
      </c>
      <c r="M17" s="25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24</v>
      </c>
      <c r="D18" s="29"/>
      <c r="E18" s="29"/>
      <c r="F18" s="30" t="n">
        <f aca="false">D4</f>
        <v>132398.543888486</v>
      </c>
      <c r="G18" s="31"/>
      <c r="H18" s="31"/>
      <c r="I18" s="31"/>
      <c r="J18" s="30"/>
      <c r="K18" s="32" t="n">
        <f aca="false">F4</f>
        <v>137238.543888486</v>
      </c>
      <c r="L18" s="33" t="n">
        <f aca="false">(K18/F18-1)</f>
        <v>0.0365562932782444</v>
      </c>
      <c r="M18" s="33"/>
      <c r="N18" s="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26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0.0415199377521799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Novembro!F4</f>
        <v>137238.543888486</v>
      </c>
      <c r="E4" s="10" t="n">
        <f aca="false">IF(SUM(I8:I17)&lt;=D4,SUM(I8:I17),"VALOR ACIMA DO DISPONÍVEL")</f>
        <v>124663</v>
      </c>
      <c r="F4" s="11" t="n">
        <f aca="false">(E4*I2)+E4+(D4-E4)</f>
        <v>142414.543888486</v>
      </c>
      <c r="G4" s="2"/>
      <c r="H4" s="2"/>
      <c r="I4" s="12" t="n">
        <f aca="false">F4/100000-1</f>
        <v>0.424145438884862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27</v>
      </c>
      <c r="E8" s="18" t="n">
        <v>0.1</v>
      </c>
      <c r="F8" s="19" t="n">
        <v>16.71</v>
      </c>
      <c r="G8" s="20" t="n">
        <f aca="false">((E8*$D$4)/100)/F8</f>
        <v>8.21295894006501</v>
      </c>
      <c r="H8" s="21" t="n">
        <v>6</v>
      </c>
      <c r="I8" s="22" t="n">
        <f aca="false">H8*F8*100</f>
        <v>10026</v>
      </c>
      <c r="J8" s="23" t="n">
        <f aca="false">I8/$E$4</f>
        <v>0.0804248253290872</v>
      </c>
      <c r="K8" s="28" t="n">
        <v>15.86</v>
      </c>
      <c r="L8" s="24" t="n">
        <f aca="false">IFERROR((K8/F8-1)*J8,0)</f>
        <v>-0.00409102941530367</v>
      </c>
      <c r="M8" s="25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28</v>
      </c>
      <c r="E9" s="18" t="n">
        <v>0.1</v>
      </c>
      <c r="F9" s="19" t="n">
        <v>35.25</v>
      </c>
      <c r="G9" s="20" t="n">
        <f aca="false">((E9*$D$4)/100)/F9</f>
        <v>3.89329202520528</v>
      </c>
      <c r="H9" s="21" t="n">
        <v>3</v>
      </c>
      <c r="I9" s="22" t="n">
        <f aca="false">H9*F9*100</f>
        <v>10575</v>
      </c>
      <c r="J9" s="23" t="n">
        <f aca="false">I9/$E$4</f>
        <v>0.0848286981702671</v>
      </c>
      <c r="K9" s="28" t="n">
        <v>42.95</v>
      </c>
      <c r="L9" s="24" t="n">
        <f aca="false">IFERROR((K9/F9-1)*J9,0)</f>
        <v>0.0185299567634342</v>
      </c>
      <c r="M9" s="25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6" t="n">
        <v>3</v>
      </c>
      <c r="D10" s="27" t="s">
        <v>29</v>
      </c>
      <c r="E10" s="18" t="n">
        <v>0.1</v>
      </c>
      <c r="F10" s="19" t="n">
        <v>9.89</v>
      </c>
      <c r="G10" s="20" t="n">
        <f aca="false">((E10*$D$4)/100)/F10</f>
        <v>13.876495843123</v>
      </c>
      <c r="H10" s="21" t="n">
        <v>13</v>
      </c>
      <c r="I10" s="22" t="n">
        <f aca="false">H10*F10*100</f>
        <v>12857</v>
      </c>
      <c r="J10" s="23" t="n">
        <f aca="false">I10/$E$4</f>
        <v>0.103134049397175</v>
      </c>
      <c r="K10" s="28" t="n">
        <v>10.19</v>
      </c>
      <c r="L10" s="24" t="n">
        <f aca="false">IFERROR((K10/F10-1)*J10,0)</f>
        <v>0.0031284342587616</v>
      </c>
      <c r="M10" s="25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30</v>
      </c>
      <c r="E11" s="18" t="n">
        <v>0.1</v>
      </c>
      <c r="F11" s="19" t="n">
        <v>43.47</v>
      </c>
      <c r="G11" s="20" t="n">
        <f aca="false">((E11*$D$4)/100)/F11</f>
        <v>3.15708635584279</v>
      </c>
      <c r="H11" s="21" t="n">
        <v>3</v>
      </c>
      <c r="I11" s="22" t="n">
        <f aca="false">H11*F11*100</f>
        <v>13041</v>
      </c>
      <c r="J11" s="23" t="n">
        <f aca="false">I11/$E$4</f>
        <v>0.104610028637206</v>
      </c>
      <c r="K11" s="28" t="n">
        <v>48.33</v>
      </c>
      <c r="L11" s="24" t="n">
        <f aca="false">IFERROR((K11/F11-1)*J11,0)</f>
        <v>0.0116955311519858</v>
      </c>
      <c r="M11" s="25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6" t="n">
        <v>5</v>
      </c>
      <c r="D12" s="27" t="s">
        <v>31</v>
      </c>
      <c r="E12" s="18" t="n">
        <v>0.1</v>
      </c>
      <c r="F12" s="19" t="n">
        <v>29</v>
      </c>
      <c r="G12" s="20" t="n">
        <f aca="false">((E12*$D$4)/100)/F12</f>
        <v>4.7323635823616</v>
      </c>
      <c r="H12" s="21" t="n">
        <v>4</v>
      </c>
      <c r="I12" s="22" t="n">
        <f aca="false">H12*F12*100</f>
        <v>11600</v>
      </c>
      <c r="J12" s="23" t="n">
        <f aca="false">I12/$E$4</f>
        <v>0.0930508651323969</v>
      </c>
      <c r="K12" s="28" t="n">
        <v>34.66</v>
      </c>
      <c r="L12" s="24" t="n">
        <f aca="false">IFERROR((K12/F12-1)*J12,0)</f>
        <v>0.0181609619534264</v>
      </c>
      <c r="M12" s="25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32</v>
      </c>
      <c r="E13" s="18" t="n">
        <v>0.1</v>
      </c>
      <c r="F13" s="19" t="n">
        <v>18.9</v>
      </c>
      <c r="G13" s="20" t="n">
        <f aca="false">((E13*$D$4)/100)/F13</f>
        <v>7.26129861843843</v>
      </c>
      <c r="H13" s="21" t="n">
        <v>7</v>
      </c>
      <c r="I13" s="22" t="n">
        <f aca="false">H13*F13*100</f>
        <v>13230</v>
      </c>
      <c r="J13" s="23" t="n">
        <f aca="false">I13/$E$4</f>
        <v>0.10612611600876</v>
      </c>
      <c r="K13" s="28" t="n">
        <v>19.85</v>
      </c>
      <c r="L13" s="24" t="n">
        <f aca="false">IFERROR((K13/F13-1)*J13,0)</f>
        <v>0.00533438149250381</v>
      </c>
      <c r="M13" s="25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33</v>
      </c>
      <c r="E14" s="18" t="n">
        <v>0.1</v>
      </c>
      <c r="F14" s="19" t="n">
        <v>10.76</v>
      </c>
      <c r="G14" s="20" t="n">
        <f aca="false">((E14*$D$4)/100)/F14</f>
        <v>12.7545115137998</v>
      </c>
      <c r="H14" s="21" t="n">
        <v>12</v>
      </c>
      <c r="I14" s="22" t="n">
        <f aca="false">H14*F14*100</f>
        <v>12912</v>
      </c>
      <c r="J14" s="23" t="n">
        <f aca="false">I14/$E$4</f>
        <v>0.103575238843923</v>
      </c>
      <c r="K14" s="28" t="n">
        <v>11.85</v>
      </c>
      <c r="L14" s="24" t="n">
        <f aca="false">IFERROR((K14/F14-1)*J14,0)</f>
        <v>0.0104922872063082</v>
      </c>
      <c r="M14" s="25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6" t="n">
        <v>8</v>
      </c>
      <c r="D15" s="27" t="s">
        <v>34</v>
      </c>
      <c r="E15" s="18" t="n">
        <v>0.1</v>
      </c>
      <c r="F15" s="19" t="n">
        <v>12.89</v>
      </c>
      <c r="G15" s="20" t="n">
        <f aca="false">((E15*$D$4)/100)/F15</f>
        <v>10.6469002240874</v>
      </c>
      <c r="H15" s="21" t="n">
        <v>10</v>
      </c>
      <c r="I15" s="22" t="n">
        <f aca="false">H15*F15*100</f>
        <v>12890</v>
      </c>
      <c r="J15" s="23" t="n">
        <f aca="false">I15/$E$4</f>
        <v>0.103398763065224</v>
      </c>
      <c r="K15" s="28" t="n">
        <v>12.46</v>
      </c>
      <c r="L15" s="24" t="n">
        <f aca="false">IFERROR((K15/F15-1)*J15,0)</f>
        <v>-0.0034492993109423</v>
      </c>
      <c r="M15" s="25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6" t="n">
        <v>9</v>
      </c>
      <c r="D16" s="27" t="s">
        <v>35</v>
      </c>
      <c r="E16" s="18" t="n">
        <v>0.1</v>
      </c>
      <c r="F16" s="19" t="n">
        <v>22.7</v>
      </c>
      <c r="G16" s="20" t="n">
        <f aca="false">((E16*$D$4)/100)/F16</f>
        <v>6.04575083209191</v>
      </c>
      <c r="H16" s="21" t="n">
        <v>5</v>
      </c>
      <c r="I16" s="22" t="n">
        <f aca="false">H16*F16*100</f>
        <v>11350</v>
      </c>
      <c r="J16" s="23" t="n">
        <f aca="false">I16/$E$4</f>
        <v>0.0910454585562677</v>
      </c>
      <c r="K16" s="28" t="n">
        <v>21.25</v>
      </c>
      <c r="L16" s="24" t="n">
        <f aca="false">IFERROR((K16/F16-1)*J16,0)</f>
        <v>-0.0058156790707748</v>
      </c>
      <c r="M16" s="25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6" t="n">
        <v>10</v>
      </c>
      <c r="D17" s="27" t="s">
        <v>36</v>
      </c>
      <c r="E17" s="18" t="n">
        <v>0.1</v>
      </c>
      <c r="F17" s="19" t="n">
        <v>53.94</v>
      </c>
      <c r="G17" s="20" t="n">
        <f aca="false">((E17*$D$4)/100)/F17</f>
        <v>2.54428149589333</v>
      </c>
      <c r="H17" s="21" t="n">
        <v>3</v>
      </c>
      <c r="I17" s="22" t="n">
        <f aca="false">H17*F17*100</f>
        <v>16182</v>
      </c>
      <c r="J17" s="23" t="n">
        <f aca="false">I17/$E$4</f>
        <v>0.129805956859694</v>
      </c>
      <c r="K17" s="28" t="n">
        <v>48.76</v>
      </c>
      <c r="L17" s="24" t="n">
        <f aca="false">IFERROR((K17/F17-1)*J17,0)</f>
        <v>-0.0124656072772194</v>
      </c>
      <c r="M17" s="25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24</v>
      </c>
      <c r="D18" s="29"/>
      <c r="E18" s="29"/>
      <c r="F18" s="30" t="n">
        <f aca="false">D4</f>
        <v>137238.543888486</v>
      </c>
      <c r="G18" s="31"/>
      <c r="H18" s="31"/>
      <c r="I18" s="31"/>
      <c r="J18" s="30"/>
      <c r="K18" s="32" t="n">
        <f aca="false">F4</f>
        <v>142414.543888486</v>
      </c>
      <c r="L18" s="33" t="n">
        <f aca="false">(K18/F18-1)</f>
        <v>0.037715352067607</v>
      </c>
      <c r="M18" s="3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26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2020-05-26T23:33:43Z</dcterms:modified>
  <cp:revision>6</cp:revision>
  <dc:subject/>
  <dc:title/>
</cp:coreProperties>
</file>