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comments7.xml" ContentType="application/vnd.openxmlformats-officedocument.spreadsheetml.comments+xml"/>
  <Override PartName="/xl/media/image8.png" ContentType="image/png"/>
  <Override PartName="/xl/media/image7.png" ContentType="image/png"/>
  <Override PartName="/xl/media/image2.png" ContentType="image/png"/>
  <Override PartName="/xl/media/image1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comments8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8.vml" ContentType="application/vnd.openxmlformats-officedocument.vmlDrawing"/>
  <Override PartName="/xl/drawings/vmlDrawing1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o" sheetId="1" state="visible" r:id="rId2"/>
    <sheet name="Junho" sheetId="2" state="visible" r:id="rId3"/>
    <sheet name="Julho" sheetId="3" state="visible" r:id="rId4"/>
    <sheet name="Agosto" sheetId="4" state="visible" r:id="rId5"/>
    <sheet name="Setembro" sheetId="5" state="visible" r:id="rId6"/>
    <sheet name="Outubro" sheetId="6" state="visible" r:id="rId7"/>
    <sheet name="Novembro" sheetId="7" state="visible" r:id="rId8"/>
    <sheet name="Dezembro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sharedStrings.xml><?xml version="1.0" encoding="utf-8"?>
<sst xmlns="http://schemas.openxmlformats.org/spreadsheetml/2006/main" count="244" uniqueCount="37">
  <si>
    <t xml:space="preserve">CAPITAL</t>
  </si>
  <si>
    <t xml:space="preserve">-&gt;</t>
  </si>
  <si>
    <t xml:space="preserve">Rentabilidade Mensal dos Ativos (sem caixa)</t>
  </si>
  <si>
    <t xml:space="preserve">INICIAL</t>
  </si>
  <si>
    <t xml:space="preserve">INVESTIDO</t>
  </si>
  <si>
    <t xml:space="preserve">ATUAL</t>
  </si>
  <si>
    <t xml:space="preserve">Rentabilidade Acumulada</t>
  </si>
  <si>
    <t xml:space="preserve">Maio de 2020</t>
  </si>
  <si>
    <t xml:space="preserve">Ativos</t>
  </si>
  <si>
    <t xml:space="preserve">Composição</t>
  </si>
  <si>
    <t xml:space="preserve">Preço Compra</t>
  </si>
  <si>
    <t xml:space="preserve">Qnt 1</t>
  </si>
  <si>
    <t xml:space="preserve">Qnt 2</t>
  </si>
  <si>
    <t xml:space="preserve">Montante</t>
  </si>
  <si>
    <t xml:space="preserve">Comp2</t>
  </si>
  <si>
    <t xml:space="preserve">Preço Atual</t>
  </si>
  <si>
    <t xml:space="preserve">Retorno</t>
  </si>
  <si>
    <t xml:space="preserve">MGLU3</t>
  </si>
  <si>
    <t xml:space="preserve">PETR4</t>
  </si>
  <si>
    <t xml:space="preserve">VVAR3</t>
  </si>
  <si>
    <t xml:space="preserve">RADL3</t>
  </si>
  <si>
    <t xml:space="preserve">HAPV3</t>
  </si>
  <si>
    <t xml:space="preserve">WEGE3</t>
  </si>
  <si>
    <t xml:space="preserve">BIDI4</t>
  </si>
  <si>
    <t xml:space="preserve">CARTEIRA</t>
  </si>
  <si>
    <t xml:space="preserve">      -&gt; Rentabilidade mensal da carteira</t>
  </si>
  <si>
    <t xml:space="preserve">IBOVESPA</t>
  </si>
  <si>
    <t xml:space="preserve">CSNA3</t>
  </si>
  <si>
    <t xml:space="preserve">ELET3</t>
  </si>
  <si>
    <t xml:space="preserve">TAEE3</t>
  </si>
  <si>
    <t xml:space="preserve">EGIE3</t>
  </si>
  <si>
    <t xml:space="preserve">yduq3</t>
  </si>
  <si>
    <t xml:space="preserve">ENBR3</t>
  </si>
  <si>
    <t xml:space="preserve">ECOR3</t>
  </si>
  <si>
    <t xml:space="preserve">ITSA4</t>
  </si>
  <si>
    <t xml:space="preserve">SANB4</t>
  </si>
  <si>
    <t xml:space="preserve">BBAS3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</si>
</sst>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%"/>
    <numFmt numFmtId="166" formatCode="_-&quot;R$ &quot;* #,##0.00_-;&quot;-R$ &quot;* #,##0.00_-;_-&quot;R$ &quot;* \-??_-;_-@"/>
    <numFmt numFmtId="167" formatCode="_-* #,##0_-;\-* #,##0_-;_-* \-??_-;_-@"/>
    <numFmt numFmtId="168" formatCode="_-* #,##0.00_-;\-* #,##0.00_-;_-* \-??_-;_-@"/>
    <numFmt numFmtId="169" formatCode="0%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5"/>
      <color rgb="FF000000"/>
      <name val="Calibri"/>
      <family val="0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7E6E6"/>
      </patternFill>
    </fill>
    <fill>
      <patternFill patternType="solid">
        <fgColor rgb="FFFFD966"/>
        <bgColor rgb="FFFFFF99"/>
      </patternFill>
    </fill>
    <fill>
      <patternFill patternType="solid">
        <fgColor rgb="FFE7E6E6"/>
        <bgColor rgb="FFFF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4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729720</xdr:colOff>
      <xdr:row>5</xdr:row>
      <xdr:rowOff>199080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85680" y="76320"/>
          <a:ext cx="1456560" cy="12942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729360</xdr:colOff>
      <xdr:row>5</xdr:row>
      <xdr:rowOff>199080</xdr:rowOff>
    </xdr:to>
    <xdr:pic>
      <xdr:nvPicPr>
        <xdr:cNvPr id="1" name="image1.png" descr=""/>
        <xdr:cNvPicPr/>
      </xdr:nvPicPr>
      <xdr:blipFill>
        <a:blip r:embed="rId1"/>
        <a:stretch/>
      </xdr:blipFill>
      <xdr:spPr>
        <a:xfrm>
          <a:off x="85680" y="76320"/>
          <a:ext cx="1456200" cy="12942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729360</xdr:colOff>
      <xdr:row>5</xdr:row>
      <xdr:rowOff>199080</xdr:rowOff>
    </xdr:to>
    <xdr:pic>
      <xdr:nvPicPr>
        <xdr:cNvPr id="2" name="image1.png" descr=""/>
        <xdr:cNvPicPr/>
      </xdr:nvPicPr>
      <xdr:blipFill>
        <a:blip r:embed="rId1"/>
        <a:stretch/>
      </xdr:blipFill>
      <xdr:spPr>
        <a:xfrm>
          <a:off x="85680" y="76320"/>
          <a:ext cx="1456200" cy="12942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729360</xdr:colOff>
      <xdr:row>5</xdr:row>
      <xdr:rowOff>199080</xdr:rowOff>
    </xdr:to>
    <xdr:pic>
      <xdr:nvPicPr>
        <xdr:cNvPr id="3" name="image1.png" descr=""/>
        <xdr:cNvPicPr/>
      </xdr:nvPicPr>
      <xdr:blipFill>
        <a:blip r:embed="rId1"/>
        <a:stretch/>
      </xdr:blipFill>
      <xdr:spPr>
        <a:xfrm>
          <a:off x="85680" y="76320"/>
          <a:ext cx="1456200" cy="12942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729360</xdr:colOff>
      <xdr:row>5</xdr:row>
      <xdr:rowOff>199080</xdr:rowOff>
    </xdr:to>
    <xdr:pic>
      <xdr:nvPicPr>
        <xdr:cNvPr id="4" name="image1.png" descr=""/>
        <xdr:cNvPicPr/>
      </xdr:nvPicPr>
      <xdr:blipFill>
        <a:blip r:embed="rId1"/>
        <a:stretch/>
      </xdr:blipFill>
      <xdr:spPr>
        <a:xfrm>
          <a:off x="85680" y="76320"/>
          <a:ext cx="1456200" cy="12942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729360</xdr:colOff>
      <xdr:row>5</xdr:row>
      <xdr:rowOff>199080</xdr:rowOff>
    </xdr:to>
    <xdr:pic>
      <xdr:nvPicPr>
        <xdr:cNvPr id="5" name="image1.png" descr=""/>
        <xdr:cNvPicPr/>
      </xdr:nvPicPr>
      <xdr:blipFill>
        <a:blip r:embed="rId1"/>
        <a:stretch/>
      </xdr:blipFill>
      <xdr:spPr>
        <a:xfrm>
          <a:off x="85680" y="76320"/>
          <a:ext cx="1456200" cy="12942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729360</xdr:colOff>
      <xdr:row>5</xdr:row>
      <xdr:rowOff>199080</xdr:rowOff>
    </xdr:to>
    <xdr:pic>
      <xdr:nvPicPr>
        <xdr:cNvPr id="6" name="image1.png" descr=""/>
        <xdr:cNvPicPr/>
      </xdr:nvPicPr>
      <xdr:blipFill>
        <a:blip r:embed="rId1"/>
        <a:stretch/>
      </xdr:blipFill>
      <xdr:spPr>
        <a:xfrm>
          <a:off x="85680" y="76320"/>
          <a:ext cx="1456200" cy="12942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729360</xdr:colOff>
      <xdr:row>5</xdr:row>
      <xdr:rowOff>199080</xdr:rowOff>
    </xdr:to>
    <xdr:pic>
      <xdr:nvPicPr>
        <xdr:cNvPr id="7" name="image1.png" descr=""/>
        <xdr:cNvPicPr/>
      </xdr:nvPicPr>
      <xdr:blipFill>
        <a:blip r:embed="rId1"/>
        <a:stretch/>
      </xdr:blipFill>
      <xdr:spPr>
        <a:xfrm>
          <a:off x="85680" y="76320"/>
          <a:ext cx="1456200" cy="12942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8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J25" activeCellId="0" sqref="J25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0.161486266948789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v>100000</v>
      </c>
      <c r="E4" s="14" t="n">
        <f aca="false">IF(SUM(I8:I17)&lt;=D4,SUM(I8:I17),"VALOR ACIMA DO DISPONÍVEL")</f>
        <v>76973.79</v>
      </c>
      <c r="F4" s="15" t="n">
        <f aca="false">(E4*I2)+E4+(D4-E4)</f>
        <v>112430.21</v>
      </c>
      <c r="G4" s="3"/>
      <c r="H4" s="3"/>
      <c r="I4" s="16" t="e">
        <f aca="false">F4/D4-1k9</f>
        <v>#NAME?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4.9" hidden="false" customHeight="false" outlineLevel="0" collapsed="false">
      <c r="A8" s="2"/>
      <c r="B8" s="2"/>
      <c r="C8" s="21" t="n">
        <v>1</v>
      </c>
      <c r="D8" s="22" t="s">
        <v>17</v>
      </c>
      <c r="E8" s="23" t="n">
        <v>0.08</v>
      </c>
      <c r="F8" s="24" t="n">
        <v>49.7</v>
      </c>
      <c r="G8" s="25" t="n">
        <f aca="false">((E8*$D$4)/100)/F8</f>
        <v>1.60965794768612</v>
      </c>
      <c r="H8" s="26" t="n">
        <v>2.02</v>
      </c>
      <c r="I8" s="27" t="n">
        <f aca="false">H8*F8*100</f>
        <v>10039.4</v>
      </c>
      <c r="J8" s="28" t="n">
        <f aca="false">I8/$E$4</f>
        <v>0.130426213909956</v>
      </c>
      <c r="K8" s="29" t="n">
        <v>64.35</v>
      </c>
      <c r="L8" s="30" t="n">
        <f aca="false">IFERROR((K8/F8-1)*J8,0)</f>
        <v>0.0384455539996148</v>
      </c>
      <c r="M8" s="31" t="n">
        <f aca="false">IFERROR(L8/J8,0)</f>
        <v>0.29476861167002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2" t="n">
        <v>2</v>
      </c>
      <c r="D9" s="33" t="s">
        <v>18</v>
      </c>
      <c r="E9" s="23" t="n">
        <v>0.08</v>
      </c>
      <c r="F9" s="24" t="n">
        <v>18.05</v>
      </c>
      <c r="G9" s="25" t="n">
        <f aca="false">((E9*$D$4)/100)/F9</f>
        <v>4.43213296398892</v>
      </c>
      <c r="H9" s="26" t="n">
        <v>4.43</v>
      </c>
      <c r="I9" s="27" t="n">
        <f aca="false">H9*F9*100</f>
        <v>7996.15</v>
      </c>
      <c r="J9" s="28" t="n">
        <f aca="false">I9/$E$4</f>
        <v>0.103881464067184</v>
      </c>
      <c r="K9" s="29" t="n">
        <v>20.34</v>
      </c>
      <c r="L9" s="30" t="n">
        <f aca="false">IFERROR((K9/F9-1)*J9,0)</f>
        <v>0.0131794212029835</v>
      </c>
      <c r="M9" s="31" t="n">
        <f aca="false">IFERROR(L9/J9,0)</f>
        <v>0.126869806094183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2" t="n">
        <v>3</v>
      </c>
      <c r="D10" s="33" t="s">
        <v>19</v>
      </c>
      <c r="E10" s="23" t="n">
        <v>0.15</v>
      </c>
      <c r="F10" s="24" t="n">
        <v>9.18</v>
      </c>
      <c r="G10" s="25" t="n">
        <f aca="false">((E10*$D$4)/100)/F10</f>
        <v>16.3398692810458</v>
      </c>
      <c r="H10" s="26" t="n">
        <v>16.3</v>
      </c>
      <c r="I10" s="27" t="n">
        <f aca="false">H10*F10*100</f>
        <v>14963.4</v>
      </c>
      <c r="J10" s="28" t="n">
        <f aca="false">I10/$E$4</f>
        <v>0.194396040522365</v>
      </c>
      <c r="K10" s="29" t="n">
        <v>12.4</v>
      </c>
      <c r="L10" s="30" t="n">
        <f aca="false">IFERROR((K10/F10-1)*J10,0)</f>
        <v>0.0681868464577359</v>
      </c>
      <c r="M10" s="31" t="n">
        <f aca="false">IFERROR(L10/J10,0)</f>
        <v>0.350762527233116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2" t="n">
        <v>4</v>
      </c>
      <c r="D11" s="33" t="s">
        <v>20</v>
      </c>
      <c r="E11" s="23" t="n">
        <v>0.08</v>
      </c>
      <c r="F11" s="24" t="n">
        <v>104.78</v>
      </c>
      <c r="G11" s="25" t="n">
        <f aca="false">((E11*$D$4)/100)/F11</f>
        <v>0.763504485588853</v>
      </c>
      <c r="H11" s="26" t="n">
        <v>0.76</v>
      </c>
      <c r="I11" s="27" t="n">
        <f aca="false">H11*F11*100</f>
        <v>7963.28</v>
      </c>
      <c r="J11" s="28" t="n">
        <f aca="false">I11/$E$4</f>
        <v>0.103454435594246</v>
      </c>
      <c r="K11" s="29" t="n">
        <v>109.44</v>
      </c>
      <c r="L11" s="30" t="n">
        <f aca="false">IFERROR((K11/F11-1)*J11,0)</f>
        <v>0.00460104666796322</v>
      </c>
      <c r="M11" s="31" t="n">
        <f aca="false">IFERROR(L11/J11,0)</f>
        <v>0.0444741362855508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2" t="n">
        <v>5</v>
      </c>
      <c r="D12" s="33" t="s">
        <v>21</v>
      </c>
      <c r="E12" s="23" t="n">
        <v>0.15</v>
      </c>
      <c r="F12" s="24" t="n">
        <v>52.44</v>
      </c>
      <c r="G12" s="25" t="n">
        <f aca="false">((E12*$D$4)/100)/F12</f>
        <v>2.8604118993135</v>
      </c>
      <c r="H12" s="26" t="n">
        <v>2.86</v>
      </c>
      <c r="I12" s="27" t="n">
        <f aca="false">H12*F12*100</f>
        <v>14997.84</v>
      </c>
      <c r="J12" s="28" t="n">
        <f aca="false">I12/$E$4</f>
        <v>0.194843465548468</v>
      </c>
      <c r="K12" s="29" t="n">
        <v>54.86</v>
      </c>
      <c r="L12" s="30" t="n">
        <f aca="false">IFERROR((K12/F12-1)*J12,0)</f>
        <v>0.0089916320867142</v>
      </c>
      <c r="M12" s="31" t="n">
        <f aca="false">IFERROR(L12/J12,0)</f>
        <v>0.0461479786422578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2" t="n">
        <v>6</v>
      </c>
      <c r="D13" s="33" t="s">
        <v>22</v>
      </c>
      <c r="E13" s="23" t="n">
        <v>0.15</v>
      </c>
      <c r="F13" s="24" t="n">
        <v>39.94</v>
      </c>
      <c r="G13" s="25" t="n">
        <f aca="false">((E13*$D$4)/100)/F13</f>
        <v>3.75563345017526</v>
      </c>
      <c r="H13" s="26" t="n">
        <v>3.76</v>
      </c>
      <c r="I13" s="27" t="n">
        <f aca="false">H13*F13*100</f>
        <v>15017.44</v>
      </c>
      <c r="J13" s="28" t="n">
        <f aca="false">I13/$E$4</f>
        <v>0.195098097677144</v>
      </c>
      <c r="K13" s="29" t="n">
        <v>41.83</v>
      </c>
      <c r="L13" s="30" t="n">
        <f aca="false">IFERROR((K13/F13-1)*J13,0)</f>
        <v>0.00923223346544326</v>
      </c>
      <c r="M13" s="31" t="n">
        <f aca="false">IFERROR(L13/J13,0)</f>
        <v>0.0473209814722084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2" t="n">
        <v>7</v>
      </c>
      <c r="D14" s="33" t="s">
        <v>23</v>
      </c>
      <c r="E14" s="23" t="n">
        <v>0.06</v>
      </c>
      <c r="F14" s="24" t="n">
        <v>9.34</v>
      </c>
      <c r="G14" s="25" t="n">
        <f aca="false">((E14*$D$4)/100)/F14</f>
        <v>6.42398286937902</v>
      </c>
      <c r="H14" s="26" t="n">
        <v>6.42</v>
      </c>
      <c r="I14" s="27" t="n">
        <f aca="false">H14*F14*100</f>
        <v>5996.28</v>
      </c>
      <c r="J14" s="28" t="n">
        <f aca="false">I14/$E$4</f>
        <v>0.0779002826806372</v>
      </c>
      <c r="K14" s="29" t="n">
        <v>11.6</v>
      </c>
      <c r="L14" s="30" t="n">
        <f aca="false">IFERROR((K14/F14-1)*J14,0)</f>
        <v>0.018849533068334</v>
      </c>
      <c r="M14" s="31" t="n">
        <f aca="false">IFERROR(L14/J14,0)</f>
        <v>0.241970021413276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2" t="n">
        <v>8</v>
      </c>
      <c r="D15" s="33"/>
      <c r="E15" s="23" t="n">
        <v>0.1</v>
      </c>
      <c r="F15" s="24"/>
      <c r="G15" s="25" t="e">
        <f aca="false">((E15*$D$4)/100)/F15</f>
        <v>#DIV/0!</v>
      </c>
      <c r="H15" s="26" t="n">
        <v>0</v>
      </c>
      <c r="I15" s="27" t="n">
        <f aca="false">H15*F15*100</f>
        <v>0</v>
      </c>
      <c r="J15" s="28" t="n">
        <f aca="false">I15/$E$4</f>
        <v>0</v>
      </c>
      <c r="K15" s="29"/>
      <c r="L15" s="30" t="n">
        <f aca="false">IFERROR((K15/F15-1)*J15,0)</f>
        <v>0</v>
      </c>
      <c r="M15" s="31" t="n">
        <f aca="false">IFERROR(L15/J15,0)</f>
        <v>0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2" t="n">
        <v>9</v>
      </c>
      <c r="D16" s="33"/>
      <c r="E16" s="23" t="n">
        <v>0.1</v>
      </c>
      <c r="F16" s="24"/>
      <c r="G16" s="25" t="e">
        <f aca="false">((E16*$D$4)/100)/F16</f>
        <v>#DIV/0!</v>
      </c>
      <c r="H16" s="26" t="n">
        <v>0</v>
      </c>
      <c r="I16" s="27" t="n">
        <f aca="false">H16*F16*100</f>
        <v>0</v>
      </c>
      <c r="J16" s="28" t="n">
        <f aca="false">I16/$E$4</f>
        <v>0</v>
      </c>
      <c r="K16" s="29"/>
      <c r="L16" s="30" t="n">
        <f aca="false">IFERROR((K16/F16-1)*J16,0)</f>
        <v>0</v>
      </c>
      <c r="M16" s="31" t="n">
        <f aca="false">IFERROR(L16/J16,0)</f>
        <v>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2" t="n">
        <v>10</v>
      </c>
      <c r="D17" s="33"/>
      <c r="E17" s="23" t="n">
        <v>0.05</v>
      </c>
      <c r="F17" s="24"/>
      <c r="G17" s="25" t="e">
        <f aca="false">((E17*$D$4)/100)/F17</f>
        <v>#DIV/0!</v>
      </c>
      <c r="H17" s="26" t="n">
        <v>0</v>
      </c>
      <c r="I17" s="27" t="n">
        <f aca="false">H17*F17*100</f>
        <v>0</v>
      </c>
      <c r="J17" s="28" t="n">
        <f aca="false">I17/$E$4</f>
        <v>0</v>
      </c>
      <c r="K17" s="29"/>
      <c r="L17" s="30" t="n">
        <f aca="false">IFERROR((K17/F17-1)*J17,0)</f>
        <v>0</v>
      </c>
      <c r="M17" s="31" t="n">
        <f aca="false">IFERROR(L17/J17,0)</f>
        <v>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24</v>
      </c>
      <c r="D18" s="34"/>
      <c r="E18" s="34"/>
      <c r="F18" s="35" t="n">
        <v>100000</v>
      </c>
      <c r="G18" s="36"/>
      <c r="H18" s="36"/>
      <c r="I18" s="36"/>
      <c r="J18" s="35"/>
      <c r="K18" s="37" t="n">
        <f aca="false">F4</f>
        <v>112430.21</v>
      </c>
      <c r="L18" s="38" t="n">
        <f aca="false">(K18/F18-1)</f>
        <v>0.1243021</v>
      </c>
      <c r="M18" s="38"/>
      <c r="N18" s="39" t="s">
        <v>25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26</v>
      </c>
      <c r="D19" s="34"/>
      <c r="E19" s="34"/>
      <c r="F19" s="40" t="n">
        <v>80505.89</v>
      </c>
      <c r="G19" s="41"/>
      <c r="H19" s="41"/>
      <c r="I19" s="41"/>
      <c r="J19" s="42"/>
      <c r="K19" s="43" t="n">
        <v>80505.89</v>
      </c>
      <c r="L19" s="38" t="n">
        <f aca="false">(K19/F19-1)</f>
        <v>0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8" activeCellId="0" sqref="N1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0.0453047953714825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Maio!F4</f>
        <v>112430.21</v>
      </c>
      <c r="E4" s="14" t="n">
        <f aca="false">IF(SUM(I8:I17)&lt;=D4,SUM(I8:I17),"VALOR ACIMA DO DISPONÍVEL")</f>
        <v>102868.36</v>
      </c>
      <c r="F4" s="15" t="n">
        <f aca="false">(E4*I2)+E4+(D4-E4)</f>
        <v>117090.64</v>
      </c>
      <c r="G4" s="3"/>
      <c r="H4" s="3"/>
      <c r="I4" s="16" t="n">
        <f aca="false">F4/100000-1</f>
        <v>0.1709064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1" t="n">
        <v>1</v>
      </c>
      <c r="D8" s="22" t="s">
        <v>27</v>
      </c>
      <c r="E8" s="23" t="n">
        <v>0.1</v>
      </c>
      <c r="F8" s="24" t="n">
        <v>16.71</v>
      </c>
      <c r="G8" s="25" t="n">
        <f aca="false">((E8*$D$4)/100)/F8</f>
        <v>6.72831897067624</v>
      </c>
      <c r="H8" s="26" t="n">
        <v>6.27</v>
      </c>
      <c r="I8" s="27" t="n">
        <f aca="false">H8*F8*100</f>
        <v>10477.17</v>
      </c>
      <c r="J8" s="28" t="n">
        <f aca="false">I8/$E$4</f>
        <v>0.101850267662477</v>
      </c>
      <c r="K8" s="29" t="n">
        <v>15.86</v>
      </c>
      <c r="L8" s="30" t="n">
        <f aca="false">IFERROR((K8/F8-1)*J8,0)</f>
        <v>-0.00518089332813317</v>
      </c>
      <c r="M8" s="31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2" t="n">
        <v>2</v>
      </c>
      <c r="D9" s="33" t="s">
        <v>28</v>
      </c>
      <c r="E9" s="23" t="n">
        <v>0.1</v>
      </c>
      <c r="F9" s="24" t="n">
        <v>35.25</v>
      </c>
      <c r="G9" s="25" t="n">
        <f aca="false">((E9*$D$4)/100)/F9</f>
        <v>3.1895095035461</v>
      </c>
      <c r="H9" s="26" t="n">
        <v>2.97</v>
      </c>
      <c r="I9" s="27" t="n">
        <f aca="false">H9*F9*100</f>
        <v>10469.25</v>
      </c>
      <c r="J9" s="28" t="n">
        <f aca="false">I9/$E$4</f>
        <v>0.101773276058839</v>
      </c>
      <c r="K9" s="29" t="n">
        <v>42.95</v>
      </c>
      <c r="L9" s="30" t="n">
        <f aca="false">IFERROR((K9/F9-1)*J9,0)</f>
        <v>0.0222313255504414</v>
      </c>
      <c r="M9" s="31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2" t="n">
        <v>3</v>
      </c>
      <c r="D10" s="33" t="s">
        <v>29</v>
      </c>
      <c r="E10" s="23" t="n">
        <v>0.1</v>
      </c>
      <c r="F10" s="24" t="n">
        <v>9.89</v>
      </c>
      <c r="G10" s="25" t="n">
        <f aca="false">((E10*$D$4)/100)/F10</f>
        <v>11.3680697674419</v>
      </c>
      <c r="H10" s="26" t="n">
        <v>10.6</v>
      </c>
      <c r="I10" s="27" t="n">
        <f aca="false">H10*F10*100</f>
        <v>10483.4</v>
      </c>
      <c r="J10" s="28" t="n">
        <f aca="false">I10/$E$4</f>
        <v>0.101910830502207</v>
      </c>
      <c r="K10" s="29" t="n">
        <v>10.19</v>
      </c>
      <c r="L10" s="30" t="n">
        <f aca="false">IFERROR((K10/F10-1)*J10,0)</f>
        <v>0.00309132954000625</v>
      </c>
      <c r="M10" s="31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2" t="n">
        <v>4</v>
      </c>
      <c r="D11" s="33" t="s">
        <v>30</v>
      </c>
      <c r="E11" s="23" t="n">
        <v>0.1</v>
      </c>
      <c r="F11" s="24" t="n">
        <v>43.47</v>
      </c>
      <c r="G11" s="25" t="n">
        <f aca="false">((E11*$D$4)/100)/F11</f>
        <v>2.58638624338624</v>
      </c>
      <c r="H11" s="26" t="n">
        <v>2.41</v>
      </c>
      <c r="I11" s="27" t="n">
        <f aca="false">H11*F11*100</f>
        <v>10476.27</v>
      </c>
      <c r="J11" s="28" t="n">
        <f aca="false">I11/$E$4</f>
        <v>0.101841518616609</v>
      </c>
      <c r="K11" s="29" t="n">
        <v>48.33</v>
      </c>
      <c r="L11" s="30" t="n">
        <f aca="false">IFERROR((K11/F11-1)*J11,0)</f>
        <v>0.0113860082925401</v>
      </c>
      <c r="M11" s="31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2" t="n">
        <v>5</v>
      </c>
      <c r="D12" s="33" t="s">
        <v>31</v>
      </c>
      <c r="E12" s="23" t="n">
        <v>0.1</v>
      </c>
      <c r="F12" s="24" t="n">
        <v>29</v>
      </c>
      <c r="G12" s="25" t="n">
        <f aca="false">((E12*$D$4)/100)/F12</f>
        <v>3.87690379310345</v>
      </c>
      <c r="H12" s="26" t="n">
        <v>3.62</v>
      </c>
      <c r="I12" s="27" t="n">
        <f aca="false">H12*F12*100</f>
        <v>10498</v>
      </c>
      <c r="J12" s="28" t="n">
        <f aca="false">I12/$E$4</f>
        <v>0.102052759468509</v>
      </c>
      <c r="K12" s="29" t="n">
        <v>34.66</v>
      </c>
      <c r="L12" s="30" t="n">
        <f aca="false">IFERROR((K12/F12-1)*J12,0)</f>
        <v>0.0199178833997159</v>
      </c>
      <c r="M12" s="31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2" t="n">
        <v>6</v>
      </c>
      <c r="D13" s="33" t="s">
        <v>32</v>
      </c>
      <c r="E13" s="23" t="n">
        <v>0.1</v>
      </c>
      <c r="F13" s="24" t="n">
        <v>18.9</v>
      </c>
      <c r="G13" s="25" t="n">
        <f aca="false">((E13*$D$4)/100)/F13</f>
        <v>5.94868835978836</v>
      </c>
      <c r="H13" s="26" t="n">
        <v>5.55</v>
      </c>
      <c r="I13" s="27" t="n">
        <f aca="false">H13*F13*100</f>
        <v>10489.5</v>
      </c>
      <c r="J13" s="28" t="n">
        <f aca="false">I13/$E$4</f>
        <v>0.101970129590867</v>
      </c>
      <c r="K13" s="29" t="n">
        <v>19.85</v>
      </c>
      <c r="L13" s="30" t="n">
        <f aca="false">IFERROR((K13/F13-1)*J13,0)</f>
        <v>0.00512548270430288</v>
      </c>
      <c r="M13" s="31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2" t="n">
        <v>7</v>
      </c>
      <c r="D14" s="33" t="s">
        <v>33</v>
      </c>
      <c r="E14" s="23" t="n">
        <v>0.1</v>
      </c>
      <c r="F14" s="24" t="n">
        <v>10.76</v>
      </c>
      <c r="G14" s="25" t="n">
        <f aca="false">((E14*$D$4)/100)/F14</f>
        <v>10.4489042750929</v>
      </c>
      <c r="H14" s="26" t="n">
        <v>7.94</v>
      </c>
      <c r="I14" s="27" t="n">
        <f aca="false">H14*F14*100</f>
        <v>8543.44</v>
      </c>
      <c r="J14" s="28" t="n">
        <f aca="false">I14/$E$4</f>
        <v>0.0830521649222366</v>
      </c>
      <c r="K14" s="29" t="n">
        <v>11.85</v>
      </c>
      <c r="L14" s="30" t="n">
        <f aca="false">IFERROR((K14/F14-1)*J14,0)</f>
        <v>0.00841327692985482</v>
      </c>
      <c r="M14" s="31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2" t="n">
        <v>8</v>
      </c>
      <c r="D15" s="33" t="s">
        <v>34</v>
      </c>
      <c r="E15" s="23" t="n">
        <v>0.1</v>
      </c>
      <c r="F15" s="24" t="n">
        <v>12.89</v>
      </c>
      <c r="G15" s="25" t="n">
        <f aca="false">((E15*$D$4)/100)/F15</f>
        <v>8.722281613654</v>
      </c>
      <c r="H15" s="26" t="n">
        <v>8.13</v>
      </c>
      <c r="I15" s="27" t="n">
        <f aca="false">H15*F15*100</f>
        <v>10479.57</v>
      </c>
      <c r="J15" s="28" t="n">
        <f aca="false">I15/$E$4</f>
        <v>0.101873598451458</v>
      </c>
      <c r="K15" s="29" t="n">
        <v>12.46</v>
      </c>
      <c r="L15" s="30" t="n">
        <f aca="false">IFERROR((K15/F15-1)*J15,0)</f>
        <v>-0.00339842104997105</v>
      </c>
      <c r="M15" s="31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2" t="n">
        <v>9</v>
      </c>
      <c r="D16" s="33" t="s">
        <v>35</v>
      </c>
      <c r="E16" s="23" t="n">
        <v>0.1</v>
      </c>
      <c r="F16" s="24" t="n">
        <v>22.7</v>
      </c>
      <c r="G16" s="25" t="n">
        <f aca="false">((E16*$D$4)/100)/F16</f>
        <v>4.95287268722467</v>
      </c>
      <c r="H16" s="26" t="n">
        <v>4.62</v>
      </c>
      <c r="I16" s="27" t="n">
        <f aca="false">H16*F16*100</f>
        <v>10487.4</v>
      </c>
      <c r="J16" s="28" t="n">
        <f aca="false">I16/$E$4</f>
        <v>0.101949715150509</v>
      </c>
      <c r="K16" s="29" t="n">
        <v>21.25</v>
      </c>
      <c r="L16" s="30" t="n">
        <f aca="false">IFERROR((K16/F16-1)*J16,0)</f>
        <v>-0.00651220647437171</v>
      </c>
      <c r="M16" s="31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2" t="n">
        <v>10</v>
      </c>
      <c r="D17" s="33" t="s">
        <v>36</v>
      </c>
      <c r="E17" s="23" t="n">
        <v>0.1</v>
      </c>
      <c r="F17" s="24" t="n">
        <v>53.94</v>
      </c>
      <c r="G17" s="25" t="n">
        <f aca="false">((E17*$D$4)/100)/F17</f>
        <v>2.08435687801261</v>
      </c>
      <c r="H17" s="26" t="n">
        <v>1.94</v>
      </c>
      <c r="I17" s="27" t="n">
        <f aca="false">H17*F17*100</f>
        <v>10464.36</v>
      </c>
      <c r="J17" s="28" t="n">
        <f aca="false">I17/$E$4</f>
        <v>0.10172573957629</v>
      </c>
      <c r="K17" s="29" t="n">
        <v>48.76</v>
      </c>
      <c r="L17" s="30" t="n">
        <f aca="false">IFERROR((K17/F17-1)*J17,0)</f>
        <v>-0.00976899019290286</v>
      </c>
      <c r="M17" s="31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24</v>
      </c>
      <c r="D18" s="34"/>
      <c r="E18" s="34"/>
      <c r="F18" s="35" t="n">
        <f aca="false">D4</f>
        <v>112430.21</v>
      </c>
      <c r="G18" s="36"/>
      <c r="H18" s="36"/>
      <c r="I18" s="36"/>
      <c r="J18" s="35"/>
      <c r="K18" s="37" t="n">
        <f aca="false">F4</f>
        <v>117090.64</v>
      </c>
      <c r="L18" s="38" t="n">
        <f aca="false">(K18/F18-1)</f>
        <v>0.0414517592735972</v>
      </c>
      <c r="M18" s="38"/>
      <c r="N18" s="39" t="s">
        <v>25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26</v>
      </c>
      <c r="D19" s="34"/>
      <c r="E19" s="34"/>
      <c r="F19" s="40" t="n">
        <v>100967.2</v>
      </c>
      <c r="G19" s="41"/>
      <c r="H19" s="41"/>
      <c r="I19" s="41"/>
      <c r="J19" s="42"/>
      <c r="K19" s="43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Junho!F4</f>
        <v>117090.64</v>
      </c>
      <c r="E4" s="14" t="n">
        <f aca="false">IF(SUM(I8:I17)&lt;=D4,SUM(I8:I17),"VALOR ACIMA DO DISPONÍVEL")</f>
        <v>83516</v>
      </c>
      <c r="F4" s="15" t="n">
        <f aca="false">(E4*I2)+E4+(D4-E4)</f>
        <v>121930.64</v>
      </c>
      <c r="G4" s="3"/>
      <c r="H4" s="3"/>
      <c r="I4" s="16" t="n">
        <f aca="false">F4/100000-1</f>
        <v>0.2193064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1" t="n">
        <v>1</v>
      </c>
      <c r="D8" s="22" t="s">
        <v>27</v>
      </c>
      <c r="E8" s="23" t="n">
        <v>0.1</v>
      </c>
      <c r="F8" s="24" t="n">
        <v>16.71</v>
      </c>
      <c r="G8" s="25" t="n">
        <f aca="false">((E8*$D$4)/100)/F8</f>
        <v>7.00721962896469</v>
      </c>
      <c r="H8" s="26" t="n">
        <v>6</v>
      </c>
      <c r="I8" s="27" t="n">
        <f aca="false">H8*F8*100</f>
        <v>10026</v>
      </c>
      <c r="J8" s="28" t="n">
        <f aca="false">I8/$E$4</f>
        <v>0.120048852914412</v>
      </c>
      <c r="K8" s="29" t="n">
        <v>15.86</v>
      </c>
      <c r="L8" s="30" t="n">
        <f aca="false">IFERROR((K8/F8-1)*J8,0)</f>
        <v>-0.00610661430145123</v>
      </c>
      <c r="M8" s="31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2" t="n">
        <v>2</v>
      </c>
      <c r="D9" s="33" t="s">
        <v>28</v>
      </c>
      <c r="E9" s="23" t="n">
        <v>0.1</v>
      </c>
      <c r="F9" s="24" t="n">
        <v>35.25</v>
      </c>
      <c r="G9" s="25" t="n">
        <f aca="false">((E9*$D$4)/100)/F9</f>
        <v>3.32172028368794</v>
      </c>
      <c r="H9" s="26" t="n">
        <v>3</v>
      </c>
      <c r="I9" s="27" t="n">
        <f aca="false">H9*F9*100</f>
        <v>10575</v>
      </c>
      <c r="J9" s="28" t="n">
        <f aca="false">I9/$E$4</f>
        <v>0.126622443603621</v>
      </c>
      <c r="K9" s="29" t="n">
        <v>42.95</v>
      </c>
      <c r="L9" s="30" t="n">
        <f aca="false">IFERROR((K9/F9-1)*J9,0)</f>
        <v>0.0276593706595144</v>
      </c>
      <c r="M9" s="31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2" t="n">
        <v>3</v>
      </c>
      <c r="D10" s="33" t="s">
        <v>29</v>
      </c>
      <c r="E10" s="23" t="n">
        <v>0.1</v>
      </c>
      <c r="F10" s="24" t="n">
        <v>9.89</v>
      </c>
      <c r="G10" s="25" t="n">
        <f aca="false">((E10*$D$4)/100)/F10</f>
        <v>11.8392962588473</v>
      </c>
      <c r="H10" s="26" t="n">
        <v>10</v>
      </c>
      <c r="I10" s="27" t="n">
        <f aca="false">H10*F10*100</f>
        <v>9890</v>
      </c>
      <c r="J10" s="28" t="n">
        <f aca="false">I10/$E$4</f>
        <v>0.118420422434025</v>
      </c>
      <c r="K10" s="29" t="n">
        <v>10.19</v>
      </c>
      <c r="L10" s="30" t="n">
        <f aca="false">IFERROR((K10/F10-1)*J10,0)</f>
        <v>0.00359212605967716</v>
      </c>
      <c r="M10" s="31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2" t="n">
        <v>4</v>
      </c>
      <c r="D11" s="33" t="s">
        <v>30</v>
      </c>
      <c r="E11" s="23" t="n">
        <v>0.1</v>
      </c>
      <c r="F11" s="24" t="n">
        <v>43.47</v>
      </c>
      <c r="G11" s="25" t="n">
        <f aca="false">((E11*$D$4)/100)/F11</f>
        <v>2.69359650333563</v>
      </c>
      <c r="H11" s="26" t="n">
        <v>2</v>
      </c>
      <c r="I11" s="27" t="n">
        <f aca="false">H11*F11*100</f>
        <v>8694</v>
      </c>
      <c r="J11" s="28" t="n">
        <f aca="false">I11/$E$4</f>
        <v>0.104099813209445</v>
      </c>
      <c r="K11" s="29" t="n">
        <v>48.33</v>
      </c>
      <c r="L11" s="30" t="n">
        <f aca="false">IFERROR((K11/F11-1)*J11,0)</f>
        <v>0.0116384884333541</v>
      </c>
      <c r="M11" s="31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2" t="n">
        <v>5</v>
      </c>
      <c r="D12" s="33" t="s">
        <v>31</v>
      </c>
      <c r="E12" s="23" t="n">
        <v>0.1</v>
      </c>
      <c r="F12" s="24" t="n">
        <v>29</v>
      </c>
      <c r="G12" s="25" t="n">
        <f aca="false">((E12*$D$4)/100)/F12</f>
        <v>4.03760827586207</v>
      </c>
      <c r="H12" s="26" t="n">
        <v>3</v>
      </c>
      <c r="I12" s="27" t="n">
        <f aca="false">H12*F12*100</f>
        <v>8700</v>
      </c>
      <c r="J12" s="28" t="n">
        <f aca="false">I12/$E$4</f>
        <v>0.104171655730638</v>
      </c>
      <c r="K12" s="29" t="n">
        <v>34.66</v>
      </c>
      <c r="L12" s="30" t="n">
        <f aca="false">IFERROR((K12/F12-1)*J12,0)</f>
        <v>0.0203314334977729</v>
      </c>
      <c r="M12" s="31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2" t="n">
        <v>6</v>
      </c>
      <c r="D13" s="33" t="s">
        <v>32</v>
      </c>
      <c r="E13" s="23" t="n">
        <v>0.1</v>
      </c>
      <c r="F13" s="24" t="n">
        <v>18.9</v>
      </c>
      <c r="G13" s="25" t="n">
        <f aca="false">((E13*$D$4)/100)/F13</f>
        <v>6.19527195767196</v>
      </c>
      <c r="H13" s="26" t="n">
        <v>5</v>
      </c>
      <c r="I13" s="27" t="n">
        <f aca="false">H13*F13*100</f>
        <v>9450</v>
      </c>
      <c r="J13" s="28" t="n">
        <f aca="false">I13/$E$4</f>
        <v>0.113151970879831</v>
      </c>
      <c r="K13" s="29" t="n">
        <v>19.85</v>
      </c>
      <c r="L13" s="30" t="n">
        <f aca="false">IFERROR((K13/F13-1)*J13,0)</f>
        <v>0.00568753292782224</v>
      </c>
      <c r="M13" s="31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2" t="n">
        <v>7</v>
      </c>
      <c r="D14" s="33" t="s">
        <v>33</v>
      </c>
      <c r="E14" s="23" t="n">
        <v>0.1</v>
      </c>
      <c r="F14" s="24" t="n">
        <v>10.76</v>
      </c>
      <c r="G14" s="25" t="n">
        <f aca="false">((E14*$D$4)/100)/F14</f>
        <v>10.882029739777</v>
      </c>
      <c r="H14" s="26" t="n">
        <v>7</v>
      </c>
      <c r="I14" s="27" t="n">
        <f aca="false">H14*F14*100</f>
        <v>7532</v>
      </c>
      <c r="J14" s="28" t="n">
        <f aca="false">I14/$E$4</f>
        <v>0.0901863116049619</v>
      </c>
      <c r="K14" s="29" t="n">
        <v>11.85</v>
      </c>
      <c r="L14" s="30" t="n">
        <f aca="false">IFERROR((K14/F14-1)*J14,0)</f>
        <v>0.00913597394511231</v>
      </c>
      <c r="M14" s="31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2" t="n">
        <v>8</v>
      </c>
      <c r="D15" s="33" t="s">
        <v>34</v>
      </c>
      <c r="E15" s="23" t="n">
        <v>0.1</v>
      </c>
      <c r="F15" s="24" t="n">
        <v>12.89</v>
      </c>
      <c r="G15" s="25" t="n">
        <f aca="false">((E15*$D$4)/100)/F15</f>
        <v>9.08383553141971</v>
      </c>
      <c r="H15" s="26" t="n">
        <v>5</v>
      </c>
      <c r="I15" s="27" t="n">
        <f aca="false">H15*F15*100</f>
        <v>6445</v>
      </c>
      <c r="J15" s="28" t="n">
        <f aca="false">I15/$E$4</f>
        <v>0.0771708415153982</v>
      </c>
      <c r="K15" s="29" t="n">
        <v>12.46</v>
      </c>
      <c r="L15" s="30" t="n">
        <f aca="false">IFERROR((K15/F15-1)*J15,0)</f>
        <v>-0.00257435700943531</v>
      </c>
      <c r="M15" s="31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2" t="n">
        <v>9</v>
      </c>
      <c r="D16" s="33" t="s">
        <v>35</v>
      </c>
      <c r="E16" s="23" t="n">
        <v>0.1</v>
      </c>
      <c r="F16" s="24" t="n">
        <v>22.7</v>
      </c>
      <c r="G16" s="25" t="n">
        <f aca="false">((E16*$D$4)/100)/F16</f>
        <v>5.15817797356828</v>
      </c>
      <c r="H16" s="26" t="n">
        <v>3</v>
      </c>
      <c r="I16" s="27" t="n">
        <f aca="false">H16*F16*100</f>
        <v>6810</v>
      </c>
      <c r="J16" s="28" t="n">
        <f aca="false">I16/$E$4</f>
        <v>0.0815412615546722</v>
      </c>
      <c r="K16" s="29" t="n">
        <v>21.25</v>
      </c>
      <c r="L16" s="30" t="n">
        <f aca="false">IFERROR((K16/F16-1)*J16,0)</f>
        <v>-0.00520858278653192</v>
      </c>
      <c r="M16" s="31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2" t="n">
        <v>10</v>
      </c>
      <c r="D17" s="33" t="s">
        <v>36</v>
      </c>
      <c r="E17" s="23" t="n">
        <v>0.1</v>
      </c>
      <c r="F17" s="24" t="n">
        <v>53.94</v>
      </c>
      <c r="G17" s="25" t="n">
        <f aca="false">((E17*$D$4)/100)/F17</f>
        <v>2.17075713756025</v>
      </c>
      <c r="H17" s="26" t="n">
        <v>1</v>
      </c>
      <c r="I17" s="27" t="n">
        <f aca="false">H17*F17*100</f>
        <v>5394</v>
      </c>
      <c r="J17" s="28" t="n">
        <f aca="false">I17/$E$4</f>
        <v>0.0645864265529958</v>
      </c>
      <c r="K17" s="29" t="n">
        <v>48.76</v>
      </c>
      <c r="L17" s="30" t="n">
        <f aca="false">IFERROR((K17/F17-1)*J17,0)</f>
        <v>-0.00620240432970928</v>
      </c>
      <c r="M17" s="31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24</v>
      </c>
      <c r="D18" s="34"/>
      <c r="E18" s="34"/>
      <c r="F18" s="35" t="n">
        <f aca="false">D4</f>
        <v>117090.64</v>
      </c>
      <c r="G18" s="36"/>
      <c r="H18" s="36"/>
      <c r="I18" s="36"/>
      <c r="J18" s="35"/>
      <c r="K18" s="37" t="n">
        <f aca="false">F4</f>
        <v>121930.64</v>
      </c>
      <c r="L18" s="38" t="n">
        <f aca="false">(K18/F18-1)</f>
        <v>0.0413354987213326</v>
      </c>
      <c r="M18" s="38"/>
      <c r="N18" s="39" t="s">
        <v>25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26</v>
      </c>
      <c r="D19" s="34"/>
      <c r="E19" s="34"/>
      <c r="F19" s="40" t="n">
        <v>100967.2</v>
      </c>
      <c r="G19" s="41"/>
      <c r="H19" s="41"/>
      <c r="I19" s="41"/>
      <c r="J19" s="42"/>
      <c r="K19" s="43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8" activeCellId="0" sqref="N1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Julho!F4</f>
        <v>121930.64</v>
      </c>
      <c r="E4" s="14" t="n">
        <f aca="false">IF(SUM(I8:I17)&lt;=D4,SUM(I8:I17),"VALOR ACIMA DO DISPONÍVEL")</f>
        <v>83516</v>
      </c>
      <c r="F4" s="15" t="n">
        <f aca="false">(E4*I2)+E4+(D4-E4)</f>
        <v>126770.64</v>
      </c>
      <c r="G4" s="3"/>
      <c r="H4" s="3"/>
      <c r="I4" s="16" t="n">
        <f aca="false">F4/100000-1</f>
        <v>0.2677064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1" t="n">
        <v>1</v>
      </c>
      <c r="D8" s="22" t="s">
        <v>27</v>
      </c>
      <c r="E8" s="23" t="n">
        <v>0.1</v>
      </c>
      <c r="F8" s="24" t="n">
        <v>16.71</v>
      </c>
      <c r="G8" s="25" t="n">
        <f aca="false">((E8*$D$4)/100)/F8</f>
        <v>7.29686654697786</v>
      </c>
      <c r="H8" s="26" t="n">
        <v>6</v>
      </c>
      <c r="I8" s="27" t="n">
        <f aca="false">H8*F8*100</f>
        <v>10026</v>
      </c>
      <c r="J8" s="28" t="n">
        <f aca="false">I8/$E$4</f>
        <v>0.120048852914412</v>
      </c>
      <c r="K8" s="29" t="n">
        <v>15.86</v>
      </c>
      <c r="L8" s="30" t="n">
        <f aca="false">IFERROR((K8/F8-1)*J8,0)</f>
        <v>-0.00610661430145123</v>
      </c>
      <c r="M8" s="31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2" t="n">
        <v>2</v>
      </c>
      <c r="D9" s="33" t="s">
        <v>28</v>
      </c>
      <c r="E9" s="23" t="n">
        <v>0.1</v>
      </c>
      <c r="F9" s="24" t="n">
        <v>35.25</v>
      </c>
      <c r="G9" s="25" t="n">
        <f aca="false">((E9*$D$4)/100)/F9</f>
        <v>3.45902524822695</v>
      </c>
      <c r="H9" s="26" t="n">
        <v>3</v>
      </c>
      <c r="I9" s="27" t="n">
        <f aca="false">H9*F9*100</f>
        <v>10575</v>
      </c>
      <c r="J9" s="28" t="n">
        <f aca="false">I9/$E$4</f>
        <v>0.126622443603621</v>
      </c>
      <c r="K9" s="29" t="n">
        <v>42.95</v>
      </c>
      <c r="L9" s="30" t="n">
        <f aca="false">IFERROR((K9/F9-1)*J9,0)</f>
        <v>0.0276593706595144</v>
      </c>
      <c r="M9" s="31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2" t="n">
        <v>3</v>
      </c>
      <c r="D10" s="33" t="s">
        <v>29</v>
      </c>
      <c r="E10" s="23" t="n">
        <v>0.09</v>
      </c>
      <c r="F10" s="24" t="n">
        <v>9.89</v>
      </c>
      <c r="G10" s="25" t="n">
        <f aca="false">((E10*$D$4)/100)/F10</f>
        <v>11.0958115267947</v>
      </c>
      <c r="H10" s="26" t="n">
        <v>10</v>
      </c>
      <c r="I10" s="27" t="n">
        <f aca="false">H10*F10*100</f>
        <v>9890</v>
      </c>
      <c r="J10" s="28" t="n">
        <f aca="false">I10/$E$4</f>
        <v>0.118420422434025</v>
      </c>
      <c r="K10" s="29" t="n">
        <v>10.19</v>
      </c>
      <c r="L10" s="30" t="n">
        <f aca="false">IFERROR((K10/F10-1)*J10,0)</f>
        <v>0.00359212605967716</v>
      </c>
      <c r="M10" s="31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2" t="n">
        <v>4</v>
      </c>
      <c r="D11" s="33" t="s">
        <v>30</v>
      </c>
      <c r="E11" s="23" t="n">
        <v>0.09</v>
      </c>
      <c r="F11" s="24" t="n">
        <v>43.47</v>
      </c>
      <c r="G11" s="25" t="n">
        <f aca="false">((E11*$D$4)/100)/F11</f>
        <v>2.52444389233954</v>
      </c>
      <c r="H11" s="26" t="n">
        <v>2</v>
      </c>
      <c r="I11" s="27" t="n">
        <f aca="false">H11*F11*100</f>
        <v>8694</v>
      </c>
      <c r="J11" s="28" t="n">
        <f aca="false">I11/$E$4</f>
        <v>0.104099813209445</v>
      </c>
      <c r="K11" s="29" t="n">
        <v>48.33</v>
      </c>
      <c r="L11" s="30" t="n">
        <f aca="false">IFERROR((K11/F11-1)*J11,0)</f>
        <v>0.0116384884333541</v>
      </c>
      <c r="M11" s="31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2" t="n">
        <v>5</v>
      </c>
      <c r="D12" s="33" t="s">
        <v>31</v>
      </c>
      <c r="E12" s="23" t="n">
        <v>0.08</v>
      </c>
      <c r="F12" s="24" t="n">
        <v>29</v>
      </c>
      <c r="G12" s="25" t="n">
        <f aca="false">((E12*$D$4)/100)/F12</f>
        <v>3.36360386206897</v>
      </c>
      <c r="H12" s="26" t="n">
        <v>3</v>
      </c>
      <c r="I12" s="27" t="n">
        <f aca="false">H12*F12*100</f>
        <v>8700</v>
      </c>
      <c r="J12" s="28" t="n">
        <f aca="false">I12/$E$4</f>
        <v>0.104171655730638</v>
      </c>
      <c r="K12" s="29" t="n">
        <v>34.66</v>
      </c>
      <c r="L12" s="30" t="n">
        <f aca="false">IFERROR((K12/F12-1)*J12,0)</f>
        <v>0.0203314334977729</v>
      </c>
      <c r="M12" s="31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2" t="n">
        <v>6</v>
      </c>
      <c r="D13" s="33" t="s">
        <v>32</v>
      </c>
      <c r="E13" s="23" t="n">
        <v>0.09</v>
      </c>
      <c r="F13" s="24" t="n">
        <v>18.9</v>
      </c>
      <c r="G13" s="25" t="n">
        <f aca="false">((E13*$D$4)/100)/F13</f>
        <v>5.80622095238095</v>
      </c>
      <c r="H13" s="26" t="n">
        <v>5</v>
      </c>
      <c r="I13" s="27" t="n">
        <f aca="false">H13*F13*100</f>
        <v>9450</v>
      </c>
      <c r="J13" s="28" t="n">
        <f aca="false">I13/$E$4</f>
        <v>0.113151970879831</v>
      </c>
      <c r="K13" s="29" t="n">
        <v>19.85</v>
      </c>
      <c r="L13" s="30" t="n">
        <f aca="false">IFERROR((K13/F13-1)*J13,0)</f>
        <v>0.00568753292782224</v>
      </c>
      <c r="M13" s="31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2" t="n">
        <v>7</v>
      </c>
      <c r="D14" s="33" t="s">
        <v>33</v>
      </c>
      <c r="E14" s="23" t="n">
        <v>0.07</v>
      </c>
      <c r="F14" s="24" t="n">
        <v>10.76</v>
      </c>
      <c r="G14" s="25" t="n">
        <f aca="false">((E14*$D$4)/100)/F14</f>
        <v>7.9322907063197</v>
      </c>
      <c r="H14" s="26" t="n">
        <v>7</v>
      </c>
      <c r="I14" s="27" t="n">
        <f aca="false">H14*F14*100</f>
        <v>7532</v>
      </c>
      <c r="J14" s="28" t="n">
        <f aca="false">I14/$E$4</f>
        <v>0.0901863116049619</v>
      </c>
      <c r="K14" s="29" t="n">
        <v>11.85</v>
      </c>
      <c r="L14" s="30" t="n">
        <f aca="false">IFERROR((K14/F14-1)*J14,0)</f>
        <v>0.00913597394511231</v>
      </c>
      <c r="M14" s="31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2" t="n">
        <v>8</v>
      </c>
      <c r="D15" s="33" t="s">
        <v>34</v>
      </c>
      <c r="E15" s="23" t="n">
        <v>0.07</v>
      </c>
      <c r="F15" s="24" t="n">
        <v>12.89</v>
      </c>
      <c r="G15" s="25" t="n">
        <f aca="false">((E15*$D$4)/100)/F15</f>
        <v>6.62152428238945</v>
      </c>
      <c r="H15" s="26" t="n">
        <v>5</v>
      </c>
      <c r="I15" s="27" t="n">
        <f aca="false">H15*F15*100</f>
        <v>6445</v>
      </c>
      <c r="J15" s="28" t="n">
        <f aca="false">I15/$E$4</f>
        <v>0.0771708415153982</v>
      </c>
      <c r="K15" s="29" t="n">
        <v>12.46</v>
      </c>
      <c r="L15" s="30" t="n">
        <f aca="false">IFERROR((K15/F15-1)*J15,0)</f>
        <v>-0.00257435700943531</v>
      </c>
      <c r="M15" s="31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2" t="n">
        <v>9</v>
      </c>
      <c r="D16" s="33" t="s">
        <v>35</v>
      </c>
      <c r="E16" s="23" t="n">
        <v>0.07</v>
      </c>
      <c r="F16" s="24" t="n">
        <v>22.7</v>
      </c>
      <c r="G16" s="25" t="n">
        <f aca="false">((E16*$D$4)/100)/F16</f>
        <v>3.75997568281938</v>
      </c>
      <c r="H16" s="26" t="n">
        <v>3</v>
      </c>
      <c r="I16" s="27" t="n">
        <f aca="false">H16*F16*100</f>
        <v>6810</v>
      </c>
      <c r="J16" s="28" t="n">
        <f aca="false">I16/$E$4</f>
        <v>0.0815412615546722</v>
      </c>
      <c r="K16" s="29" t="n">
        <v>21.25</v>
      </c>
      <c r="L16" s="30" t="n">
        <f aca="false">IFERROR((K16/F16-1)*J16,0)</f>
        <v>-0.00520858278653192</v>
      </c>
      <c r="M16" s="31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2" t="n">
        <v>10</v>
      </c>
      <c r="D17" s="33" t="s">
        <v>36</v>
      </c>
      <c r="E17" s="23" t="n">
        <v>0.08</v>
      </c>
      <c r="F17" s="24" t="n">
        <v>53.94</v>
      </c>
      <c r="G17" s="25" t="n">
        <f aca="false">((E17*$D$4)/100)/F17</f>
        <v>1.80838917315536</v>
      </c>
      <c r="H17" s="26" t="n">
        <v>1</v>
      </c>
      <c r="I17" s="27" t="n">
        <f aca="false">H17*F17*100</f>
        <v>5394</v>
      </c>
      <c r="J17" s="28" t="n">
        <f aca="false">I17/$E$4</f>
        <v>0.0645864265529958</v>
      </c>
      <c r="K17" s="29" t="n">
        <v>48.76</v>
      </c>
      <c r="L17" s="30" t="n">
        <f aca="false">IFERROR((K17/F17-1)*J17,0)</f>
        <v>-0.00620240432970928</v>
      </c>
      <c r="M17" s="31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24</v>
      </c>
      <c r="D18" s="34"/>
      <c r="E18" s="34"/>
      <c r="F18" s="35" t="n">
        <f aca="false">D4</f>
        <v>121930.64</v>
      </c>
      <c r="G18" s="36"/>
      <c r="H18" s="36"/>
      <c r="I18" s="36"/>
      <c r="J18" s="35"/>
      <c r="K18" s="37" t="n">
        <f aca="false">F4</f>
        <v>126770.64</v>
      </c>
      <c r="L18" s="38" t="n">
        <f aca="false">(K18/F18-1)</f>
        <v>0.0396946985597713</v>
      </c>
      <c r="M18" s="38"/>
      <c r="N18" s="39" t="s">
        <v>25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26</v>
      </c>
      <c r="D19" s="34"/>
      <c r="E19" s="34"/>
      <c r="F19" s="40" t="n">
        <v>100967.2</v>
      </c>
      <c r="G19" s="41"/>
      <c r="H19" s="41"/>
      <c r="I19" s="41"/>
      <c r="J19" s="42"/>
      <c r="K19" s="43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8" activeCellId="0" sqref="N1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Agosto!F4</f>
        <v>126770.64</v>
      </c>
      <c r="E4" s="14" t="n">
        <f aca="false">IF(SUM(I8:I17)&lt;=D4,SUM(I8:I17),"VALOR ACIMA DO DISPONÍVEL")</f>
        <v>83516</v>
      </c>
      <c r="F4" s="15" t="n">
        <f aca="false">(E4*I2)+E4+(D4-E4)</f>
        <v>131610.64</v>
      </c>
      <c r="G4" s="3"/>
      <c r="H4" s="3"/>
      <c r="I4" s="16" t="n">
        <f aca="false">F4/100000-1</f>
        <v>0.3161064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1" t="n">
        <v>1</v>
      </c>
      <c r="D8" s="22" t="s">
        <v>27</v>
      </c>
      <c r="E8" s="23" t="n">
        <v>0.1</v>
      </c>
      <c r="F8" s="24" t="n">
        <v>16.71</v>
      </c>
      <c r="G8" s="25" t="n">
        <f aca="false">((E8*$D$4)/100)/F8</f>
        <v>7.58651346499102</v>
      </c>
      <c r="H8" s="26" t="n">
        <v>6</v>
      </c>
      <c r="I8" s="27" t="n">
        <f aca="false">H8*F8*100</f>
        <v>10026</v>
      </c>
      <c r="J8" s="28" t="n">
        <f aca="false">I8/$E$4</f>
        <v>0.120048852914412</v>
      </c>
      <c r="K8" s="29" t="n">
        <v>15.86</v>
      </c>
      <c r="L8" s="30" t="n">
        <f aca="false">IFERROR((K8/F8-1)*J8,0)</f>
        <v>-0.00610661430145123</v>
      </c>
      <c r="M8" s="31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2" t="n">
        <v>2</v>
      </c>
      <c r="D9" s="33" t="s">
        <v>28</v>
      </c>
      <c r="E9" s="23" t="n">
        <v>0.1</v>
      </c>
      <c r="F9" s="24" t="n">
        <v>35.25</v>
      </c>
      <c r="G9" s="25" t="n">
        <f aca="false">((E9*$D$4)/100)/F9</f>
        <v>3.59633021276596</v>
      </c>
      <c r="H9" s="26" t="n">
        <v>3</v>
      </c>
      <c r="I9" s="27" t="n">
        <f aca="false">H9*F9*100</f>
        <v>10575</v>
      </c>
      <c r="J9" s="28" t="n">
        <f aca="false">I9/$E$4</f>
        <v>0.126622443603621</v>
      </c>
      <c r="K9" s="29" t="n">
        <v>42.95</v>
      </c>
      <c r="L9" s="30" t="n">
        <f aca="false">IFERROR((K9/F9-1)*J9,0)</f>
        <v>0.0276593706595144</v>
      </c>
      <c r="M9" s="31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2" t="n">
        <v>3</v>
      </c>
      <c r="D10" s="33" t="s">
        <v>29</v>
      </c>
      <c r="E10" s="23" t="n">
        <v>0.09</v>
      </c>
      <c r="F10" s="24" t="n">
        <v>9.89</v>
      </c>
      <c r="G10" s="25" t="n">
        <f aca="false">((E10*$D$4)/100)/F10</f>
        <v>11.5362564206269</v>
      </c>
      <c r="H10" s="26" t="n">
        <v>10</v>
      </c>
      <c r="I10" s="27" t="n">
        <f aca="false">H10*F10*100</f>
        <v>9890</v>
      </c>
      <c r="J10" s="28" t="n">
        <f aca="false">I10/$E$4</f>
        <v>0.118420422434025</v>
      </c>
      <c r="K10" s="29" t="n">
        <v>10.19</v>
      </c>
      <c r="L10" s="30" t="n">
        <f aca="false">IFERROR((K10/F10-1)*J10,0)</f>
        <v>0.00359212605967716</v>
      </c>
      <c r="M10" s="31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2" t="n">
        <v>4</v>
      </c>
      <c r="D11" s="33" t="s">
        <v>30</v>
      </c>
      <c r="E11" s="23" t="n">
        <v>0.09</v>
      </c>
      <c r="F11" s="24" t="n">
        <v>43.47</v>
      </c>
      <c r="G11" s="25" t="n">
        <f aca="false">((E11*$D$4)/100)/F11</f>
        <v>2.62465093167702</v>
      </c>
      <c r="H11" s="26" t="n">
        <v>2</v>
      </c>
      <c r="I11" s="27" t="n">
        <f aca="false">H11*F11*100</f>
        <v>8694</v>
      </c>
      <c r="J11" s="28" t="n">
        <f aca="false">I11/$E$4</f>
        <v>0.104099813209445</v>
      </c>
      <c r="K11" s="29" t="n">
        <v>48.33</v>
      </c>
      <c r="L11" s="30" t="n">
        <f aca="false">IFERROR((K11/F11-1)*J11,0)</f>
        <v>0.0116384884333541</v>
      </c>
      <c r="M11" s="31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2" t="n">
        <v>5</v>
      </c>
      <c r="D12" s="33" t="s">
        <v>31</v>
      </c>
      <c r="E12" s="23" t="n">
        <v>0.08</v>
      </c>
      <c r="F12" s="24" t="n">
        <v>29</v>
      </c>
      <c r="G12" s="25" t="n">
        <f aca="false">((E12*$D$4)/100)/F12</f>
        <v>3.49712110344828</v>
      </c>
      <c r="H12" s="26" t="n">
        <v>3</v>
      </c>
      <c r="I12" s="27" t="n">
        <f aca="false">H12*F12*100</f>
        <v>8700</v>
      </c>
      <c r="J12" s="28" t="n">
        <f aca="false">I12/$E$4</f>
        <v>0.104171655730638</v>
      </c>
      <c r="K12" s="29" t="n">
        <v>34.66</v>
      </c>
      <c r="L12" s="30" t="n">
        <f aca="false">IFERROR((K12/F12-1)*J12,0)</f>
        <v>0.0203314334977729</v>
      </c>
      <c r="M12" s="31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2" t="n">
        <v>6</v>
      </c>
      <c r="D13" s="33" t="s">
        <v>32</v>
      </c>
      <c r="E13" s="23" t="n">
        <v>0.09</v>
      </c>
      <c r="F13" s="24" t="n">
        <v>18.9</v>
      </c>
      <c r="G13" s="25" t="n">
        <f aca="false">((E13*$D$4)/100)/F13</f>
        <v>6.03669714285714</v>
      </c>
      <c r="H13" s="26" t="n">
        <v>5</v>
      </c>
      <c r="I13" s="27" t="n">
        <f aca="false">H13*F13*100</f>
        <v>9450</v>
      </c>
      <c r="J13" s="28" t="n">
        <f aca="false">I13/$E$4</f>
        <v>0.113151970879831</v>
      </c>
      <c r="K13" s="29" t="n">
        <v>19.85</v>
      </c>
      <c r="L13" s="30" t="n">
        <f aca="false">IFERROR((K13/F13-1)*J13,0)</f>
        <v>0.00568753292782224</v>
      </c>
      <c r="M13" s="31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2" t="n">
        <v>7</v>
      </c>
      <c r="D14" s="33" t="s">
        <v>33</v>
      </c>
      <c r="E14" s="23" t="n">
        <v>0.07</v>
      </c>
      <c r="F14" s="24" t="n">
        <v>10.76</v>
      </c>
      <c r="G14" s="25" t="n">
        <f aca="false">((E14*$D$4)/100)/F14</f>
        <v>8.24716059479554</v>
      </c>
      <c r="H14" s="26" t="n">
        <v>7</v>
      </c>
      <c r="I14" s="27" t="n">
        <f aca="false">H14*F14*100</f>
        <v>7532</v>
      </c>
      <c r="J14" s="28" t="n">
        <f aca="false">I14/$E$4</f>
        <v>0.0901863116049619</v>
      </c>
      <c r="K14" s="29" t="n">
        <v>11.85</v>
      </c>
      <c r="L14" s="30" t="n">
        <f aca="false">IFERROR((K14/F14-1)*J14,0)</f>
        <v>0.00913597394511231</v>
      </c>
      <c r="M14" s="31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2" t="n">
        <v>8</v>
      </c>
      <c r="D15" s="33" t="s">
        <v>34</v>
      </c>
      <c r="E15" s="23" t="n">
        <v>0.07</v>
      </c>
      <c r="F15" s="24" t="n">
        <v>12.89</v>
      </c>
      <c r="G15" s="25" t="n">
        <f aca="false">((E15*$D$4)/100)/F15</f>
        <v>6.88436369278511</v>
      </c>
      <c r="H15" s="26" t="n">
        <v>5</v>
      </c>
      <c r="I15" s="27" t="n">
        <f aca="false">H15*F15*100</f>
        <v>6445</v>
      </c>
      <c r="J15" s="28" t="n">
        <f aca="false">I15/$E$4</f>
        <v>0.0771708415153982</v>
      </c>
      <c r="K15" s="29" t="n">
        <v>12.46</v>
      </c>
      <c r="L15" s="30" t="n">
        <f aca="false">IFERROR((K15/F15-1)*J15,0)</f>
        <v>-0.00257435700943531</v>
      </c>
      <c r="M15" s="31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2" t="n">
        <v>9</v>
      </c>
      <c r="D16" s="33" t="s">
        <v>35</v>
      </c>
      <c r="E16" s="23" t="n">
        <v>0.07</v>
      </c>
      <c r="F16" s="24" t="n">
        <v>22.7</v>
      </c>
      <c r="G16" s="25" t="n">
        <f aca="false">((E16*$D$4)/100)/F16</f>
        <v>3.90922678414097</v>
      </c>
      <c r="H16" s="26" t="n">
        <v>3</v>
      </c>
      <c r="I16" s="27" t="n">
        <f aca="false">H16*F16*100</f>
        <v>6810</v>
      </c>
      <c r="J16" s="28" t="n">
        <f aca="false">I16/$E$4</f>
        <v>0.0815412615546722</v>
      </c>
      <c r="K16" s="29" t="n">
        <v>21.25</v>
      </c>
      <c r="L16" s="30" t="n">
        <f aca="false">IFERROR((K16/F16-1)*J16,0)</f>
        <v>-0.00520858278653192</v>
      </c>
      <c r="M16" s="31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2" t="n">
        <v>10</v>
      </c>
      <c r="D17" s="33" t="s">
        <v>36</v>
      </c>
      <c r="E17" s="23" t="n">
        <v>0.08</v>
      </c>
      <c r="F17" s="24" t="n">
        <v>53.94</v>
      </c>
      <c r="G17" s="25" t="n">
        <f aca="false">((E17*$D$4)/100)/F17</f>
        <v>1.88017263626251</v>
      </c>
      <c r="H17" s="26" t="n">
        <v>1</v>
      </c>
      <c r="I17" s="27" t="n">
        <f aca="false">H17*F17*100</f>
        <v>5394</v>
      </c>
      <c r="J17" s="28" t="n">
        <f aca="false">I17/$E$4</f>
        <v>0.0645864265529958</v>
      </c>
      <c r="K17" s="29" t="n">
        <v>48.76</v>
      </c>
      <c r="L17" s="30" t="n">
        <f aca="false">IFERROR((K17/F17-1)*J17,0)</f>
        <v>-0.00620240432970928</v>
      </c>
      <c r="M17" s="31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24</v>
      </c>
      <c r="D18" s="34"/>
      <c r="E18" s="34"/>
      <c r="F18" s="35" t="n">
        <f aca="false">D4</f>
        <v>126770.64</v>
      </c>
      <c r="G18" s="36"/>
      <c r="H18" s="36"/>
      <c r="I18" s="36"/>
      <c r="J18" s="35"/>
      <c r="K18" s="37" t="n">
        <f aca="false">F4</f>
        <v>131610.64</v>
      </c>
      <c r="L18" s="38" t="n">
        <f aca="false">(K18/F18-1)</f>
        <v>0.0381791872313653</v>
      </c>
      <c r="M18" s="38"/>
      <c r="N18" s="39" t="s">
        <v>25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26</v>
      </c>
      <c r="D19" s="34"/>
      <c r="E19" s="34"/>
      <c r="F19" s="40" t="n">
        <v>100967.2</v>
      </c>
      <c r="G19" s="41"/>
      <c r="H19" s="41"/>
      <c r="I19" s="41"/>
      <c r="J19" s="42"/>
      <c r="K19" s="43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8" activeCellId="0" sqref="N1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Setembro!F4</f>
        <v>131610.64</v>
      </c>
      <c r="E4" s="14" t="n">
        <f aca="false">IF(SUM(I8:I17)&lt;=D4,SUM(I8:I17),"VALOR ACIMA DO DISPONÍVEL")</f>
        <v>83516</v>
      </c>
      <c r="F4" s="15" t="n">
        <f aca="false">(E4*I2)+E4+(D4-E4)</f>
        <v>136450.64</v>
      </c>
      <c r="G4" s="3"/>
      <c r="H4" s="3"/>
      <c r="I4" s="16" t="n">
        <f aca="false">F4/100000-1</f>
        <v>0.3645064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1" t="n">
        <v>1</v>
      </c>
      <c r="D8" s="22" t="s">
        <v>27</v>
      </c>
      <c r="E8" s="23" t="n">
        <v>0.1</v>
      </c>
      <c r="F8" s="24" t="n">
        <v>16.71</v>
      </c>
      <c r="G8" s="25" t="n">
        <f aca="false">((E8*$D$4)/100)/F8</f>
        <v>7.87616038300419</v>
      </c>
      <c r="H8" s="26" t="n">
        <v>6</v>
      </c>
      <c r="I8" s="27" t="n">
        <f aca="false">H8*F8*100</f>
        <v>10026</v>
      </c>
      <c r="J8" s="28" t="n">
        <f aca="false">I8/$E$4</f>
        <v>0.120048852914412</v>
      </c>
      <c r="K8" s="29" t="n">
        <v>15.86</v>
      </c>
      <c r="L8" s="30" t="n">
        <f aca="false">IFERROR((K8/F8-1)*J8,0)</f>
        <v>-0.00610661430145123</v>
      </c>
      <c r="M8" s="31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2" t="n">
        <v>2</v>
      </c>
      <c r="D9" s="33" t="s">
        <v>28</v>
      </c>
      <c r="E9" s="23" t="n">
        <v>0.1</v>
      </c>
      <c r="F9" s="24" t="n">
        <v>35.25</v>
      </c>
      <c r="G9" s="25" t="n">
        <f aca="false">((E9*$D$4)/100)/F9</f>
        <v>3.73363517730496</v>
      </c>
      <c r="H9" s="26" t="n">
        <v>3</v>
      </c>
      <c r="I9" s="27" t="n">
        <f aca="false">H9*F9*100</f>
        <v>10575</v>
      </c>
      <c r="J9" s="28" t="n">
        <f aca="false">I9/$E$4</f>
        <v>0.126622443603621</v>
      </c>
      <c r="K9" s="29" t="n">
        <v>42.95</v>
      </c>
      <c r="L9" s="30" t="n">
        <f aca="false">IFERROR((K9/F9-1)*J9,0)</f>
        <v>0.0276593706595144</v>
      </c>
      <c r="M9" s="31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2" t="n">
        <v>3</v>
      </c>
      <c r="D10" s="33" t="s">
        <v>29</v>
      </c>
      <c r="E10" s="23" t="n">
        <v>0.09</v>
      </c>
      <c r="F10" s="24" t="n">
        <v>9.89</v>
      </c>
      <c r="G10" s="25" t="n">
        <f aca="false">((E10*$D$4)/100)/F10</f>
        <v>11.9767013144591</v>
      </c>
      <c r="H10" s="26" t="n">
        <v>10</v>
      </c>
      <c r="I10" s="27" t="n">
        <f aca="false">H10*F10*100</f>
        <v>9890</v>
      </c>
      <c r="J10" s="28" t="n">
        <f aca="false">I10/$E$4</f>
        <v>0.118420422434025</v>
      </c>
      <c r="K10" s="29" t="n">
        <v>10.19</v>
      </c>
      <c r="L10" s="30" t="n">
        <f aca="false">IFERROR((K10/F10-1)*J10,0)</f>
        <v>0.00359212605967716</v>
      </c>
      <c r="M10" s="31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2" t="n">
        <v>4</v>
      </c>
      <c r="D11" s="33" t="s">
        <v>30</v>
      </c>
      <c r="E11" s="23" t="n">
        <v>0.09</v>
      </c>
      <c r="F11" s="24" t="n">
        <v>43.47</v>
      </c>
      <c r="G11" s="25" t="n">
        <f aca="false">((E11*$D$4)/100)/F11</f>
        <v>2.72485797101449</v>
      </c>
      <c r="H11" s="26" t="n">
        <v>2</v>
      </c>
      <c r="I11" s="27" t="n">
        <f aca="false">H11*F11*100</f>
        <v>8694</v>
      </c>
      <c r="J11" s="28" t="n">
        <f aca="false">I11/$E$4</f>
        <v>0.104099813209445</v>
      </c>
      <c r="K11" s="29" t="n">
        <v>48.33</v>
      </c>
      <c r="L11" s="30" t="n">
        <f aca="false">IFERROR((K11/F11-1)*J11,0)</f>
        <v>0.0116384884333541</v>
      </c>
      <c r="M11" s="31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2" t="n">
        <v>5</v>
      </c>
      <c r="D12" s="33" t="s">
        <v>31</v>
      </c>
      <c r="E12" s="23" t="n">
        <v>0.08</v>
      </c>
      <c r="F12" s="24" t="n">
        <v>29</v>
      </c>
      <c r="G12" s="25" t="n">
        <f aca="false">((E12*$D$4)/100)/F12</f>
        <v>3.63063834482759</v>
      </c>
      <c r="H12" s="26" t="n">
        <v>3</v>
      </c>
      <c r="I12" s="27" t="n">
        <f aca="false">H12*F12*100</f>
        <v>8700</v>
      </c>
      <c r="J12" s="28" t="n">
        <f aca="false">I12/$E$4</f>
        <v>0.104171655730638</v>
      </c>
      <c r="K12" s="29" t="n">
        <v>34.66</v>
      </c>
      <c r="L12" s="30" t="n">
        <f aca="false">IFERROR((K12/F12-1)*J12,0)</f>
        <v>0.0203314334977729</v>
      </c>
      <c r="M12" s="31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2" t="n">
        <v>6</v>
      </c>
      <c r="D13" s="33" t="s">
        <v>32</v>
      </c>
      <c r="E13" s="23" t="n">
        <v>0.09</v>
      </c>
      <c r="F13" s="24" t="n">
        <v>18.9</v>
      </c>
      <c r="G13" s="25" t="n">
        <f aca="false">((E13*$D$4)/100)/F13</f>
        <v>6.26717333333334</v>
      </c>
      <c r="H13" s="26" t="n">
        <v>5</v>
      </c>
      <c r="I13" s="27" t="n">
        <f aca="false">H13*F13*100</f>
        <v>9450</v>
      </c>
      <c r="J13" s="28" t="n">
        <f aca="false">I13/$E$4</f>
        <v>0.113151970879831</v>
      </c>
      <c r="K13" s="29" t="n">
        <v>19.85</v>
      </c>
      <c r="L13" s="30" t="n">
        <f aca="false">IFERROR((K13/F13-1)*J13,0)</f>
        <v>0.00568753292782224</v>
      </c>
      <c r="M13" s="31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2" t="n">
        <v>7</v>
      </c>
      <c r="D14" s="33" t="s">
        <v>33</v>
      </c>
      <c r="E14" s="23" t="n">
        <v>0.07</v>
      </c>
      <c r="F14" s="24" t="n">
        <v>10.76</v>
      </c>
      <c r="G14" s="25" t="n">
        <f aca="false">((E14*$D$4)/100)/F14</f>
        <v>8.56203048327138</v>
      </c>
      <c r="H14" s="26" t="n">
        <v>7</v>
      </c>
      <c r="I14" s="27" t="n">
        <f aca="false">H14*F14*100</f>
        <v>7532</v>
      </c>
      <c r="J14" s="28" t="n">
        <f aca="false">I14/$E$4</f>
        <v>0.0901863116049619</v>
      </c>
      <c r="K14" s="29" t="n">
        <v>11.85</v>
      </c>
      <c r="L14" s="30" t="n">
        <f aca="false">IFERROR((K14/F14-1)*J14,0)</f>
        <v>0.00913597394511231</v>
      </c>
      <c r="M14" s="31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2" t="n">
        <v>8</v>
      </c>
      <c r="D15" s="33" t="s">
        <v>34</v>
      </c>
      <c r="E15" s="23" t="n">
        <v>0.07</v>
      </c>
      <c r="F15" s="24" t="n">
        <v>12.89</v>
      </c>
      <c r="G15" s="25" t="n">
        <f aca="false">((E15*$D$4)/100)/F15</f>
        <v>7.14720310318076</v>
      </c>
      <c r="H15" s="26" t="n">
        <v>5</v>
      </c>
      <c r="I15" s="27" t="n">
        <f aca="false">H15*F15*100</f>
        <v>6445</v>
      </c>
      <c r="J15" s="28" t="n">
        <f aca="false">I15/$E$4</f>
        <v>0.0771708415153982</v>
      </c>
      <c r="K15" s="29" t="n">
        <v>12.46</v>
      </c>
      <c r="L15" s="30" t="n">
        <f aca="false">IFERROR((K15/F15-1)*J15,0)</f>
        <v>-0.00257435700943531</v>
      </c>
      <c r="M15" s="31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2" t="n">
        <v>9</v>
      </c>
      <c r="D16" s="33" t="s">
        <v>35</v>
      </c>
      <c r="E16" s="23" t="n">
        <v>0.07</v>
      </c>
      <c r="F16" s="24" t="n">
        <v>22.7</v>
      </c>
      <c r="G16" s="25" t="n">
        <f aca="false">((E16*$D$4)/100)/F16</f>
        <v>4.05847788546256</v>
      </c>
      <c r="H16" s="26" t="n">
        <v>3</v>
      </c>
      <c r="I16" s="27" t="n">
        <f aca="false">H16*F16*100</f>
        <v>6810</v>
      </c>
      <c r="J16" s="28" t="n">
        <f aca="false">I16/$E$4</f>
        <v>0.0815412615546722</v>
      </c>
      <c r="K16" s="29" t="n">
        <v>21.25</v>
      </c>
      <c r="L16" s="30" t="n">
        <f aca="false">IFERROR((K16/F16-1)*J16,0)</f>
        <v>-0.00520858278653192</v>
      </c>
      <c r="M16" s="31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2" t="n">
        <v>10</v>
      </c>
      <c r="D17" s="33" t="s">
        <v>36</v>
      </c>
      <c r="E17" s="23" t="n">
        <v>0.08</v>
      </c>
      <c r="F17" s="24" t="n">
        <v>53.94</v>
      </c>
      <c r="G17" s="25" t="n">
        <f aca="false">((E17*$D$4)/100)/F17</f>
        <v>1.95195609936967</v>
      </c>
      <c r="H17" s="26" t="n">
        <v>1</v>
      </c>
      <c r="I17" s="27" t="n">
        <f aca="false">H17*F17*100</f>
        <v>5394</v>
      </c>
      <c r="J17" s="28" t="n">
        <f aca="false">I17/$E$4</f>
        <v>0.0645864265529958</v>
      </c>
      <c r="K17" s="29" t="n">
        <v>48.76</v>
      </c>
      <c r="L17" s="30" t="n">
        <f aca="false">IFERROR((K17/F17-1)*J17,0)</f>
        <v>-0.00620240432970928</v>
      </c>
      <c r="M17" s="31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24</v>
      </c>
      <c r="D18" s="34"/>
      <c r="E18" s="34"/>
      <c r="F18" s="35" t="n">
        <f aca="false">D4</f>
        <v>131610.64</v>
      </c>
      <c r="G18" s="36"/>
      <c r="H18" s="36"/>
      <c r="I18" s="36"/>
      <c r="J18" s="35"/>
      <c r="K18" s="37" t="n">
        <f aca="false">F4</f>
        <v>136450.64</v>
      </c>
      <c r="L18" s="38" t="n">
        <f aca="false">(K18/F18-1)</f>
        <v>0.0367751421921509</v>
      </c>
      <c r="M18" s="38"/>
      <c r="N18" s="39" t="s">
        <v>25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26</v>
      </c>
      <c r="D19" s="34"/>
      <c r="E19" s="34"/>
      <c r="F19" s="40" t="n">
        <v>100967.2</v>
      </c>
      <c r="G19" s="41"/>
      <c r="H19" s="41"/>
      <c r="I19" s="41"/>
      <c r="J19" s="42"/>
      <c r="K19" s="43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Outubro!F4</f>
        <v>136450.64</v>
      </c>
      <c r="E4" s="14" t="n">
        <f aca="false">IF(SUM(I8:I17)&lt;=D4,SUM(I8:I17),"VALOR ACIMA DO DISPONÍVEL")</f>
        <v>83516</v>
      </c>
      <c r="F4" s="15" t="n">
        <f aca="false">(E4*I2)+E4+(D4-E4)</f>
        <v>141290.64</v>
      </c>
      <c r="G4" s="3"/>
      <c r="H4" s="3"/>
      <c r="I4" s="16" t="n">
        <f aca="false">F4/100000-1</f>
        <v>0.4129064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1" t="n">
        <v>1</v>
      </c>
      <c r="D8" s="22" t="s">
        <v>27</v>
      </c>
      <c r="E8" s="23" t="n">
        <v>0.1</v>
      </c>
      <c r="F8" s="24" t="n">
        <v>16.71</v>
      </c>
      <c r="G8" s="25" t="n">
        <f aca="false">((E8*$D$4)/100)/F8</f>
        <v>8.16580730101736</v>
      </c>
      <c r="H8" s="26" t="n">
        <v>6</v>
      </c>
      <c r="I8" s="27" t="n">
        <f aca="false">H8*F8*100</f>
        <v>10026</v>
      </c>
      <c r="J8" s="28" t="n">
        <f aca="false">I8/$E$4</f>
        <v>0.120048852914412</v>
      </c>
      <c r="K8" s="29" t="n">
        <v>15.86</v>
      </c>
      <c r="L8" s="30" t="n">
        <f aca="false">IFERROR((K8/F8-1)*J8,0)</f>
        <v>-0.00610661430145123</v>
      </c>
      <c r="M8" s="31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2" t="n">
        <v>2</v>
      </c>
      <c r="D9" s="33" t="s">
        <v>28</v>
      </c>
      <c r="E9" s="23" t="n">
        <v>0.1</v>
      </c>
      <c r="F9" s="24" t="n">
        <v>35.25</v>
      </c>
      <c r="G9" s="25" t="n">
        <f aca="false">((E9*$D$4)/100)/F9</f>
        <v>3.87094014184397</v>
      </c>
      <c r="H9" s="26" t="n">
        <v>3</v>
      </c>
      <c r="I9" s="27" t="n">
        <f aca="false">H9*F9*100</f>
        <v>10575</v>
      </c>
      <c r="J9" s="28" t="n">
        <f aca="false">I9/$E$4</f>
        <v>0.126622443603621</v>
      </c>
      <c r="K9" s="29" t="n">
        <v>42.95</v>
      </c>
      <c r="L9" s="30" t="n">
        <f aca="false">IFERROR((K9/F9-1)*J9,0)</f>
        <v>0.0276593706595144</v>
      </c>
      <c r="M9" s="31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2" t="n">
        <v>3</v>
      </c>
      <c r="D10" s="33" t="s">
        <v>29</v>
      </c>
      <c r="E10" s="23" t="n">
        <v>0.1</v>
      </c>
      <c r="F10" s="24" t="n">
        <v>9.89</v>
      </c>
      <c r="G10" s="25" t="n">
        <f aca="false">((E10*$D$4)/100)/F10</f>
        <v>13.7968291203236</v>
      </c>
      <c r="H10" s="26" t="n">
        <v>10</v>
      </c>
      <c r="I10" s="27" t="n">
        <f aca="false">H10*F10*100</f>
        <v>9890</v>
      </c>
      <c r="J10" s="28" t="n">
        <f aca="false">I10/$E$4</f>
        <v>0.118420422434025</v>
      </c>
      <c r="K10" s="29" t="n">
        <v>10.19</v>
      </c>
      <c r="L10" s="30" t="n">
        <f aca="false">IFERROR((K10/F10-1)*J10,0)</f>
        <v>0.00359212605967716</v>
      </c>
      <c r="M10" s="31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2" t="n">
        <v>4</v>
      </c>
      <c r="D11" s="33" t="s">
        <v>30</v>
      </c>
      <c r="E11" s="23" t="n">
        <v>0.1</v>
      </c>
      <c r="F11" s="24" t="n">
        <v>43.47</v>
      </c>
      <c r="G11" s="25" t="n">
        <f aca="false">((E11*$D$4)/100)/F11</f>
        <v>3.1389611226133</v>
      </c>
      <c r="H11" s="26" t="n">
        <v>2</v>
      </c>
      <c r="I11" s="27" t="n">
        <f aca="false">H11*F11*100</f>
        <v>8694</v>
      </c>
      <c r="J11" s="28" t="n">
        <f aca="false">I11/$E$4</f>
        <v>0.104099813209445</v>
      </c>
      <c r="K11" s="29" t="n">
        <v>48.33</v>
      </c>
      <c r="L11" s="30" t="n">
        <f aca="false">IFERROR((K11/F11-1)*J11,0)</f>
        <v>0.0116384884333541</v>
      </c>
      <c r="M11" s="31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2" t="n">
        <v>5</v>
      </c>
      <c r="D12" s="33" t="s">
        <v>31</v>
      </c>
      <c r="E12" s="23" t="n">
        <v>0.1</v>
      </c>
      <c r="F12" s="24" t="n">
        <v>29</v>
      </c>
      <c r="G12" s="25" t="n">
        <f aca="false">((E12*$D$4)/100)/F12</f>
        <v>4.70519448275862</v>
      </c>
      <c r="H12" s="26" t="n">
        <v>3</v>
      </c>
      <c r="I12" s="27" t="n">
        <f aca="false">H12*F12*100</f>
        <v>8700</v>
      </c>
      <c r="J12" s="28" t="n">
        <f aca="false">I12/$E$4</f>
        <v>0.104171655730638</v>
      </c>
      <c r="K12" s="29" t="n">
        <v>34.66</v>
      </c>
      <c r="L12" s="30" t="n">
        <f aca="false">IFERROR((K12/F12-1)*J12,0)</f>
        <v>0.0203314334977729</v>
      </c>
      <c r="M12" s="31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2" t="n">
        <v>6</v>
      </c>
      <c r="D13" s="33" t="s">
        <v>32</v>
      </c>
      <c r="E13" s="23" t="n">
        <v>0.1</v>
      </c>
      <c r="F13" s="24" t="n">
        <v>18.9</v>
      </c>
      <c r="G13" s="25" t="n">
        <f aca="false">((E13*$D$4)/100)/F13</f>
        <v>7.21961058201058</v>
      </c>
      <c r="H13" s="26" t="n">
        <v>5</v>
      </c>
      <c r="I13" s="27" t="n">
        <f aca="false">H13*F13*100</f>
        <v>9450</v>
      </c>
      <c r="J13" s="28" t="n">
        <f aca="false">I13/$E$4</f>
        <v>0.113151970879831</v>
      </c>
      <c r="K13" s="29" t="n">
        <v>19.85</v>
      </c>
      <c r="L13" s="30" t="n">
        <f aca="false">IFERROR((K13/F13-1)*J13,0)</f>
        <v>0.00568753292782224</v>
      </c>
      <c r="M13" s="31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2" t="n">
        <v>7</v>
      </c>
      <c r="D14" s="33" t="s">
        <v>33</v>
      </c>
      <c r="E14" s="23" t="n">
        <v>0.1</v>
      </c>
      <c r="F14" s="24" t="n">
        <v>10.76</v>
      </c>
      <c r="G14" s="25" t="n">
        <f aca="false">((E14*$D$4)/100)/F14</f>
        <v>12.6812862453532</v>
      </c>
      <c r="H14" s="26" t="n">
        <v>7</v>
      </c>
      <c r="I14" s="27" t="n">
        <f aca="false">H14*F14*100</f>
        <v>7532</v>
      </c>
      <c r="J14" s="28" t="n">
        <f aca="false">I14/$E$4</f>
        <v>0.0901863116049619</v>
      </c>
      <c r="K14" s="29" t="n">
        <v>11.85</v>
      </c>
      <c r="L14" s="30" t="n">
        <f aca="false">IFERROR((K14/F14-1)*J14,0)</f>
        <v>0.00913597394511231</v>
      </c>
      <c r="M14" s="31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2" t="n">
        <v>8</v>
      </c>
      <c r="D15" s="33" t="s">
        <v>34</v>
      </c>
      <c r="E15" s="23" t="n">
        <v>0.1</v>
      </c>
      <c r="F15" s="24" t="n">
        <v>12.89</v>
      </c>
      <c r="G15" s="25" t="n">
        <f aca="false">((E15*$D$4)/100)/F15</f>
        <v>10.5857750193949</v>
      </c>
      <c r="H15" s="26" t="n">
        <v>5</v>
      </c>
      <c r="I15" s="27" t="n">
        <f aca="false">H15*F15*100</f>
        <v>6445</v>
      </c>
      <c r="J15" s="28" t="n">
        <f aca="false">I15/$E$4</f>
        <v>0.0771708415153982</v>
      </c>
      <c r="K15" s="29" t="n">
        <v>12.46</v>
      </c>
      <c r="L15" s="30" t="n">
        <f aca="false">IFERROR((K15/F15-1)*J15,0)</f>
        <v>-0.00257435700943531</v>
      </c>
      <c r="M15" s="31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2" t="n">
        <v>9</v>
      </c>
      <c r="D16" s="33" t="s">
        <v>35</v>
      </c>
      <c r="E16" s="23" t="n">
        <v>0.1</v>
      </c>
      <c r="F16" s="24" t="n">
        <v>22.7</v>
      </c>
      <c r="G16" s="25" t="n">
        <f aca="false">((E16*$D$4)/100)/F16</f>
        <v>6.01104140969163</v>
      </c>
      <c r="H16" s="26" t="n">
        <v>3</v>
      </c>
      <c r="I16" s="27" t="n">
        <f aca="false">H16*F16*100</f>
        <v>6810</v>
      </c>
      <c r="J16" s="28" t="n">
        <f aca="false">I16/$E$4</f>
        <v>0.0815412615546722</v>
      </c>
      <c r="K16" s="29" t="n">
        <v>21.25</v>
      </c>
      <c r="L16" s="30" t="n">
        <f aca="false">IFERROR((K16/F16-1)*J16,0)</f>
        <v>-0.00520858278653192</v>
      </c>
      <c r="M16" s="31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2" t="n">
        <v>10</v>
      </c>
      <c r="D17" s="33" t="s">
        <v>36</v>
      </c>
      <c r="E17" s="23" t="n">
        <v>0.1</v>
      </c>
      <c r="F17" s="24" t="n">
        <v>53.94</v>
      </c>
      <c r="G17" s="25" t="n">
        <f aca="false">((E17*$D$4)/100)/F17</f>
        <v>2.52967445309603</v>
      </c>
      <c r="H17" s="26" t="n">
        <v>1</v>
      </c>
      <c r="I17" s="27" t="n">
        <f aca="false">H17*F17*100</f>
        <v>5394</v>
      </c>
      <c r="J17" s="28" t="n">
        <f aca="false">I17/$E$4</f>
        <v>0.0645864265529958</v>
      </c>
      <c r="K17" s="29" t="n">
        <v>48.76</v>
      </c>
      <c r="L17" s="30" t="n">
        <f aca="false">IFERROR((K17/F17-1)*J17,0)</f>
        <v>-0.00620240432970928</v>
      </c>
      <c r="M17" s="31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24</v>
      </c>
      <c r="D18" s="34"/>
      <c r="E18" s="34"/>
      <c r="F18" s="35" t="n">
        <f aca="false">D4</f>
        <v>136450.64</v>
      </c>
      <c r="G18" s="36"/>
      <c r="H18" s="36"/>
      <c r="I18" s="36"/>
      <c r="J18" s="35"/>
      <c r="K18" s="37" t="n">
        <f aca="false">F4</f>
        <v>141290.64</v>
      </c>
      <c r="L18" s="38" t="n">
        <f aca="false">(K18/F18-1)</f>
        <v>0.0354707020795213</v>
      </c>
      <c r="M18" s="38"/>
      <c r="N18" s="39" t="s">
        <v>25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26</v>
      </c>
      <c r="D19" s="34"/>
      <c r="E19" s="34"/>
      <c r="F19" s="40" t="n">
        <v>100967.2</v>
      </c>
      <c r="G19" s="41"/>
      <c r="H19" s="41"/>
      <c r="I19" s="41"/>
      <c r="J19" s="42"/>
      <c r="K19" s="43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8" activeCellId="0" sqref="H1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0.0415199377521799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Novembro!F4</f>
        <v>141290.64</v>
      </c>
      <c r="E4" s="14" t="n">
        <f aca="false">IF(SUM(I8:I17)&lt;=D4,SUM(I8:I17),"VALOR ACIMA DO DISPONÍVEL")</f>
        <v>124663</v>
      </c>
      <c r="F4" s="15" t="n">
        <f aca="false">(E4*I2)+E4+(D4-E4)</f>
        <v>146466.64</v>
      </c>
      <c r="G4" s="3"/>
      <c r="H4" s="3"/>
      <c r="I4" s="16" t="n">
        <f aca="false">F4/100000-1</f>
        <v>0.4646664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1" t="n">
        <v>1</v>
      </c>
      <c r="D8" s="22" t="s">
        <v>27</v>
      </c>
      <c r="E8" s="23" t="n">
        <v>0.1</v>
      </c>
      <c r="F8" s="24" t="n">
        <v>16.71</v>
      </c>
      <c r="G8" s="25" t="n">
        <f aca="false">((E8*$D$4)/100)/F8</f>
        <v>8.45545421903052</v>
      </c>
      <c r="H8" s="26" t="n">
        <v>6</v>
      </c>
      <c r="I8" s="27" t="n">
        <f aca="false">H8*F8*100</f>
        <v>10026</v>
      </c>
      <c r="J8" s="28" t="n">
        <f aca="false">I8/$E$4</f>
        <v>0.0804248253290872</v>
      </c>
      <c r="K8" s="29" t="n">
        <v>15.86</v>
      </c>
      <c r="L8" s="30" t="n">
        <f aca="false">IFERROR((K8/F8-1)*J8,0)</f>
        <v>-0.00409102941530367</v>
      </c>
      <c r="M8" s="31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2" t="n">
        <v>2</v>
      </c>
      <c r="D9" s="33" t="s">
        <v>28</v>
      </c>
      <c r="E9" s="23" t="n">
        <v>0.1</v>
      </c>
      <c r="F9" s="24" t="n">
        <v>35.25</v>
      </c>
      <c r="G9" s="25" t="n">
        <f aca="false">((E9*$D$4)/100)/F9</f>
        <v>4.00824510638298</v>
      </c>
      <c r="H9" s="26" t="n">
        <v>3</v>
      </c>
      <c r="I9" s="27" t="n">
        <f aca="false">H9*F9*100</f>
        <v>10575</v>
      </c>
      <c r="J9" s="28" t="n">
        <f aca="false">I9/$E$4</f>
        <v>0.0848286981702671</v>
      </c>
      <c r="K9" s="29" t="n">
        <v>42.95</v>
      </c>
      <c r="L9" s="30" t="n">
        <f aca="false">IFERROR((K9/F9-1)*J9,0)</f>
        <v>0.0185299567634342</v>
      </c>
      <c r="M9" s="31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2" t="n">
        <v>3</v>
      </c>
      <c r="D10" s="33" t="s">
        <v>29</v>
      </c>
      <c r="E10" s="23" t="n">
        <v>0.1</v>
      </c>
      <c r="F10" s="24" t="n">
        <v>9.89</v>
      </c>
      <c r="G10" s="25" t="n">
        <f aca="false">((E10*$D$4)/100)/F10</f>
        <v>14.2862123356926</v>
      </c>
      <c r="H10" s="26" t="n">
        <v>13</v>
      </c>
      <c r="I10" s="27" t="n">
        <f aca="false">H10*F10*100</f>
        <v>12857</v>
      </c>
      <c r="J10" s="28" t="n">
        <f aca="false">I10/$E$4</f>
        <v>0.103134049397175</v>
      </c>
      <c r="K10" s="29" t="n">
        <v>10.19</v>
      </c>
      <c r="L10" s="30" t="n">
        <f aca="false">IFERROR((K10/F10-1)*J10,0)</f>
        <v>0.0031284342587616</v>
      </c>
      <c r="M10" s="31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2" t="n">
        <v>4</v>
      </c>
      <c r="D11" s="33" t="s">
        <v>30</v>
      </c>
      <c r="E11" s="23" t="n">
        <v>0.1</v>
      </c>
      <c r="F11" s="24" t="n">
        <v>43.47</v>
      </c>
      <c r="G11" s="25" t="n">
        <f aca="false">((E11*$D$4)/100)/F11</f>
        <v>3.25030227743271</v>
      </c>
      <c r="H11" s="26" t="n">
        <v>3</v>
      </c>
      <c r="I11" s="27" t="n">
        <f aca="false">H11*F11*100</f>
        <v>13041</v>
      </c>
      <c r="J11" s="28" t="n">
        <f aca="false">I11/$E$4</f>
        <v>0.104610028637206</v>
      </c>
      <c r="K11" s="29" t="n">
        <v>48.33</v>
      </c>
      <c r="L11" s="30" t="n">
        <f aca="false">IFERROR((K11/F11-1)*J11,0)</f>
        <v>0.0116955311519858</v>
      </c>
      <c r="M11" s="31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2" t="n">
        <v>5</v>
      </c>
      <c r="D12" s="33" t="s">
        <v>31</v>
      </c>
      <c r="E12" s="23" t="n">
        <v>0.1</v>
      </c>
      <c r="F12" s="24" t="n">
        <v>29</v>
      </c>
      <c r="G12" s="25" t="n">
        <f aca="false">((E12*$D$4)/100)/F12</f>
        <v>4.87209103448276</v>
      </c>
      <c r="H12" s="26" t="n">
        <v>4</v>
      </c>
      <c r="I12" s="27" t="n">
        <f aca="false">H12*F12*100</f>
        <v>11600</v>
      </c>
      <c r="J12" s="28" t="n">
        <f aca="false">I12/$E$4</f>
        <v>0.0930508651323969</v>
      </c>
      <c r="K12" s="29" t="n">
        <v>34.66</v>
      </c>
      <c r="L12" s="30" t="n">
        <f aca="false">IFERROR((K12/F12-1)*J12,0)</f>
        <v>0.0181609619534264</v>
      </c>
      <c r="M12" s="31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2" t="n">
        <v>6</v>
      </c>
      <c r="D13" s="33" t="s">
        <v>32</v>
      </c>
      <c r="E13" s="23" t="n">
        <v>0.1</v>
      </c>
      <c r="F13" s="24" t="n">
        <v>18.9</v>
      </c>
      <c r="G13" s="25" t="n">
        <f aca="false">((E13*$D$4)/100)/F13</f>
        <v>7.47569523809524</v>
      </c>
      <c r="H13" s="26" t="n">
        <v>7</v>
      </c>
      <c r="I13" s="27" t="n">
        <f aca="false">H13*F13*100</f>
        <v>13230</v>
      </c>
      <c r="J13" s="28" t="n">
        <f aca="false">I13/$E$4</f>
        <v>0.10612611600876</v>
      </c>
      <c r="K13" s="29" t="n">
        <v>19.85</v>
      </c>
      <c r="L13" s="30" t="n">
        <f aca="false">IFERROR((K13/F13-1)*J13,0)</f>
        <v>0.00533438149250381</v>
      </c>
      <c r="M13" s="31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2" t="n">
        <v>7</v>
      </c>
      <c r="D14" s="33" t="s">
        <v>33</v>
      </c>
      <c r="E14" s="23" t="n">
        <v>0.1</v>
      </c>
      <c r="F14" s="24" t="n">
        <v>10.76</v>
      </c>
      <c r="G14" s="25" t="n">
        <f aca="false">((E14*$D$4)/100)/F14</f>
        <v>13.1311003717472</v>
      </c>
      <c r="H14" s="26" t="n">
        <v>12</v>
      </c>
      <c r="I14" s="27" t="n">
        <f aca="false">H14*F14*100</f>
        <v>12912</v>
      </c>
      <c r="J14" s="28" t="n">
        <f aca="false">I14/$E$4</f>
        <v>0.103575238843923</v>
      </c>
      <c r="K14" s="29" t="n">
        <v>11.85</v>
      </c>
      <c r="L14" s="30" t="n">
        <f aca="false">IFERROR((K14/F14-1)*J14,0)</f>
        <v>0.0104922872063082</v>
      </c>
      <c r="M14" s="31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2" t="n">
        <v>8</v>
      </c>
      <c r="D15" s="33" t="s">
        <v>34</v>
      </c>
      <c r="E15" s="23" t="n">
        <v>0.1</v>
      </c>
      <c r="F15" s="24" t="n">
        <v>12.89</v>
      </c>
      <c r="G15" s="25" t="n">
        <f aca="false">((E15*$D$4)/100)/F15</f>
        <v>10.9612598913887</v>
      </c>
      <c r="H15" s="26" t="n">
        <v>10</v>
      </c>
      <c r="I15" s="27" t="n">
        <f aca="false">H15*F15*100</f>
        <v>12890</v>
      </c>
      <c r="J15" s="28" t="n">
        <f aca="false">I15/$E$4</f>
        <v>0.103398763065224</v>
      </c>
      <c r="K15" s="29" t="n">
        <v>12.46</v>
      </c>
      <c r="L15" s="30" t="n">
        <f aca="false">IFERROR((K15/F15-1)*J15,0)</f>
        <v>-0.0034492993109423</v>
      </c>
      <c r="M15" s="31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2" t="n">
        <v>9</v>
      </c>
      <c r="D16" s="33" t="s">
        <v>35</v>
      </c>
      <c r="E16" s="23" t="n">
        <v>0.1</v>
      </c>
      <c r="F16" s="24" t="n">
        <v>22.7</v>
      </c>
      <c r="G16" s="25" t="n">
        <f aca="false">((E16*$D$4)/100)/F16</f>
        <v>6.22425726872247</v>
      </c>
      <c r="H16" s="26" t="n">
        <v>5</v>
      </c>
      <c r="I16" s="27" t="n">
        <f aca="false">H16*F16*100</f>
        <v>11350</v>
      </c>
      <c r="J16" s="28" t="n">
        <f aca="false">I16/$E$4</f>
        <v>0.0910454585562677</v>
      </c>
      <c r="K16" s="29" t="n">
        <v>21.25</v>
      </c>
      <c r="L16" s="30" t="n">
        <f aca="false">IFERROR((K16/F16-1)*J16,0)</f>
        <v>-0.0058156790707748</v>
      </c>
      <c r="M16" s="31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2" t="n">
        <v>10</v>
      </c>
      <c r="D17" s="33" t="s">
        <v>36</v>
      </c>
      <c r="E17" s="23" t="n">
        <v>0.1</v>
      </c>
      <c r="F17" s="24" t="n">
        <v>53.94</v>
      </c>
      <c r="G17" s="25" t="n">
        <f aca="false">((E17*$D$4)/100)/F17</f>
        <v>2.61940378197998</v>
      </c>
      <c r="H17" s="26" t="n">
        <v>3</v>
      </c>
      <c r="I17" s="27" t="n">
        <f aca="false">H17*F17*100</f>
        <v>16182</v>
      </c>
      <c r="J17" s="28" t="n">
        <f aca="false">I17/$E$4</f>
        <v>0.129805956859694</v>
      </c>
      <c r="K17" s="29" t="n">
        <v>48.76</v>
      </c>
      <c r="L17" s="30" t="n">
        <f aca="false">IFERROR((K17/F17-1)*J17,0)</f>
        <v>-0.0124656072772194</v>
      </c>
      <c r="M17" s="31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24</v>
      </c>
      <c r="D18" s="34"/>
      <c r="E18" s="34"/>
      <c r="F18" s="35" t="n">
        <f aca="false">D4</f>
        <v>141290.64</v>
      </c>
      <c r="G18" s="36"/>
      <c r="H18" s="36"/>
      <c r="I18" s="36"/>
      <c r="J18" s="35"/>
      <c r="K18" s="37" t="n">
        <f aca="false">F4</f>
        <v>146466.64</v>
      </c>
      <c r="L18" s="38" t="n">
        <f aca="false">(K18/F18-1)</f>
        <v>0.0366337076539536</v>
      </c>
      <c r="M18" s="38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26</v>
      </c>
      <c r="D19" s="34"/>
      <c r="E19" s="34"/>
      <c r="F19" s="40" t="n">
        <v>100967.2</v>
      </c>
      <c r="G19" s="41"/>
      <c r="H19" s="41"/>
      <c r="I19" s="41"/>
      <c r="J19" s="42"/>
      <c r="K19" s="43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2020-05-03T02:55:49Z</dcterms:created>
  <dc:creator>Igor Simões</dc:creator>
  <dc:description/>
  <dc:language>en-US</dc:language>
  <cp:lastModifiedBy/>
  <dcterms:modified xsi:type="dcterms:W3CDTF">2020-05-29T21:30:27Z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